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e9ceedd7e089800/Documents/GitHub/RIVAL/"/>
    </mc:Choice>
  </mc:AlternateContent>
  <xr:revisionPtr revIDLastSave="481" documentId="13_ncr:1_{B8603C56-5FFE-4FEC-AA82-AF6B243071C0}" xr6:coauthVersionLast="45" xr6:coauthVersionMax="45" xr10:uidLastSave="{147235AC-467D-4F32-AE9F-929ACF2BD540}"/>
  <bookViews>
    <workbookView xWindow="195" yWindow="915" windowWidth="51900" windowHeight="18810" tabRatio="927" firstSheet="1" activeTab="2" xr2:uid="{C84786B3-5707-43C3-A087-5DAAB7A0F020}"/>
  </bookViews>
  <sheets>
    <sheet name="ME Task List" sheetId="4" state="hidden" r:id="rId1"/>
    <sheet name="Active &amp; Reserve" sheetId="54" r:id="rId2"/>
    <sheet name="ANG" sheetId="55" r:id="rId3"/>
    <sheet name="Analysis Table" sheetId="50" r:id="rId4"/>
    <sheet name="Data Table" sheetId="49" r:id="rId5"/>
    <sheet name="Reserved" sheetId="47" r:id="rId6"/>
  </sheets>
  <externalReferences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1" hidden="1">'Active &amp; Reserve'!$A$7:$AE$132</definedName>
    <definedName name="_xlnm._FilterDatabase" localSheetId="3" hidden="1">'Analysis Table'!$A$1:$J$1</definedName>
    <definedName name="_xlnm._FilterDatabase" localSheetId="2" hidden="1">ANG!$A$6:$AE$131</definedName>
    <definedName name="_xlcn.WorksheetConnection_AnalysisTableA1H701" hidden="1">'Analysis Table'!$A$1:$J$66</definedName>
    <definedName name="_xlcn.WorksheetConnection_AnalysisTableA1J1261" hidden="1">'Analysis Table'!$A$1:$J$126</definedName>
    <definedName name="CaseCal" comment="USAF Installations (Total Cases)">#REF!</definedName>
    <definedName name="fy19prior" hidden="1">[1]Solver!#REF!</definedName>
    <definedName name="Installation">#REF!</definedName>
    <definedName name="Output" localSheetId="1">'Active &amp; Reserve'!$A$7:$AO$132</definedName>
    <definedName name="Output" localSheetId="2">ANG!$A$6:$AO$131</definedName>
    <definedName name="Output">'Analysis Table'!$A$1:$T$126</definedName>
    <definedName name="_xlnm.Print_Area" localSheetId="1">'Active &amp; Reserve'!$AE$1:$AO$132</definedName>
    <definedName name="_xlnm.Print_Area" localSheetId="2">ANG!$AE$1:$AO$84</definedName>
    <definedName name="Prior" hidden="1">[1]Solver!#REF!</definedName>
    <definedName name="sg5de" hidden="1">[1]Solver!#REF!</definedName>
    <definedName name="solver_cvg" hidden="1">0.0001</definedName>
    <definedName name="solver_drv" hidden="1">1</definedName>
    <definedName name="solver_est" hidden="1">1</definedName>
    <definedName name="solver_ihs23" hidden="1">[1]Solver!#REF!</definedName>
    <definedName name="solver_itr" hidden="1">100</definedName>
    <definedName name="solver_lhs10" hidden="1">[1]Solver!#REF!</definedName>
    <definedName name="solver_lhs6" hidden="1">[1]Solver!#REF!</definedName>
    <definedName name="solver_lin" hidden="1">2</definedName>
    <definedName name="solver_neg" hidden="1">2</definedName>
    <definedName name="solver_num" hidden="1">8</definedName>
    <definedName name="solver_nwt" hidden="1">1</definedName>
    <definedName name="solver_opt" hidden="1">[1]Solver!#REF!</definedName>
    <definedName name="solver_pre" hidden="1">0.000001</definedName>
    <definedName name="solver_rel1" hidden="1">3</definedName>
    <definedName name="solver_rel10" hidden="1">3</definedName>
    <definedName name="solver_rel2" hidden="1">2</definedName>
    <definedName name="solver_rel3" hidden="1">1</definedName>
    <definedName name="solver_rel4" hidden="1">1</definedName>
    <definedName name="solver_rel5" hidden="1">2</definedName>
    <definedName name="solver_rel6" hidden="1">3</definedName>
    <definedName name="solver_rel7" hidden="1">3</definedName>
    <definedName name="solver_rel8" hidden="1">1</definedName>
    <definedName name="solver_rel9" hidden="1">3</definedName>
    <definedName name="solver_rh3" hidden="1">[1]Solver!#REF!</definedName>
    <definedName name="solver_rhs1" hidden="1">0</definedName>
    <definedName name="solver_rhs10" hidden="1">0</definedName>
    <definedName name="solver_rhs2" hidden="1">[1]Solver!#REF!</definedName>
    <definedName name="solver_rhs3" hidden="1">[1]Solver!#REF!+[1]Solver!#REF!*0.03</definedName>
    <definedName name="solver_rhs4" hidden="1">[1]Solver!#REF!+[1]Solver!#REF!*0.03</definedName>
    <definedName name="solver_rhs6" hidden="1">0</definedName>
    <definedName name="solver_rhs7" hidden="1">0</definedName>
    <definedName name="solver_rhs8" hidden="1">[1]Solver!#REF!+[1]Solver!#REF!*0.03</definedName>
    <definedName name="solver_rhs9" hidden="1">0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0</definedName>
    <definedName name="StatesDaily" comment="COVID-19 Project (States)">[2]!daily[#All]</definedName>
    <definedName name="Working">#REF!</definedName>
    <definedName name="x" hidden="1">[1]Solver!#REF!+[1]Solver!#REF!*0.03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 1" name="Range 1" connection="WorksheetConnection_Analysis Table!$A$1:$J$126"/>
          <x15:modelTable id="Range" name="Range" connection="WorksheetConnection_Analysis Table!$A$1:$H$7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O84" i="55" l="1"/>
  <c r="AO80" i="55"/>
  <c r="AO62" i="55"/>
  <c r="AO61" i="55"/>
  <c r="AO60" i="55"/>
  <c r="AO59" i="55"/>
  <c r="AO58" i="55"/>
  <c r="AO57" i="55"/>
  <c r="AO56" i="55"/>
  <c r="AO55" i="55"/>
  <c r="AO54" i="55"/>
  <c r="AO53" i="55"/>
  <c r="AO52" i="55"/>
  <c r="AO51" i="55"/>
  <c r="AO50" i="55"/>
  <c r="AO49" i="55"/>
  <c r="AO48" i="55"/>
  <c r="AO47" i="55"/>
  <c r="AO46" i="55"/>
  <c r="AO45" i="55"/>
  <c r="AO44" i="55"/>
  <c r="AO42" i="55"/>
  <c r="AO41" i="55"/>
  <c r="AO40" i="55"/>
  <c r="AO39" i="55"/>
  <c r="AO38" i="55"/>
  <c r="AO37" i="55"/>
  <c r="AO36" i="55"/>
  <c r="AO35" i="55"/>
  <c r="AO34" i="55"/>
  <c r="AO33" i="55"/>
  <c r="AO32" i="55"/>
  <c r="AO31" i="55"/>
  <c r="AO30" i="55"/>
  <c r="AO29" i="55"/>
  <c r="AO28" i="55"/>
  <c r="AO27" i="55"/>
  <c r="AO26" i="55"/>
  <c r="AO25" i="55"/>
  <c r="AO24" i="55"/>
  <c r="AO23" i="55"/>
  <c r="AO22" i="55"/>
  <c r="AO21" i="55"/>
  <c r="AO20" i="55"/>
  <c r="AO19" i="55"/>
  <c r="AO18" i="55"/>
  <c r="AO17" i="55"/>
  <c r="AO16" i="55"/>
  <c r="AO15" i="55"/>
  <c r="AO14" i="55"/>
  <c r="AO13" i="55"/>
  <c r="AO12" i="55"/>
  <c r="AO11" i="55"/>
  <c r="AO10" i="55"/>
  <c r="AO9" i="55"/>
  <c r="AO8" i="55"/>
  <c r="AO7" i="55"/>
  <c r="AO132" i="54"/>
  <c r="AO131" i="54"/>
  <c r="AO130" i="54"/>
  <c r="AO129" i="54"/>
  <c r="AO128" i="54"/>
  <c r="AO127" i="54"/>
  <c r="AO126" i="54"/>
  <c r="AO125" i="54"/>
  <c r="AO124" i="54"/>
  <c r="AO123" i="54"/>
  <c r="AO122" i="54"/>
  <c r="AO121" i="54"/>
  <c r="AO120" i="54"/>
  <c r="AO119" i="54"/>
  <c r="AO118" i="54"/>
  <c r="AO117" i="54"/>
  <c r="AO116" i="54"/>
  <c r="AO115" i="54"/>
  <c r="AO114" i="54"/>
  <c r="AO113" i="54"/>
  <c r="AO112" i="54"/>
  <c r="AO111" i="54"/>
  <c r="AO110" i="54"/>
  <c r="AO109" i="54"/>
  <c r="AO108" i="54"/>
  <c r="AO107" i="54"/>
  <c r="AO106" i="54"/>
  <c r="AO105" i="54"/>
  <c r="AO104" i="54"/>
  <c r="AO103" i="54"/>
  <c r="AO102" i="54"/>
  <c r="AO101" i="54"/>
  <c r="AO100" i="54"/>
  <c r="AO99" i="54"/>
  <c r="AO98" i="54"/>
  <c r="AO97" i="54"/>
  <c r="AO96" i="54"/>
  <c r="AO95" i="54"/>
  <c r="AO94" i="54"/>
  <c r="AO93" i="54"/>
  <c r="AO92" i="54"/>
  <c r="AO91" i="54"/>
  <c r="AO90" i="54"/>
  <c r="AO89" i="54"/>
  <c r="AO88" i="54"/>
  <c r="AO87" i="54"/>
  <c r="AO86" i="54"/>
  <c r="AO84" i="54"/>
  <c r="AO83" i="54"/>
  <c r="AO82" i="54"/>
  <c r="AO80" i="54"/>
  <c r="AO79" i="54"/>
  <c r="AO78" i="54"/>
  <c r="AO77" i="54"/>
  <c r="AO76" i="54"/>
  <c r="AO75" i="54"/>
  <c r="AO74" i="54"/>
  <c r="AO73" i="54"/>
  <c r="AO72" i="54"/>
  <c r="AO71" i="54"/>
  <c r="AO70" i="54"/>
  <c r="AO69" i="54"/>
  <c r="AO68" i="54"/>
  <c r="AO67" i="54"/>
  <c r="AO66" i="54"/>
  <c r="AO65" i="54"/>
  <c r="AO64" i="54"/>
  <c r="AO44" i="54"/>
  <c r="BC128" i="49"/>
  <c r="BC127" i="49"/>
  <c r="BC126" i="49"/>
  <c r="BC125" i="49"/>
  <c r="BC124" i="49"/>
  <c r="BC123" i="49"/>
  <c r="BC122" i="49"/>
  <c r="BC121" i="49"/>
  <c r="BC120" i="49"/>
  <c r="BC119" i="49"/>
  <c r="BC118" i="49"/>
  <c r="BC117" i="49"/>
  <c r="BC116" i="49"/>
  <c r="BC115" i="49"/>
  <c r="BC114" i="49"/>
  <c r="BC113" i="49"/>
  <c r="BC112" i="49"/>
  <c r="BC111" i="49"/>
  <c r="BC110" i="49"/>
  <c r="BC109" i="49"/>
  <c r="BC108" i="49"/>
  <c r="BC107" i="49"/>
  <c r="BC106" i="49"/>
  <c r="BC105" i="49"/>
  <c r="BC104" i="49"/>
  <c r="BC103" i="49"/>
  <c r="BC102" i="49"/>
  <c r="BC101" i="49"/>
  <c r="BC100" i="49"/>
  <c r="BC99" i="49"/>
  <c r="BC98" i="49"/>
  <c r="BC97" i="49"/>
  <c r="BC96" i="49"/>
  <c r="BC95" i="49"/>
  <c r="BC94" i="49"/>
  <c r="BC93" i="49"/>
  <c r="BC92" i="49"/>
  <c r="BC91" i="49"/>
  <c r="BC90" i="49"/>
  <c r="BC89" i="49"/>
  <c r="BC88" i="49"/>
  <c r="BC87" i="49"/>
  <c r="BC86" i="49"/>
  <c r="BC85" i="49"/>
  <c r="BC84" i="49"/>
  <c r="BC83" i="49"/>
  <c r="BC82" i="49"/>
  <c r="BC81" i="49"/>
  <c r="BC80" i="49"/>
  <c r="BC79" i="49"/>
  <c r="BC78" i="49"/>
  <c r="BC77" i="49"/>
  <c r="BC76" i="49"/>
  <c r="BC75" i="49"/>
  <c r="BC74" i="49"/>
  <c r="BC73" i="49"/>
  <c r="BC72" i="49"/>
  <c r="BC71" i="49"/>
  <c r="BC70" i="49"/>
  <c r="BC69" i="49"/>
  <c r="BC68" i="49"/>
  <c r="BC67" i="49"/>
  <c r="BC66" i="49"/>
  <c r="BC65" i="49"/>
  <c r="BC64" i="49"/>
  <c r="BC63" i="49"/>
  <c r="BC62" i="49"/>
  <c r="BC61" i="49"/>
  <c r="BC60" i="49"/>
  <c r="BC59" i="49"/>
  <c r="BC58" i="49"/>
  <c r="BC57" i="49"/>
  <c r="BC56" i="49"/>
  <c r="BC55" i="49"/>
  <c r="BC54" i="49"/>
  <c r="BC53" i="49"/>
  <c r="BC52" i="49"/>
  <c r="BC51" i="49"/>
  <c r="BC50" i="49"/>
  <c r="BC49" i="49"/>
  <c r="BC48" i="49"/>
  <c r="BC47" i="49"/>
  <c r="BC46" i="49"/>
  <c r="BC45" i="49"/>
  <c r="BC44" i="49"/>
  <c r="BC43" i="49"/>
  <c r="BC42" i="49"/>
  <c r="BC41" i="49"/>
  <c r="BC40" i="49"/>
  <c r="BC39" i="49"/>
  <c r="BC38" i="49"/>
  <c r="BC37" i="49"/>
  <c r="BC36" i="49"/>
  <c r="BC35" i="49"/>
  <c r="BC34" i="49"/>
  <c r="BC33" i="49"/>
  <c r="BC32" i="49"/>
  <c r="BC31" i="49"/>
  <c r="BC30" i="49"/>
  <c r="BC29" i="49"/>
  <c r="BC28" i="49"/>
  <c r="BC27" i="49"/>
  <c r="BC26" i="49"/>
  <c r="BC25" i="49"/>
  <c r="BC24" i="49"/>
  <c r="BC23" i="49"/>
  <c r="BC22" i="49"/>
  <c r="BC21" i="49"/>
  <c r="BC20" i="49"/>
  <c r="BC19" i="49"/>
  <c r="BC18" i="49"/>
  <c r="BC17" i="49"/>
  <c r="BC16" i="49"/>
  <c r="BC15" i="49"/>
  <c r="BC14" i="49"/>
  <c r="BC13" i="49"/>
  <c r="BC12" i="49"/>
  <c r="BC11" i="49"/>
  <c r="BC10" i="49"/>
  <c r="BC9" i="49"/>
  <c r="BC8" i="49"/>
  <c r="BC7" i="49"/>
  <c r="BC6" i="49"/>
  <c r="BC5" i="49"/>
  <c r="BC4" i="49"/>
  <c r="BU4" i="49" l="1" a="1"/>
  <c r="BU4" i="49" s="1"/>
  <c r="T2" i="50" s="1" a="1"/>
  <c r="T2" i="50" s="1"/>
  <c r="BD4" i="49" a="1"/>
  <c r="BD4" i="49" s="1"/>
  <c r="AO2" i="55" l="1"/>
  <c r="AO1" i="55"/>
  <c r="BR4" i="49" l="1" a="1"/>
  <c r="BP4" i="49" a="1"/>
  <c r="BP4" i="49" s="1"/>
  <c r="BF4" i="49" s="1"/>
  <c r="BL4" i="49" a="1"/>
  <c r="BL4" i="49" s="1"/>
  <c r="BH4" i="49" a="1"/>
  <c r="BH4" i="49" s="1"/>
  <c r="AY4" i="49" a="1"/>
  <c r="AY4" i="49" s="1"/>
  <c r="BR4" i="49" l="1"/>
  <c r="BJ4" i="49" s="1"/>
  <c r="BJ121" i="49"/>
  <c r="BJ113" i="49"/>
  <c r="BJ105" i="49"/>
  <c r="BJ97" i="49"/>
  <c r="BJ89" i="49"/>
  <c r="BJ81" i="49"/>
  <c r="BJ73" i="49"/>
  <c r="BJ65" i="49"/>
  <c r="BJ57" i="49"/>
  <c r="BJ49" i="49"/>
  <c r="BJ41" i="49"/>
  <c r="BJ33" i="49"/>
  <c r="BJ25" i="49"/>
  <c r="BJ17" i="49"/>
  <c r="BJ9" i="49"/>
  <c r="BJ114" i="49"/>
  <c r="BJ66" i="49"/>
  <c r="BJ10" i="49"/>
  <c r="BJ128" i="49"/>
  <c r="BJ120" i="49"/>
  <c r="BJ112" i="49"/>
  <c r="BJ104" i="49"/>
  <c r="BJ96" i="49"/>
  <c r="BJ88" i="49"/>
  <c r="BJ80" i="49"/>
  <c r="BJ72" i="49"/>
  <c r="BJ64" i="49"/>
  <c r="BJ56" i="49"/>
  <c r="BJ48" i="49"/>
  <c r="BJ40" i="49"/>
  <c r="BJ32" i="49"/>
  <c r="BJ24" i="49"/>
  <c r="BJ16" i="49"/>
  <c r="BJ8" i="49"/>
  <c r="BJ106" i="49"/>
  <c r="BJ127" i="49"/>
  <c r="BJ119" i="49"/>
  <c r="BJ111" i="49"/>
  <c r="BJ103" i="49"/>
  <c r="BJ95" i="49"/>
  <c r="BJ87" i="49"/>
  <c r="BJ79" i="49"/>
  <c r="BJ71" i="49"/>
  <c r="BJ63" i="49"/>
  <c r="BJ55" i="49"/>
  <c r="BJ47" i="49"/>
  <c r="BJ39" i="49"/>
  <c r="BJ31" i="49"/>
  <c r="BJ23" i="49"/>
  <c r="BJ15" i="49"/>
  <c r="BJ7" i="49"/>
  <c r="BJ98" i="49"/>
  <c r="BJ18" i="49"/>
  <c r="BJ126" i="49"/>
  <c r="BJ118" i="49"/>
  <c r="BJ110" i="49"/>
  <c r="BJ102" i="49"/>
  <c r="BJ94" i="49"/>
  <c r="BJ86" i="49"/>
  <c r="BJ78" i="49"/>
  <c r="BJ70" i="49"/>
  <c r="BJ62" i="49"/>
  <c r="BJ54" i="49"/>
  <c r="BJ46" i="49"/>
  <c r="BJ38" i="49"/>
  <c r="BJ30" i="49"/>
  <c r="BJ22" i="49"/>
  <c r="BJ14" i="49"/>
  <c r="BJ6" i="49"/>
  <c r="BJ82" i="49"/>
  <c r="BJ26" i="49"/>
  <c r="BJ125" i="49"/>
  <c r="BJ117" i="49"/>
  <c r="BJ109" i="49"/>
  <c r="BJ101" i="49"/>
  <c r="BJ93" i="49"/>
  <c r="BJ85" i="49"/>
  <c r="BJ77" i="49"/>
  <c r="BJ69" i="49"/>
  <c r="BJ61" i="49"/>
  <c r="BJ53" i="49"/>
  <c r="BJ45" i="49"/>
  <c r="BJ37" i="49"/>
  <c r="BJ29" i="49"/>
  <c r="BJ21" i="49"/>
  <c r="BJ13" i="49"/>
  <c r="BJ5" i="49"/>
  <c r="BJ90" i="49"/>
  <c r="BJ58" i="49"/>
  <c r="BJ34" i="49"/>
  <c r="BJ124" i="49"/>
  <c r="BJ116" i="49"/>
  <c r="BJ108" i="49"/>
  <c r="BJ100" i="49"/>
  <c r="BJ92" i="49"/>
  <c r="BJ84" i="49"/>
  <c r="BJ76" i="49"/>
  <c r="BJ68" i="49"/>
  <c r="BJ60" i="49"/>
  <c r="BJ52" i="49"/>
  <c r="BJ44" i="49"/>
  <c r="BJ36" i="49"/>
  <c r="BJ28" i="49"/>
  <c r="BJ20" i="49"/>
  <c r="BJ12" i="49"/>
  <c r="BJ74" i="49"/>
  <c r="BJ50" i="49"/>
  <c r="BJ123" i="49"/>
  <c r="BJ115" i="49"/>
  <c r="BJ107" i="49"/>
  <c r="BJ99" i="49"/>
  <c r="BJ91" i="49"/>
  <c r="BJ83" i="49"/>
  <c r="BJ75" i="49"/>
  <c r="BJ67" i="49"/>
  <c r="BJ59" i="49"/>
  <c r="BJ51" i="49"/>
  <c r="BJ43" i="49"/>
  <c r="BJ35" i="49"/>
  <c r="BJ27" i="49"/>
  <c r="BJ19" i="49"/>
  <c r="BJ11" i="49"/>
  <c r="BJ122" i="49"/>
  <c r="BJ42" i="49"/>
  <c r="AO2" i="54" l="1"/>
  <c r="Y3" i="50"/>
  <c r="AN131" i="55" l="1"/>
  <c r="AK131" i="55"/>
  <c r="AJ131" i="55"/>
  <c r="AH131" i="55"/>
  <c r="AN130" i="55"/>
  <c r="AK130" i="55"/>
  <c r="AJ130" i="55"/>
  <c r="AH130" i="55"/>
  <c r="AN129" i="55"/>
  <c r="AK129" i="55"/>
  <c r="AJ129" i="55"/>
  <c r="AH129" i="55"/>
  <c r="AN128" i="55"/>
  <c r="AK128" i="55"/>
  <c r="AJ128" i="55"/>
  <c r="AH128" i="55"/>
  <c r="AN127" i="55"/>
  <c r="AK127" i="55"/>
  <c r="AJ127" i="55"/>
  <c r="AH127" i="55"/>
  <c r="AN126" i="55"/>
  <c r="AK126" i="55"/>
  <c r="AJ126" i="55"/>
  <c r="AH126" i="55"/>
  <c r="AN125" i="55"/>
  <c r="AK125" i="55"/>
  <c r="AJ125" i="55"/>
  <c r="AH125" i="55"/>
  <c r="AN124" i="55"/>
  <c r="AK124" i="55"/>
  <c r="AJ124" i="55"/>
  <c r="AH124" i="55"/>
  <c r="AN123" i="55"/>
  <c r="AK123" i="55"/>
  <c r="AJ123" i="55"/>
  <c r="AH123" i="55"/>
  <c r="AN122" i="55"/>
  <c r="AK122" i="55"/>
  <c r="AJ122" i="55"/>
  <c r="AH122" i="55"/>
  <c r="AN121" i="55"/>
  <c r="AK121" i="55"/>
  <c r="AJ121" i="55"/>
  <c r="AH121" i="55"/>
  <c r="AN120" i="55"/>
  <c r="AK120" i="55"/>
  <c r="AJ120" i="55"/>
  <c r="AH120" i="55"/>
  <c r="AN119" i="55"/>
  <c r="AK119" i="55"/>
  <c r="AJ119" i="55"/>
  <c r="AH119" i="55"/>
  <c r="AN118" i="55"/>
  <c r="AK118" i="55"/>
  <c r="AJ118" i="55"/>
  <c r="AH118" i="55"/>
  <c r="AN117" i="55"/>
  <c r="AK117" i="55"/>
  <c r="AJ117" i="55"/>
  <c r="AH117" i="55"/>
  <c r="AN116" i="55"/>
  <c r="AK116" i="55"/>
  <c r="AJ116" i="55"/>
  <c r="AH116" i="55"/>
  <c r="AN115" i="55"/>
  <c r="AK115" i="55"/>
  <c r="AJ115" i="55"/>
  <c r="AH115" i="55"/>
  <c r="AN114" i="55"/>
  <c r="AK114" i="55"/>
  <c r="AJ114" i="55"/>
  <c r="AH114" i="55"/>
  <c r="AN113" i="55"/>
  <c r="AK113" i="55"/>
  <c r="AJ113" i="55"/>
  <c r="AH113" i="55"/>
  <c r="AN112" i="55"/>
  <c r="AK112" i="55"/>
  <c r="AJ112" i="55"/>
  <c r="AH112" i="55"/>
  <c r="AN111" i="55"/>
  <c r="AK111" i="55"/>
  <c r="AJ111" i="55"/>
  <c r="AH111" i="55"/>
  <c r="AN110" i="55"/>
  <c r="AK110" i="55"/>
  <c r="AJ110" i="55"/>
  <c r="AH110" i="55"/>
  <c r="AN109" i="55"/>
  <c r="AK109" i="55"/>
  <c r="AJ109" i="55"/>
  <c r="AH109" i="55"/>
  <c r="AN108" i="55"/>
  <c r="AK108" i="55"/>
  <c r="AJ108" i="55"/>
  <c r="AH108" i="55"/>
  <c r="AN107" i="55"/>
  <c r="AK107" i="55"/>
  <c r="AJ107" i="55"/>
  <c r="AH107" i="55"/>
  <c r="AN106" i="55"/>
  <c r="AK106" i="55"/>
  <c r="AJ106" i="55"/>
  <c r="AH106" i="55"/>
  <c r="AN105" i="55"/>
  <c r="AK105" i="55"/>
  <c r="AJ105" i="55"/>
  <c r="AH105" i="55"/>
  <c r="AN104" i="55"/>
  <c r="AK104" i="55"/>
  <c r="AJ104" i="55"/>
  <c r="AH104" i="55"/>
  <c r="AN103" i="55"/>
  <c r="AK103" i="55"/>
  <c r="AJ103" i="55"/>
  <c r="AH103" i="55"/>
  <c r="AN102" i="55"/>
  <c r="AK102" i="55"/>
  <c r="AJ102" i="55"/>
  <c r="AH102" i="55"/>
  <c r="AN101" i="55"/>
  <c r="AK101" i="55"/>
  <c r="AJ101" i="55"/>
  <c r="AH101" i="55"/>
  <c r="AN100" i="55"/>
  <c r="AK100" i="55"/>
  <c r="AJ100" i="55"/>
  <c r="AH100" i="55"/>
  <c r="AN99" i="55"/>
  <c r="AK99" i="55"/>
  <c r="AJ99" i="55"/>
  <c r="AH99" i="55"/>
  <c r="AN98" i="55"/>
  <c r="AK98" i="55"/>
  <c r="AJ98" i="55"/>
  <c r="AH98" i="55"/>
  <c r="AN97" i="55"/>
  <c r="AK97" i="55"/>
  <c r="AJ97" i="55"/>
  <c r="AH97" i="55"/>
  <c r="AN96" i="55"/>
  <c r="AK96" i="55"/>
  <c r="AJ96" i="55"/>
  <c r="AH96" i="55"/>
  <c r="AN95" i="55"/>
  <c r="AK95" i="55"/>
  <c r="AJ95" i="55"/>
  <c r="AH95" i="55"/>
  <c r="AN94" i="55"/>
  <c r="AK94" i="55"/>
  <c r="AJ94" i="55"/>
  <c r="AH94" i="55"/>
  <c r="AN93" i="55"/>
  <c r="AK93" i="55"/>
  <c r="AJ93" i="55"/>
  <c r="AH93" i="55"/>
  <c r="AN92" i="55"/>
  <c r="AK92" i="55"/>
  <c r="AJ92" i="55"/>
  <c r="AH92" i="55"/>
  <c r="AN91" i="55"/>
  <c r="AK91" i="55"/>
  <c r="AJ91" i="55"/>
  <c r="AH91" i="55"/>
  <c r="AN90" i="55"/>
  <c r="AK90" i="55"/>
  <c r="AJ90" i="55"/>
  <c r="AH90" i="55"/>
  <c r="AN89" i="55"/>
  <c r="AK89" i="55"/>
  <c r="AJ89" i="55"/>
  <c r="AH89" i="55"/>
  <c r="AN88" i="55"/>
  <c r="AK88" i="55"/>
  <c r="AJ88" i="55"/>
  <c r="AH88" i="55"/>
  <c r="AN87" i="55"/>
  <c r="AK87" i="55"/>
  <c r="AJ87" i="55"/>
  <c r="AH87" i="55"/>
  <c r="AN86" i="55"/>
  <c r="AK86" i="55"/>
  <c r="AJ86" i="55"/>
  <c r="AH86" i="55"/>
  <c r="AN85" i="55"/>
  <c r="AK85" i="55"/>
  <c r="AJ85" i="55"/>
  <c r="AH85" i="55"/>
  <c r="AN84" i="55"/>
  <c r="AK84" i="55"/>
  <c r="AJ84" i="55"/>
  <c r="AH84" i="55"/>
  <c r="AN83" i="55"/>
  <c r="AK83" i="55"/>
  <c r="AJ83" i="55"/>
  <c r="AH83" i="55"/>
  <c r="AN82" i="55"/>
  <c r="AK82" i="55"/>
  <c r="AJ82" i="55"/>
  <c r="AH82" i="55"/>
  <c r="AN81" i="55"/>
  <c r="AK81" i="55"/>
  <c r="AJ81" i="55"/>
  <c r="AH81" i="55"/>
  <c r="AN80" i="55"/>
  <c r="AK80" i="55"/>
  <c r="AJ80" i="55"/>
  <c r="AH80" i="55"/>
  <c r="AN79" i="55"/>
  <c r="AK79" i="55"/>
  <c r="AJ79" i="55"/>
  <c r="AH79" i="55"/>
  <c r="AN78" i="55"/>
  <c r="AK78" i="55"/>
  <c r="AJ78" i="55"/>
  <c r="AH78" i="55"/>
  <c r="AN77" i="55"/>
  <c r="AK77" i="55"/>
  <c r="AJ77" i="55"/>
  <c r="AH77" i="55"/>
  <c r="AN76" i="55"/>
  <c r="AK76" i="55"/>
  <c r="AJ76" i="55"/>
  <c r="AH76" i="55"/>
  <c r="AN75" i="55"/>
  <c r="AK75" i="55"/>
  <c r="AJ75" i="55"/>
  <c r="AH75" i="55"/>
  <c r="AN74" i="55"/>
  <c r="AK74" i="55"/>
  <c r="AJ74" i="55"/>
  <c r="AH74" i="55"/>
  <c r="AN73" i="55"/>
  <c r="AK73" i="55"/>
  <c r="AJ73" i="55"/>
  <c r="AH73" i="55"/>
  <c r="AN72" i="55"/>
  <c r="AK72" i="55"/>
  <c r="AJ72" i="55"/>
  <c r="AH72" i="55"/>
  <c r="AN71" i="55"/>
  <c r="AK71" i="55"/>
  <c r="AJ71" i="55"/>
  <c r="AH71" i="55"/>
  <c r="AN70" i="55"/>
  <c r="AK70" i="55"/>
  <c r="AJ70" i="55"/>
  <c r="AH70" i="55"/>
  <c r="AN69" i="55"/>
  <c r="AK69" i="55"/>
  <c r="AJ69" i="55"/>
  <c r="AH69" i="55"/>
  <c r="AN68" i="55"/>
  <c r="AK68" i="55"/>
  <c r="AJ68" i="55"/>
  <c r="AH68" i="55"/>
  <c r="AN67" i="55"/>
  <c r="AK67" i="55"/>
  <c r="AJ67" i="55"/>
  <c r="AH67" i="55"/>
  <c r="AN66" i="55"/>
  <c r="AK66" i="55"/>
  <c r="AJ66" i="55"/>
  <c r="AH66" i="55"/>
  <c r="AN65" i="55"/>
  <c r="AK65" i="55"/>
  <c r="AJ65" i="55"/>
  <c r="AH65" i="55"/>
  <c r="AN64" i="55"/>
  <c r="AK64" i="55"/>
  <c r="AJ64" i="55"/>
  <c r="AH64" i="55"/>
  <c r="AN63" i="55"/>
  <c r="AK63" i="55"/>
  <c r="AJ63" i="55"/>
  <c r="AH63" i="55"/>
  <c r="AN62" i="55"/>
  <c r="AK62" i="55"/>
  <c r="AJ62" i="55"/>
  <c r="AH62" i="55"/>
  <c r="AN61" i="55"/>
  <c r="AK61" i="55"/>
  <c r="AJ61" i="55"/>
  <c r="AH61" i="55"/>
  <c r="AN60" i="55"/>
  <c r="AK60" i="55"/>
  <c r="AJ60" i="55"/>
  <c r="AH60" i="55"/>
  <c r="AN59" i="55"/>
  <c r="AK59" i="55"/>
  <c r="AJ59" i="55"/>
  <c r="AH59" i="55"/>
  <c r="AN58" i="55"/>
  <c r="AK58" i="55"/>
  <c r="AJ58" i="55"/>
  <c r="AH58" i="55"/>
  <c r="AN57" i="55"/>
  <c r="AK57" i="55"/>
  <c r="AJ57" i="55"/>
  <c r="AH57" i="55"/>
  <c r="AN56" i="55"/>
  <c r="AK56" i="55"/>
  <c r="AJ56" i="55"/>
  <c r="AH56" i="55"/>
  <c r="AN55" i="55"/>
  <c r="AK55" i="55"/>
  <c r="AJ55" i="55"/>
  <c r="AH55" i="55"/>
  <c r="AN54" i="55"/>
  <c r="AK54" i="55"/>
  <c r="AJ54" i="55"/>
  <c r="AH54" i="55"/>
  <c r="AN53" i="55"/>
  <c r="AK53" i="55"/>
  <c r="AJ53" i="55"/>
  <c r="AH53" i="55"/>
  <c r="AN52" i="55"/>
  <c r="AK52" i="55"/>
  <c r="AJ52" i="55"/>
  <c r="AH52" i="55"/>
  <c r="AN51" i="55"/>
  <c r="AK51" i="55"/>
  <c r="AJ51" i="55"/>
  <c r="AH51" i="55"/>
  <c r="AN50" i="55"/>
  <c r="AK50" i="55"/>
  <c r="AJ50" i="55"/>
  <c r="AH50" i="55"/>
  <c r="AN49" i="55"/>
  <c r="AK49" i="55"/>
  <c r="AJ49" i="55"/>
  <c r="AH49" i="55"/>
  <c r="AN48" i="55"/>
  <c r="AK48" i="55"/>
  <c r="AJ48" i="55"/>
  <c r="AH48" i="55"/>
  <c r="AN47" i="55"/>
  <c r="AK47" i="55"/>
  <c r="AJ47" i="55"/>
  <c r="AH47" i="55"/>
  <c r="AN46" i="55"/>
  <c r="AK46" i="55"/>
  <c r="AJ46" i="55"/>
  <c r="AH46" i="55"/>
  <c r="AN45" i="55"/>
  <c r="AK45" i="55"/>
  <c r="AJ45" i="55"/>
  <c r="AH45" i="55"/>
  <c r="AN44" i="55"/>
  <c r="AK44" i="55"/>
  <c r="AJ44" i="55"/>
  <c r="AH44" i="55"/>
  <c r="AN43" i="55"/>
  <c r="AK43" i="55"/>
  <c r="AJ43" i="55"/>
  <c r="AH43" i="55"/>
  <c r="AN42" i="55"/>
  <c r="AK42" i="55"/>
  <c r="AJ42" i="55"/>
  <c r="AH42" i="55"/>
  <c r="AN41" i="55"/>
  <c r="AK41" i="55"/>
  <c r="AJ41" i="55"/>
  <c r="AH41" i="55"/>
  <c r="AN40" i="55"/>
  <c r="AK40" i="55"/>
  <c r="AJ40" i="55"/>
  <c r="AH40" i="55"/>
  <c r="AN39" i="55"/>
  <c r="AK39" i="55"/>
  <c r="AJ39" i="55"/>
  <c r="AH39" i="55"/>
  <c r="AN38" i="55"/>
  <c r="AK38" i="55"/>
  <c r="AJ38" i="55"/>
  <c r="AH38" i="55"/>
  <c r="AN37" i="55"/>
  <c r="AK37" i="55"/>
  <c r="AJ37" i="55"/>
  <c r="AH37" i="55"/>
  <c r="AN36" i="55"/>
  <c r="AK36" i="55"/>
  <c r="AJ36" i="55"/>
  <c r="AH36" i="55"/>
  <c r="AN35" i="55"/>
  <c r="AK35" i="55"/>
  <c r="AJ35" i="55"/>
  <c r="AH35" i="55"/>
  <c r="AN34" i="55"/>
  <c r="AK34" i="55"/>
  <c r="AJ34" i="55"/>
  <c r="AH34" i="55"/>
  <c r="AN33" i="55"/>
  <c r="AK33" i="55"/>
  <c r="AJ33" i="55"/>
  <c r="AH33" i="55"/>
  <c r="AN32" i="55"/>
  <c r="AK32" i="55"/>
  <c r="AJ32" i="55"/>
  <c r="AH32" i="55"/>
  <c r="AN31" i="55"/>
  <c r="AK31" i="55"/>
  <c r="AJ31" i="55"/>
  <c r="AH31" i="55"/>
  <c r="AN30" i="55"/>
  <c r="AK30" i="55"/>
  <c r="AJ30" i="55"/>
  <c r="AH30" i="55"/>
  <c r="AN29" i="55"/>
  <c r="AK29" i="55"/>
  <c r="AJ29" i="55"/>
  <c r="AH29" i="55"/>
  <c r="AN28" i="55"/>
  <c r="AK28" i="55"/>
  <c r="AJ28" i="55"/>
  <c r="AH28" i="55"/>
  <c r="AN27" i="55"/>
  <c r="AK27" i="55"/>
  <c r="AJ27" i="55"/>
  <c r="AH27" i="55"/>
  <c r="AN26" i="55"/>
  <c r="AK26" i="55"/>
  <c r="AJ26" i="55"/>
  <c r="AH26" i="55"/>
  <c r="AN25" i="55"/>
  <c r="AK25" i="55"/>
  <c r="AJ25" i="55"/>
  <c r="AH25" i="55"/>
  <c r="AN24" i="55"/>
  <c r="AK24" i="55"/>
  <c r="AJ24" i="55"/>
  <c r="AH24" i="55"/>
  <c r="AN23" i="55"/>
  <c r="AK23" i="55"/>
  <c r="AJ23" i="55"/>
  <c r="AH23" i="55"/>
  <c r="AN22" i="55"/>
  <c r="AK22" i="55"/>
  <c r="AJ22" i="55"/>
  <c r="AH22" i="55"/>
  <c r="AN21" i="55"/>
  <c r="AK21" i="55"/>
  <c r="AJ21" i="55"/>
  <c r="AH21" i="55"/>
  <c r="AN20" i="55"/>
  <c r="AK20" i="55"/>
  <c r="AJ20" i="55"/>
  <c r="AH20" i="55"/>
  <c r="AN19" i="55"/>
  <c r="AK19" i="55"/>
  <c r="AJ19" i="55"/>
  <c r="AH19" i="55"/>
  <c r="AN18" i="55"/>
  <c r="AK18" i="55"/>
  <c r="AJ18" i="55"/>
  <c r="AH18" i="55"/>
  <c r="AN17" i="55"/>
  <c r="AK17" i="55"/>
  <c r="AJ17" i="55"/>
  <c r="AH17" i="55"/>
  <c r="AN16" i="55"/>
  <c r="AK16" i="55"/>
  <c r="AJ16" i="55"/>
  <c r="AH16" i="55"/>
  <c r="AN15" i="55"/>
  <c r="AK15" i="55"/>
  <c r="AJ15" i="55"/>
  <c r="AH15" i="55"/>
  <c r="AN14" i="55"/>
  <c r="AK14" i="55"/>
  <c r="AJ14" i="55"/>
  <c r="AH14" i="55"/>
  <c r="AN13" i="55"/>
  <c r="AK13" i="55"/>
  <c r="AJ13" i="55"/>
  <c r="AH13" i="55"/>
  <c r="AN12" i="55"/>
  <c r="AK12" i="55"/>
  <c r="AJ12" i="55"/>
  <c r="AH12" i="55"/>
  <c r="AN11" i="55"/>
  <c r="AK11" i="55"/>
  <c r="AJ11" i="55"/>
  <c r="AH11" i="55"/>
  <c r="AN10" i="55"/>
  <c r="AK10" i="55"/>
  <c r="AJ10" i="55"/>
  <c r="AH10" i="55"/>
  <c r="AN9" i="55"/>
  <c r="AK9" i="55"/>
  <c r="AJ9" i="55"/>
  <c r="AH9" i="55"/>
  <c r="AN8" i="55"/>
  <c r="AK8" i="55"/>
  <c r="AJ8" i="55"/>
  <c r="AH8" i="55"/>
  <c r="AN7" i="55"/>
  <c r="AK7" i="55"/>
  <c r="AJ7" i="55"/>
  <c r="AH7" i="55"/>
  <c r="AD6" i="55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CP4" i="49" l="1" a="1"/>
  <c r="AC123" i="55" s="1"/>
  <c r="CQ4" i="49" a="1"/>
  <c r="AD36" i="55" s="1"/>
  <c r="CO4" i="49" a="1"/>
  <c r="AB32" i="55" s="1"/>
  <c r="CK4" i="49" a="1"/>
  <c r="X36" i="55" s="1"/>
  <c r="CL4" i="49" a="1"/>
  <c r="Y127" i="55" s="1"/>
  <c r="CM4" i="49" a="1"/>
  <c r="Z56" i="55" s="1"/>
  <c r="CN4" i="49" a="1"/>
  <c r="AA126" i="55" s="1"/>
  <c r="AR4" i="49"/>
  <c r="AB68" i="55" l="1"/>
  <c r="Y83" i="55"/>
  <c r="AB43" i="55"/>
  <c r="Y38" i="55"/>
  <c r="Y63" i="55"/>
  <c r="AC40" i="55"/>
  <c r="AC34" i="55"/>
  <c r="Y94" i="55"/>
  <c r="Y18" i="55"/>
  <c r="AB19" i="55"/>
  <c r="Y56" i="55"/>
  <c r="AB60" i="55"/>
  <c r="AC60" i="55"/>
  <c r="Y108" i="55"/>
  <c r="AB70" i="55"/>
  <c r="AC91" i="55"/>
  <c r="Y113" i="55"/>
  <c r="AB122" i="55"/>
  <c r="AC104" i="55"/>
  <c r="Y54" i="55"/>
  <c r="Y8" i="55"/>
  <c r="Y41" i="55"/>
  <c r="Y50" i="55"/>
  <c r="Y62" i="55"/>
  <c r="Y13" i="55"/>
  <c r="AB120" i="55"/>
  <c r="AC66" i="55"/>
  <c r="Y101" i="55"/>
  <c r="AB41" i="55"/>
  <c r="Y120" i="55"/>
  <c r="Y106" i="55"/>
  <c r="AB54" i="55"/>
  <c r="AB53" i="55"/>
  <c r="AC103" i="55"/>
  <c r="AB42" i="55"/>
  <c r="AC38" i="55"/>
  <c r="Y79" i="55"/>
  <c r="AC92" i="55"/>
  <c r="AB62" i="55"/>
  <c r="AC55" i="55"/>
  <c r="AC121" i="55"/>
  <c r="Y119" i="55"/>
  <c r="Y16" i="55"/>
  <c r="Y115" i="55"/>
  <c r="Y80" i="55"/>
  <c r="AB85" i="55"/>
  <c r="AC45" i="55"/>
  <c r="AC62" i="55"/>
  <c r="AB56" i="55"/>
  <c r="Y112" i="55"/>
  <c r="AC110" i="55"/>
  <c r="AC43" i="55"/>
  <c r="AB67" i="55"/>
  <c r="AB130" i="55"/>
  <c r="AB61" i="55"/>
  <c r="AC37" i="55"/>
  <c r="AC74" i="55"/>
  <c r="AC116" i="55"/>
  <c r="AC122" i="55"/>
  <c r="AC29" i="55"/>
  <c r="AB38" i="55"/>
  <c r="AB59" i="55"/>
  <c r="AB75" i="55"/>
  <c r="AB73" i="55"/>
  <c r="AB71" i="55"/>
  <c r="AC19" i="55"/>
  <c r="AC95" i="55"/>
  <c r="AC124" i="55"/>
  <c r="AC94" i="55"/>
  <c r="AB11" i="55"/>
  <c r="AC35" i="55"/>
  <c r="AB82" i="55"/>
  <c r="AB80" i="55"/>
  <c r="AB94" i="55"/>
  <c r="AB84" i="55"/>
  <c r="AC14" i="55"/>
  <c r="AC100" i="55"/>
  <c r="AC49" i="55"/>
  <c r="AC125" i="55"/>
  <c r="AC8" i="55"/>
  <c r="AB20" i="55"/>
  <c r="AB90" i="55"/>
  <c r="AB88" i="55"/>
  <c r="AB107" i="55"/>
  <c r="AB123" i="55"/>
  <c r="AC61" i="55"/>
  <c r="AC64" i="55"/>
  <c r="AC88" i="55"/>
  <c r="AC76" i="55"/>
  <c r="AB113" i="55"/>
  <c r="AC65" i="55"/>
  <c r="AB111" i="55"/>
  <c r="AB52" i="55"/>
  <c r="AB112" i="55"/>
  <c r="CO4" i="49"/>
  <c r="AB7" i="55" s="1"/>
  <c r="AC69" i="55"/>
  <c r="AC101" i="55"/>
  <c r="AC102" i="55"/>
  <c r="AB87" i="55"/>
  <c r="Y91" i="55"/>
  <c r="Y92" i="55"/>
  <c r="Y93" i="55"/>
  <c r="Y21" i="55"/>
  <c r="AC9" i="55"/>
  <c r="AB106" i="55"/>
  <c r="AB104" i="55"/>
  <c r="AB89" i="55"/>
  <c r="AB74" i="55"/>
  <c r="AB9" i="55"/>
  <c r="AC87" i="55"/>
  <c r="AC54" i="55"/>
  <c r="AC119" i="55"/>
  <c r="AC58" i="55"/>
  <c r="AB16" i="55"/>
  <c r="AB47" i="55"/>
  <c r="AC20" i="55"/>
  <c r="Y68" i="55"/>
  <c r="Y121" i="55"/>
  <c r="Y39" i="55"/>
  <c r="AC22" i="55"/>
  <c r="Y23" i="55"/>
  <c r="AC16" i="55"/>
  <c r="AC77" i="55"/>
  <c r="AC75" i="55"/>
  <c r="AC130" i="55"/>
  <c r="Y43" i="55"/>
  <c r="Y75" i="55"/>
  <c r="Y70" i="55"/>
  <c r="Y76" i="55"/>
  <c r="Y118" i="55"/>
  <c r="AB49" i="55"/>
  <c r="AB100" i="55"/>
  <c r="AB69" i="55"/>
  <c r="AB57" i="55"/>
  <c r="AB78" i="55"/>
  <c r="AB117" i="55"/>
  <c r="AB115" i="55"/>
  <c r="AC32" i="55"/>
  <c r="AC24" i="55"/>
  <c r="AC51" i="55"/>
  <c r="AC98" i="55"/>
  <c r="AC52" i="55"/>
  <c r="AC50" i="55"/>
  <c r="AC39" i="55"/>
  <c r="AB39" i="55"/>
  <c r="Z74" i="55"/>
  <c r="Z85" i="55"/>
  <c r="Z116" i="55"/>
  <c r="Z119" i="55"/>
  <c r="Z50" i="55"/>
  <c r="AC28" i="55"/>
  <c r="Y130" i="55"/>
  <c r="Y71" i="55"/>
  <c r="Y126" i="55"/>
  <c r="AC84" i="55"/>
  <c r="AB28" i="55"/>
  <c r="X63" i="55"/>
  <c r="X89" i="55"/>
  <c r="X115" i="55"/>
  <c r="X59" i="55"/>
  <c r="X98" i="55"/>
  <c r="X122" i="55"/>
  <c r="Y36" i="55"/>
  <c r="AB34" i="55"/>
  <c r="AB72" i="55"/>
  <c r="AB109" i="55"/>
  <c r="AB63" i="55"/>
  <c r="AB110" i="55"/>
  <c r="AB131" i="55"/>
  <c r="AB30" i="55"/>
  <c r="AC42" i="55"/>
  <c r="AB14" i="55"/>
  <c r="AC59" i="55"/>
  <c r="AC72" i="55"/>
  <c r="AC109" i="55"/>
  <c r="AC73" i="55"/>
  <c r="CP4" i="49"/>
  <c r="AC7" i="55" s="1"/>
  <c r="AC21" i="55"/>
  <c r="AC71" i="55"/>
  <c r="Z22" i="55"/>
  <c r="Z72" i="55"/>
  <c r="Z75" i="55"/>
  <c r="Z99" i="55"/>
  <c r="Z123" i="55"/>
  <c r="Z42" i="55"/>
  <c r="X27" i="55"/>
  <c r="X24" i="55"/>
  <c r="X73" i="55"/>
  <c r="X102" i="55"/>
  <c r="X131" i="55"/>
  <c r="X69" i="55"/>
  <c r="X57" i="55"/>
  <c r="X29" i="55"/>
  <c r="X41" i="55"/>
  <c r="X10" i="55"/>
  <c r="X20" i="55"/>
  <c r="X107" i="55"/>
  <c r="X120" i="55"/>
  <c r="X87" i="55"/>
  <c r="X103" i="55"/>
  <c r="X75" i="55"/>
  <c r="X52" i="55"/>
  <c r="X21" i="55"/>
  <c r="X18" i="55"/>
  <c r="Z25" i="55"/>
  <c r="Z36" i="55"/>
  <c r="Z78" i="55"/>
  <c r="Z68" i="55"/>
  <c r="Z69" i="55"/>
  <c r="X99" i="55"/>
  <c r="X110" i="55"/>
  <c r="X66" i="55"/>
  <c r="X82" i="55"/>
  <c r="X67" i="55"/>
  <c r="X70" i="55"/>
  <c r="X83" i="55"/>
  <c r="Z93" i="55"/>
  <c r="Z124" i="55"/>
  <c r="Z70" i="55"/>
  <c r="Z58" i="55"/>
  <c r="Z108" i="55"/>
  <c r="X45" i="55"/>
  <c r="X14" i="55"/>
  <c r="X42" i="55"/>
  <c r="X16" i="55"/>
  <c r="X112" i="55"/>
  <c r="X79" i="55"/>
  <c r="X100" i="55"/>
  <c r="X121" i="55"/>
  <c r="X80" i="55"/>
  <c r="X47" i="55"/>
  <c r="X31" i="55"/>
  <c r="X48" i="55"/>
  <c r="Z48" i="55"/>
  <c r="Z29" i="55"/>
  <c r="Z83" i="55"/>
  <c r="Z89" i="55"/>
  <c r="Z90" i="55"/>
  <c r="X11" i="55"/>
  <c r="X125" i="55"/>
  <c r="X84" i="55"/>
  <c r="X108" i="55"/>
  <c r="X72" i="55"/>
  <c r="X88" i="55"/>
  <c r="X13" i="55"/>
  <c r="Z20" i="55"/>
  <c r="Z39" i="55"/>
  <c r="Z55" i="55"/>
  <c r="Z120" i="55"/>
  <c r="Z121" i="55"/>
  <c r="X104" i="55"/>
  <c r="X68" i="55"/>
  <c r="X92" i="55"/>
  <c r="X118" i="55"/>
  <c r="X85" i="55"/>
  <c r="X101" i="55"/>
  <c r="X38" i="55"/>
  <c r="X43" i="55"/>
  <c r="Z38" i="55"/>
  <c r="Z49" i="55"/>
  <c r="Z63" i="55"/>
  <c r="Z97" i="55"/>
  <c r="Z24" i="55"/>
  <c r="X32" i="55"/>
  <c r="X55" i="55"/>
  <c r="X81" i="55"/>
  <c r="X97" i="55"/>
  <c r="X51" i="55"/>
  <c r="X93" i="55"/>
  <c r="X127" i="55"/>
  <c r="X39" i="55"/>
  <c r="X8" i="55"/>
  <c r="Z32" i="55"/>
  <c r="Z41" i="55"/>
  <c r="Z67" i="55"/>
  <c r="Z73" i="55"/>
  <c r="Z105" i="55"/>
  <c r="Z14" i="55"/>
  <c r="AD43" i="55"/>
  <c r="AD35" i="55"/>
  <c r="AD68" i="55"/>
  <c r="AD42" i="55"/>
  <c r="AD84" i="55"/>
  <c r="AD100" i="55"/>
  <c r="AD103" i="55"/>
  <c r="AD124" i="55"/>
  <c r="AD127" i="55"/>
  <c r="AD94" i="55"/>
  <c r="Y46" i="55"/>
  <c r="Y28" i="55"/>
  <c r="AA24" i="55"/>
  <c r="AA69" i="55"/>
  <c r="AA15" i="55"/>
  <c r="AA75" i="55"/>
  <c r="AD17" i="55"/>
  <c r="AD95" i="55"/>
  <c r="AD116" i="55"/>
  <c r="AD65" i="55"/>
  <c r="AD29" i="55"/>
  <c r="AD89" i="55"/>
  <c r="AA51" i="55"/>
  <c r="AA43" i="55"/>
  <c r="AD60" i="55"/>
  <c r="AD49" i="55"/>
  <c r="AD76" i="55"/>
  <c r="AD71" i="55"/>
  <c r="AD87" i="55"/>
  <c r="AD77" i="55"/>
  <c r="AD106" i="55"/>
  <c r="AD109" i="55"/>
  <c r="AD55" i="55"/>
  <c r="AA35" i="55"/>
  <c r="AA93" i="55"/>
  <c r="AA110" i="55"/>
  <c r="AD79" i="55"/>
  <c r="AD82" i="55"/>
  <c r="AD119" i="55"/>
  <c r="AD47" i="55"/>
  <c r="AA67" i="55"/>
  <c r="AD97" i="55"/>
  <c r="AD121" i="55"/>
  <c r="AD99" i="55"/>
  <c r="AA77" i="55"/>
  <c r="AA20" i="55"/>
  <c r="Y81" i="55"/>
  <c r="Y116" i="55"/>
  <c r="Y26" i="55"/>
  <c r="AD16" i="55"/>
  <c r="AD105" i="55"/>
  <c r="AD118" i="55"/>
  <c r="AD129" i="55"/>
  <c r="AD104" i="55"/>
  <c r="AD107" i="55"/>
  <c r="AD21" i="55"/>
  <c r="Y64" i="55"/>
  <c r="AA14" i="55"/>
  <c r="AA23" i="55"/>
  <c r="AA91" i="55"/>
  <c r="AD27" i="55"/>
  <c r="AD108" i="55"/>
  <c r="AD83" i="55"/>
  <c r="AD81" i="55"/>
  <c r="AA29" i="55"/>
  <c r="AA78" i="55"/>
  <c r="AD12" i="55"/>
  <c r="Y65" i="55"/>
  <c r="Y123" i="55"/>
  <c r="Y69" i="55"/>
  <c r="AD128" i="55"/>
  <c r="AD67" i="55"/>
  <c r="Y52" i="55"/>
  <c r="Y73" i="55"/>
  <c r="Y102" i="55"/>
  <c r="Y131" i="55"/>
  <c r="Y90" i="55"/>
  <c r="CL4" i="49"/>
  <c r="Y7" i="55" s="1"/>
  <c r="Y47" i="55"/>
  <c r="AD22" i="55"/>
  <c r="Y44" i="55"/>
  <c r="AD18" i="55"/>
  <c r="Y33" i="55"/>
  <c r="AD115" i="55"/>
  <c r="AD126" i="55"/>
  <c r="AD62" i="55"/>
  <c r="AD75" i="55"/>
  <c r="AD114" i="55"/>
  <c r="AD112" i="55"/>
  <c r="AD39" i="55"/>
  <c r="AD44" i="55"/>
  <c r="Y40" i="55"/>
  <c r="Z45" i="55"/>
  <c r="Z15" i="55"/>
  <c r="Z18" i="55"/>
  <c r="Z101" i="55"/>
  <c r="Z65" i="55"/>
  <c r="Z110" i="55"/>
  <c r="Z59" i="55"/>
  <c r="AA21" i="55"/>
  <c r="AA27" i="55"/>
  <c r="AA13" i="55"/>
  <c r="AA73" i="55"/>
  <c r="AD25" i="55"/>
  <c r="AD120" i="55"/>
  <c r="AD131" i="55"/>
  <c r="AD64" i="55"/>
  <c r="AD72" i="55"/>
  <c r="AD96" i="55"/>
  <c r="AD122" i="55"/>
  <c r="AD125" i="55"/>
  <c r="AD13" i="55"/>
  <c r="AA32" i="55"/>
  <c r="AA54" i="55"/>
  <c r="AA94" i="55"/>
  <c r="Y42" i="55"/>
  <c r="Y24" i="55"/>
  <c r="Y78" i="55"/>
  <c r="Y99" i="55"/>
  <c r="Y53" i="55"/>
  <c r="Y87" i="55"/>
  <c r="Y129" i="55"/>
  <c r="AD102" i="55"/>
  <c r="AD19" i="55"/>
  <c r="Y31" i="55"/>
  <c r="AD66" i="55"/>
  <c r="AD69" i="55"/>
  <c r="AD85" i="55"/>
  <c r="AD101" i="55"/>
  <c r="AD130" i="55"/>
  <c r="CQ4" i="49"/>
  <c r="AD7" i="55" s="1"/>
  <c r="Y30" i="55"/>
  <c r="Z37" i="55"/>
  <c r="Z28" i="55"/>
  <c r="Z8" i="55"/>
  <c r="Z52" i="55"/>
  <c r="Z86" i="55"/>
  <c r="Z84" i="55"/>
  <c r="Z82" i="55"/>
  <c r="Z62" i="55"/>
  <c r="AA30" i="55"/>
  <c r="AA62" i="55"/>
  <c r="AA117" i="55"/>
  <c r="AC107" i="55"/>
  <c r="AC120" i="55"/>
  <c r="AB58" i="55"/>
  <c r="AD26" i="55"/>
  <c r="AC131" i="55"/>
  <c r="AC36" i="55"/>
  <c r="AA47" i="55"/>
  <c r="Z12" i="55"/>
  <c r="Z46" i="55"/>
  <c r="Z98" i="55"/>
  <c r="Z88" i="55"/>
  <c r="Z91" i="55"/>
  <c r="Z117" i="55"/>
  <c r="Z53" i="55"/>
  <c r="Z113" i="55"/>
  <c r="Z27" i="55"/>
  <c r="Z34" i="55"/>
  <c r="AA103" i="55"/>
  <c r="AA33" i="55"/>
  <c r="AA96" i="55"/>
  <c r="AA120" i="55"/>
  <c r="X54" i="55"/>
  <c r="AB31" i="55"/>
  <c r="AC15" i="55"/>
  <c r="Y114" i="55"/>
  <c r="Y125" i="55"/>
  <c r="Y61" i="55"/>
  <c r="Y66" i="55"/>
  <c r="Y111" i="55"/>
  <c r="Y124" i="55"/>
  <c r="AD52" i="55"/>
  <c r="AD30" i="55"/>
  <c r="AD9" i="55"/>
  <c r="X117" i="55"/>
  <c r="X61" i="55"/>
  <c r="X74" i="55"/>
  <c r="X77" i="55"/>
  <c r="X116" i="55"/>
  <c r="CK4" i="49"/>
  <c r="X7" i="55" s="1"/>
  <c r="X60" i="55"/>
  <c r="AD32" i="55"/>
  <c r="AD14" i="55"/>
  <c r="AB77" i="55"/>
  <c r="AB93" i="55"/>
  <c r="AB127" i="55"/>
  <c r="AB55" i="55"/>
  <c r="AB76" i="55"/>
  <c r="AB97" i="55"/>
  <c r="X44" i="55"/>
  <c r="AC27" i="55"/>
  <c r="AD61" i="55"/>
  <c r="AD56" i="55"/>
  <c r="AD59" i="55"/>
  <c r="AD54" i="55"/>
  <c r="AD57" i="55"/>
  <c r="AD70" i="55"/>
  <c r="AD73" i="55"/>
  <c r="AD50" i="55"/>
  <c r="X33" i="55"/>
  <c r="Y15" i="55"/>
  <c r="AC113" i="55"/>
  <c r="AC129" i="55"/>
  <c r="AC57" i="55"/>
  <c r="AC78" i="55"/>
  <c r="AC117" i="55"/>
  <c r="AC128" i="55"/>
  <c r="AC47" i="55"/>
  <c r="Y25" i="55"/>
  <c r="AC115" i="55"/>
  <c r="AD33" i="55"/>
  <c r="AA39" i="55"/>
  <c r="Z17" i="55"/>
  <c r="Z31" i="55"/>
  <c r="Z106" i="55"/>
  <c r="Z96" i="55"/>
  <c r="Z114" i="55"/>
  <c r="Z125" i="55"/>
  <c r="Z61" i="55"/>
  <c r="Z51" i="55"/>
  <c r="AA11" i="55"/>
  <c r="AA42" i="55"/>
  <c r="AA9" i="55"/>
  <c r="AA82" i="55"/>
  <c r="AA60" i="55"/>
  <c r="AA84" i="55"/>
  <c r="AD48" i="55"/>
  <c r="AB33" i="55"/>
  <c r="X19" i="55"/>
  <c r="Y60" i="55"/>
  <c r="Y55" i="55"/>
  <c r="Y117" i="55"/>
  <c r="Y110" i="55"/>
  <c r="Y97" i="55"/>
  <c r="Y100" i="55"/>
  <c r="Y103" i="55"/>
  <c r="Y98" i="55"/>
  <c r="Y88" i="55"/>
  <c r="AB46" i="55"/>
  <c r="Y29" i="55"/>
  <c r="AB15" i="55"/>
  <c r="X94" i="55"/>
  <c r="X76" i="55"/>
  <c r="X71" i="55"/>
  <c r="X56" i="55"/>
  <c r="X126" i="55"/>
  <c r="X111" i="55"/>
  <c r="X124" i="55"/>
  <c r="X119" i="55"/>
  <c r="X78" i="55"/>
  <c r="AD45" i="55"/>
  <c r="AC30" i="55"/>
  <c r="AB17" i="55"/>
  <c r="AB51" i="55"/>
  <c r="AB121" i="55"/>
  <c r="AB124" i="55"/>
  <c r="AB119" i="55"/>
  <c r="AB114" i="55"/>
  <c r="AB99" i="55"/>
  <c r="AB102" i="55"/>
  <c r="AB92" i="55"/>
  <c r="AB66" i="55"/>
  <c r="AD34" i="55"/>
  <c r="AB22" i="55"/>
  <c r="AD53" i="55"/>
  <c r="AD123" i="55"/>
  <c r="AD113" i="55"/>
  <c r="AD90" i="55"/>
  <c r="AD93" i="55"/>
  <c r="AD88" i="55"/>
  <c r="AD91" i="55"/>
  <c r="AD86" i="55"/>
  <c r="AC53" i="55"/>
  <c r="AB37" i="55"/>
  <c r="X23" i="55"/>
  <c r="AD8" i="55"/>
  <c r="AC126" i="55"/>
  <c r="AC111" i="55"/>
  <c r="AC106" i="55"/>
  <c r="AC96" i="55"/>
  <c r="AC83" i="55"/>
  <c r="AC99" i="55"/>
  <c r="AC81" i="55"/>
  <c r="X91" i="55"/>
  <c r="X46" i="55"/>
  <c r="X28" i="55"/>
  <c r="Y12" i="55"/>
  <c r="AC79" i="55"/>
  <c r="AD31" i="55"/>
  <c r="AD41" i="55"/>
  <c r="Z40" i="55"/>
  <c r="Z66" i="55"/>
  <c r="Z33" i="55"/>
  <c r="Z44" i="55"/>
  <c r="Z57" i="55"/>
  <c r="Z127" i="55"/>
  <c r="Z122" i="55"/>
  <c r="Z112" i="55"/>
  <c r="Z102" i="55"/>
  <c r="Z92" i="55"/>
  <c r="Z100" i="55"/>
  <c r="Z77" i="55"/>
  <c r="AA16" i="55"/>
  <c r="Z11" i="55"/>
  <c r="AA59" i="55"/>
  <c r="AA61" i="55"/>
  <c r="AA25" i="55"/>
  <c r="AA10" i="55"/>
  <c r="AA44" i="55"/>
  <c r="AA49" i="55"/>
  <c r="AA52" i="55"/>
  <c r="AA65" i="55"/>
  <c r="AA102" i="55"/>
  <c r="AA87" i="55"/>
  <c r="Z128" i="55"/>
  <c r="Z115" i="55"/>
  <c r="Z118" i="55"/>
  <c r="Z111" i="55"/>
  <c r="AA22" i="55"/>
  <c r="AA48" i="55"/>
  <c r="AA41" i="55"/>
  <c r="AA85" i="55"/>
  <c r="AA80" i="55"/>
  <c r="AA83" i="55"/>
  <c r="AA107" i="55"/>
  <c r="AA71" i="55"/>
  <c r="Z129" i="55"/>
  <c r="AA64" i="55"/>
  <c r="AA98" i="55"/>
  <c r="AA101" i="55"/>
  <c r="AA114" i="55"/>
  <c r="AA50" i="55"/>
  <c r="AA97" i="55"/>
  <c r="X62" i="55"/>
  <c r="X37" i="55"/>
  <c r="AB10" i="55"/>
  <c r="Y122" i="55"/>
  <c r="Y107" i="55"/>
  <c r="Y89" i="55"/>
  <c r="Y84" i="55"/>
  <c r="Y74" i="55"/>
  <c r="Y77" i="55"/>
  <c r="Y85" i="55"/>
  <c r="AC48" i="55"/>
  <c r="X34" i="55"/>
  <c r="AC17" i="55"/>
  <c r="X65" i="55"/>
  <c r="X50" i="55"/>
  <c r="X53" i="55"/>
  <c r="X123" i="55"/>
  <c r="X113" i="55"/>
  <c r="X90" i="55"/>
  <c r="X106" i="55"/>
  <c r="X96" i="55"/>
  <c r="X114" i="55"/>
  <c r="AB48" i="55"/>
  <c r="AB35" i="55"/>
  <c r="AB24" i="55"/>
  <c r="AB103" i="55"/>
  <c r="AB98" i="55"/>
  <c r="AB96" i="55"/>
  <c r="AB91" i="55"/>
  <c r="AB86" i="55"/>
  <c r="AB81" i="55"/>
  <c r="AB79" i="55"/>
  <c r="AB118" i="55"/>
  <c r="AB40" i="55"/>
  <c r="X26" i="55"/>
  <c r="Y10" i="55"/>
  <c r="AB27" i="55"/>
  <c r="AC11" i="55"/>
  <c r="AC108" i="55"/>
  <c r="AC82" i="55"/>
  <c r="AC93" i="55"/>
  <c r="AC80" i="55"/>
  <c r="AC70" i="55"/>
  <c r="AC86" i="55"/>
  <c r="AC68" i="55"/>
  <c r="Y109" i="55"/>
  <c r="AB50" i="55"/>
  <c r="Y35" i="55"/>
  <c r="X15" i="55"/>
  <c r="AB95" i="55"/>
  <c r="X35" i="55"/>
  <c r="AC44" i="55"/>
  <c r="Z9" i="55"/>
  <c r="Z35" i="55"/>
  <c r="Z23" i="55"/>
  <c r="Z26" i="55"/>
  <c r="Z47" i="55"/>
  <c r="Z109" i="55"/>
  <c r="Z104" i="55"/>
  <c r="Z94" i="55"/>
  <c r="Z76" i="55"/>
  <c r="Z79" i="55"/>
  <c r="Z87" i="55"/>
  <c r="Z64" i="55"/>
  <c r="CM4" i="49"/>
  <c r="Z7" i="55" s="1"/>
  <c r="Z19" i="55"/>
  <c r="AA121" i="55"/>
  <c r="AA37" i="55"/>
  <c r="AA12" i="55"/>
  <c r="AA28" i="55"/>
  <c r="AA18" i="55"/>
  <c r="AA116" i="55"/>
  <c r="AA109" i="55"/>
  <c r="AA130" i="55"/>
  <c r="AA68" i="55"/>
  <c r="AA115" i="55"/>
  <c r="Z95" i="55"/>
  <c r="AA129" i="55"/>
  <c r="AA53" i="55"/>
  <c r="AA17" i="55"/>
  <c r="AA46" i="55"/>
  <c r="AA26" i="55"/>
  <c r="AA124" i="55"/>
  <c r="AA127" i="55"/>
  <c r="AA63" i="55"/>
  <c r="AA81" i="55"/>
  <c r="AA66" i="55"/>
  <c r="AC46" i="55"/>
  <c r="Y34" i="55"/>
  <c r="AB23" i="55"/>
  <c r="Y11" i="55"/>
  <c r="Y104" i="55"/>
  <c r="Y86" i="55"/>
  <c r="Y58" i="55"/>
  <c r="Y128" i="55"/>
  <c r="Y105" i="55"/>
  <c r="Y95" i="55"/>
  <c r="Y82" i="55"/>
  <c r="Y72" i="55"/>
  <c r="AD110" i="55"/>
  <c r="Y57" i="55"/>
  <c r="AD40" i="55"/>
  <c r="AC25" i="55"/>
  <c r="AC12" i="55"/>
  <c r="X86" i="55"/>
  <c r="X58" i="55"/>
  <c r="X128" i="55"/>
  <c r="X105" i="55"/>
  <c r="X95" i="55"/>
  <c r="X64" i="55"/>
  <c r="X129" i="55"/>
  <c r="X49" i="55"/>
  <c r="X109" i="55"/>
  <c r="AB108" i="55"/>
  <c r="Y49" i="55"/>
  <c r="AD37" i="55"/>
  <c r="AB25" i="55"/>
  <c r="AB12" i="55"/>
  <c r="AB64" i="55"/>
  <c r="AB129" i="55"/>
  <c r="AB116" i="55"/>
  <c r="AB101" i="55"/>
  <c r="AB83" i="55"/>
  <c r="AB65" i="55"/>
  <c r="AB125" i="55"/>
  <c r="AB128" i="55"/>
  <c r="AB105" i="55"/>
  <c r="AC63" i="55"/>
  <c r="AD24" i="55"/>
  <c r="AD11" i="55"/>
  <c r="AD92" i="55"/>
  <c r="AD74" i="55"/>
  <c r="AD51" i="55"/>
  <c r="AD111" i="55"/>
  <c r="AD98" i="55"/>
  <c r="AD80" i="55"/>
  <c r="AD78" i="55"/>
  <c r="AD63" i="55"/>
  <c r="AD117" i="55"/>
  <c r="AB45" i="55"/>
  <c r="Y20" i="55"/>
  <c r="AC56" i="55"/>
  <c r="AC118" i="55"/>
  <c r="AC90" i="55"/>
  <c r="AC85" i="55"/>
  <c r="AC67" i="55"/>
  <c r="AC127" i="55"/>
  <c r="AC114" i="55"/>
  <c r="AC112" i="55"/>
  <c r="AC89" i="55"/>
  <c r="AC97" i="55"/>
  <c r="Y48" i="55"/>
  <c r="Y17" i="55"/>
  <c r="Y67" i="55"/>
  <c r="Z54" i="55"/>
  <c r="Z30" i="55"/>
  <c r="Z43" i="55"/>
  <c r="Z10" i="55"/>
  <c r="Z13" i="55"/>
  <c r="Z21" i="55"/>
  <c r="Z80" i="55"/>
  <c r="Z60" i="55"/>
  <c r="Z130" i="55"/>
  <c r="Z107" i="55"/>
  <c r="Z81" i="55"/>
  <c r="Z71" i="55"/>
  <c r="Z131" i="55"/>
  <c r="Z126" i="55"/>
  <c r="Z103" i="55"/>
  <c r="Z16" i="55"/>
  <c r="AA8" i="55"/>
  <c r="AA34" i="55"/>
  <c r="AA45" i="55"/>
  <c r="AA40" i="55"/>
  <c r="AA19" i="55"/>
  <c r="AA31" i="55"/>
  <c r="AA36" i="55"/>
  <c r="AA106" i="55"/>
  <c r="AA88" i="55"/>
  <c r="AA70" i="55"/>
  <c r="AA55" i="55"/>
  <c r="AA112" i="55"/>
  <c r="AA89" i="55"/>
  <c r="AA92" i="55"/>
  <c r="AA74" i="55"/>
  <c r="CN4" i="49"/>
  <c r="AA7" i="55" s="1"/>
  <c r="AA125" i="55"/>
  <c r="AA105" i="55"/>
  <c r="AA95" i="55"/>
  <c r="AA100" i="55"/>
  <c r="Y96" i="55"/>
  <c r="Y9" i="55"/>
  <c r="Y32" i="55"/>
  <c r="Y45" i="55"/>
  <c r="Y22" i="55"/>
  <c r="Y14" i="55"/>
  <c r="Y37" i="55"/>
  <c r="Y19" i="55"/>
  <c r="Y59" i="55"/>
  <c r="Y27" i="55"/>
  <c r="Y51" i="55"/>
  <c r="AA111" i="55"/>
  <c r="AA38" i="55"/>
  <c r="AA90" i="55"/>
  <c r="AA72" i="55"/>
  <c r="AA57" i="55"/>
  <c r="AA119" i="55"/>
  <c r="AA104" i="55"/>
  <c r="AA86" i="55"/>
  <c r="AA58" i="55"/>
  <c r="AA128" i="55"/>
  <c r="AA123" i="55"/>
  <c r="AA108" i="55"/>
  <c r="X130" i="55"/>
  <c r="X17" i="55"/>
  <c r="X30" i="55"/>
  <c r="X9" i="55"/>
  <c r="X22" i="55"/>
  <c r="X40" i="55"/>
  <c r="X12" i="55"/>
  <c r="X25" i="55"/>
  <c r="AA131" i="55"/>
  <c r="AA113" i="55"/>
  <c r="AB126" i="55"/>
  <c r="AB13" i="55"/>
  <c r="AB26" i="55"/>
  <c r="AB36" i="55"/>
  <c r="AB18" i="55"/>
  <c r="AB21" i="55"/>
  <c r="AB29" i="55"/>
  <c r="AB8" i="55"/>
  <c r="AB44" i="55"/>
  <c r="AA122" i="55"/>
  <c r="AA99" i="55"/>
  <c r="AA76" i="55"/>
  <c r="AA79" i="55"/>
  <c r="AA56" i="55"/>
  <c r="AA118" i="55"/>
  <c r="AD58" i="55"/>
  <c r="AD28" i="55"/>
  <c r="AD38" i="55"/>
  <c r="AD20" i="55"/>
  <c r="AD10" i="55"/>
  <c r="AD15" i="55"/>
  <c r="AD23" i="55"/>
  <c r="AD46" i="55"/>
  <c r="AC105" i="55"/>
  <c r="AC41" i="55"/>
  <c r="AC26" i="55"/>
  <c r="AC18" i="55"/>
  <c r="AC10" i="55"/>
  <c r="AC13" i="55"/>
  <c r="AC33" i="55"/>
  <c r="AC31" i="55"/>
  <c r="AC23" i="55"/>
  <c r="BF5" i="49"/>
  <c r="BF6" i="49"/>
  <c r="BF7" i="49"/>
  <c r="BF8" i="49"/>
  <c r="BF9" i="49"/>
  <c r="BF10" i="49"/>
  <c r="BF11" i="49"/>
  <c r="BF12" i="49"/>
  <c r="BF13" i="49"/>
  <c r="BF14" i="49"/>
  <c r="BF15" i="49"/>
  <c r="BF16" i="49"/>
  <c r="BF17" i="49"/>
  <c r="BF18" i="49"/>
  <c r="BF19" i="49"/>
  <c r="BF20" i="49"/>
  <c r="BF21" i="49"/>
  <c r="BF22" i="49"/>
  <c r="BF23" i="49"/>
  <c r="BF24" i="49"/>
  <c r="BF25" i="49"/>
  <c r="BF26" i="49"/>
  <c r="BF27" i="49"/>
  <c r="BF28" i="49"/>
  <c r="BF29" i="49"/>
  <c r="BF30" i="49"/>
  <c r="BF31" i="49"/>
  <c r="BF32" i="49"/>
  <c r="BF33" i="49"/>
  <c r="BF34" i="49"/>
  <c r="BF35" i="49"/>
  <c r="BF36" i="49"/>
  <c r="BF37" i="49"/>
  <c r="BF38" i="49"/>
  <c r="BF39" i="49"/>
  <c r="BF40" i="49"/>
  <c r="BF41" i="49"/>
  <c r="BF42" i="49"/>
  <c r="BF43" i="49"/>
  <c r="BF44" i="49"/>
  <c r="BF45" i="49"/>
  <c r="BF46" i="49"/>
  <c r="BF47" i="49"/>
  <c r="BF48" i="49"/>
  <c r="BF49" i="49"/>
  <c r="BF50" i="49"/>
  <c r="BF51" i="49"/>
  <c r="BF52" i="49"/>
  <c r="BF53" i="49"/>
  <c r="BF54" i="49"/>
  <c r="BF55" i="49"/>
  <c r="BF56" i="49"/>
  <c r="BF57" i="49"/>
  <c r="BF58" i="49"/>
  <c r="BF59" i="49"/>
  <c r="BF60" i="49"/>
  <c r="BF61" i="49"/>
  <c r="BF62" i="49"/>
  <c r="BF63" i="49"/>
  <c r="BF64" i="49"/>
  <c r="BF65" i="49"/>
  <c r="BF66" i="49"/>
  <c r="BF67" i="49"/>
  <c r="BF68" i="49"/>
  <c r="BF69" i="49"/>
  <c r="BF70" i="49"/>
  <c r="BF71" i="49"/>
  <c r="BF72" i="49"/>
  <c r="BF73" i="49"/>
  <c r="BF74" i="49"/>
  <c r="BF75" i="49"/>
  <c r="BF76" i="49"/>
  <c r="BF77" i="49"/>
  <c r="BF78" i="49"/>
  <c r="BF79" i="49"/>
  <c r="BF80" i="49"/>
  <c r="BF81" i="49"/>
  <c r="BF82" i="49"/>
  <c r="BF83" i="49"/>
  <c r="BF84" i="49"/>
  <c r="BF85" i="49"/>
  <c r="BF86" i="49"/>
  <c r="BF87" i="49"/>
  <c r="BF88" i="49"/>
  <c r="BF89" i="49"/>
  <c r="BF90" i="49"/>
  <c r="BF91" i="49"/>
  <c r="BF92" i="49"/>
  <c r="BF93" i="49"/>
  <c r="BF94" i="49"/>
  <c r="BF95" i="49"/>
  <c r="BF96" i="49"/>
  <c r="BF97" i="49"/>
  <c r="BF98" i="49"/>
  <c r="BF99" i="49"/>
  <c r="BF100" i="49"/>
  <c r="BF101" i="49"/>
  <c r="BF102" i="49"/>
  <c r="BF103" i="49"/>
  <c r="BF104" i="49"/>
  <c r="BF105" i="49"/>
  <c r="BF106" i="49"/>
  <c r="BF107" i="49"/>
  <c r="BF108" i="49"/>
  <c r="BF109" i="49"/>
  <c r="BF110" i="49"/>
  <c r="BF111" i="49"/>
  <c r="BF112" i="49"/>
  <c r="BF113" i="49"/>
  <c r="BF114" i="49"/>
  <c r="BF115" i="49"/>
  <c r="BF116" i="49"/>
  <c r="BF117" i="49"/>
  <c r="BF118" i="49"/>
  <c r="BF119" i="49"/>
  <c r="BF120" i="49"/>
  <c r="BF121" i="49"/>
  <c r="BF122" i="49"/>
  <c r="BF123" i="49"/>
  <c r="BF124" i="49"/>
  <c r="BF125" i="49"/>
  <c r="BF126" i="49"/>
  <c r="BF127" i="49"/>
  <c r="BF128" i="49"/>
  <c r="AO1" i="54" l="1"/>
  <c r="Y2" i="50"/>
  <c r="X7" i="54" l="1"/>
  <c r="Y7" i="54"/>
  <c r="Z7" i="54"/>
  <c r="AA7" i="54"/>
  <c r="AB7" i="54"/>
  <c r="AC7" i="54"/>
  <c r="AD7" i="54"/>
  <c r="J7" i="54"/>
  <c r="K7" i="54"/>
  <c r="L7" i="54"/>
  <c r="M7" i="54"/>
  <c r="N7" i="54"/>
  <c r="O7" i="54"/>
  <c r="P7" i="54"/>
  <c r="Q7" i="54"/>
  <c r="R7" i="54"/>
  <c r="S7" i="54"/>
  <c r="T7" i="54"/>
  <c r="U7" i="54"/>
  <c r="V7" i="54"/>
  <c r="W7" i="54"/>
  <c r="AN132" i="54"/>
  <c r="AK132" i="54"/>
  <c r="AJ132" i="54"/>
  <c r="AH132" i="54"/>
  <c r="AN131" i="54"/>
  <c r="AK131" i="54"/>
  <c r="AJ131" i="54"/>
  <c r="AH131" i="54"/>
  <c r="AN130" i="54"/>
  <c r="AK130" i="54"/>
  <c r="AJ130" i="54"/>
  <c r="AH130" i="54"/>
  <c r="AN129" i="54"/>
  <c r="AK129" i="54"/>
  <c r="AJ129" i="54"/>
  <c r="AH129" i="54"/>
  <c r="AN128" i="54"/>
  <c r="AK128" i="54"/>
  <c r="AJ128" i="54"/>
  <c r="AH128" i="54"/>
  <c r="AN127" i="54"/>
  <c r="AK127" i="54"/>
  <c r="AJ127" i="54"/>
  <c r="AH127" i="54"/>
  <c r="AN126" i="54"/>
  <c r="AK126" i="54"/>
  <c r="AJ126" i="54"/>
  <c r="AH126" i="54"/>
  <c r="AN125" i="54"/>
  <c r="AK125" i="54"/>
  <c r="AJ125" i="54"/>
  <c r="AH125" i="54"/>
  <c r="AN124" i="54"/>
  <c r="AK124" i="54"/>
  <c r="AJ124" i="54"/>
  <c r="AH124" i="54"/>
  <c r="AN123" i="54"/>
  <c r="AK123" i="54"/>
  <c r="AJ123" i="54"/>
  <c r="AH123" i="54"/>
  <c r="AN122" i="54"/>
  <c r="AK122" i="54"/>
  <c r="AJ122" i="54"/>
  <c r="AH122" i="54"/>
  <c r="AN121" i="54"/>
  <c r="AK121" i="54"/>
  <c r="AJ121" i="54"/>
  <c r="AH121" i="54"/>
  <c r="AN120" i="54"/>
  <c r="AK120" i="54"/>
  <c r="AJ120" i="54"/>
  <c r="AH120" i="54"/>
  <c r="AN119" i="54"/>
  <c r="AK119" i="54"/>
  <c r="AJ119" i="54"/>
  <c r="AH119" i="54"/>
  <c r="AN118" i="54"/>
  <c r="AK118" i="54"/>
  <c r="AJ118" i="54"/>
  <c r="AH118" i="54"/>
  <c r="AN117" i="54"/>
  <c r="AK117" i="54"/>
  <c r="AJ117" i="54"/>
  <c r="AH117" i="54"/>
  <c r="AN116" i="54"/>
  <c r="AK116" i="54"/>
  <c r="AJ116" i="54"/>
  <c r="AH116" i="54"/>
  <c r="AN115" i="54"/>
  <c r="AK115" i="54"/>
  <c r="AJ115" i="54"/>
  <c r="AH115" i="54"/>
  <c r="AN114" i="54"/>
  <c r="AK114" i="54"/>
  <c r="AJ114" i="54"/>
  <c r="AH114" i="54"/>
  <c r="AN113" i="54"/>
  <c r="AK113" i="54"/>
  <c r="AJ113" i="54"/>
  <c r="AH113" i="54"/>
  <c r="AN112" i="54"/>
  <c r="AK112" i="54"/>
  <c r="AJ112" i="54"/>
  <c r="AH112" i="54"/>
  <c r="AN111" i="54"/>
  <c r="AK111" i="54"/>
  <c r="AJ111" i="54"/>
  <c r="AH111" i="54"/>
  <c r="AN110" i="54"/>
  <c r="AK110" i="54"/>
  <c r="AJ110" i="54"/>
  <c r="AH110" i="54"/>
  <c r="AN109" i="54"/>
  <c r="AK109" i="54"/>
  <c r="AJ109" i="54"/>
  <c r="AH109" i="54"/>
  <c r="AN108" i="54"/>
  <c r="AK108" i="54"/>
  <c r="AJ108" i="54"/>
  <c r="AH108" i="54"/>
  <c r="AN107" i="54"/>
  <c r="AK107" i="54"/>
  <c r="AJ107" i="54"/>
  <c r="AH107" i="54"/>
  <c r="AN106" i="54"/>
  <c r="AK106" i="54"/>
  <c r="AJ106" i="54"/>
  <c r="AH106" i="54"/>
  <c r="AN105" i="54"/>
  <c r="AK105" i="54"/>
  <c r="AJ105" i="54"/>
  <c r="AH105" i="54"/>
  <c r="AN104" i="54"/>
  <c r="AK104" i="54"/>
  <c r="AJ104" i="54"/>
  <c r="AH104" i="54"/>
  <c r="AN103" i="54"/>
  <c r="AK103" i="54"/>
  <c r="AJ103" i="54"/>
  <c r="AH103" i="54"/>
  <c r="AN102" i="54"/>
  <c r="AK102" i="54"/>
  <c r="AJ102" i="54"/>
  <c r="AH102" i="54"/>
  <c r="AN101" i="54"/>
  <c r="AK101" i="54"/>
  <c r="AJ101" i="54"/>
  <c r="AH101" i="54"/>
  <c r="AN100" i="54"/>
  <c r="AK100" i="54"/>
  <c r="AJ100" i="54"/>
  <c r="AH100" i="54"/>
  <c r="AN99" i="54"/>
  <c r="AK99" i="54"/>
  <c r="AJ99" i="54"/>
  <c r="AH99" i="54"/>
  <c r="AN98" i="54"/>
  <c r="AK98" i="54"/>
  <c r="AJ98" i="54"/>
  <c r="AH98" i="54"/>
  <c r="AN97" i="54"/>
  <c r="AK97" i="54"/>
  <c r="AJ97" i="54"/>
  <c r="AH97" i="54"/>
  <c r="AN96" i="54"/>
  <c r="AK96" i="54"/>
  <c r="AJ96" i="54"/>
  <c r="AH96" i="54"/>
  <c r="AN95" i="54"/>
  <c r="AK95" i="54"/>
  <c r="AJ95" i="54"/>
  <c r="AH95" i="54"/>
  <c r="AN94" i="54"/>
  <c r="AK94" i="54"/>
  <c r="AJ94" i="54"/>
  <c r="AH94" i="54"/>
  <c r="AN93" i="54"/>
  <c r="AK93" i="54"/>
  <c r="AJ93" i="54"/>
  <c r="AH93" i="54"/>
  <c r="AN92" i="54"/>
  <c r="AK92" i="54"/>
  <c r="AJ92" i="54"/>
  <c r="AH92" i="54"/>
  <c r="AN91" i="54"/>
  <c r="AK91" i="54"/>
  <c r="AJ91" i="54"/>
  <c r="AH91" i="54"/>
  <c r="AN90" i="54"/>
  <c r="AK90" i="54"/>
  <c r="AJ90" i="54"/>
  <c r="AH90" i="54"/>
  <c r="AN89" i="54"/>
  <c r="AK89" i="54"/>
  <c r="AJ89" i="54"/>
  <c r="AH89" i="54"/>
  <c r="AN88" i="54"/>
  <c r="AK88" i="54"/>
  <c r="AJ88" i="54"/>
  <c r="AH88" i="54"/>
  <c r="AN87" i="54"/>
  <c r="AK87" i="54"/>
  <c r="AJ87" i="54"/>
  <c r="AH87" i="54"/>
  <c r="AN86" i="54"/>
  <c r="AK86" i="54"/>
  <c r="AJ86" i="54"/>
  <c r="AH86" i="54"/>
  <c r="AN85" i="54"/>
  <c r="AK85" i="54"/>
  <c r="AJ85" i="54"/>
  <c r="AH85" i="54"/>
  <c r="AN84" i="54"/>
  <c r="AK84" i="54"/>
  <c r="AJ84" i="54"/>
  <c r="AH84" i="54"/>
  <c r="AN83" i="54"/>
  <c r="AK83" i="54"/>
  <c r="AJ83" i="54"/>
  <c r="AH83" i="54"/>
  <c r="AN82" i="54"/>
  <c r="AK82" i="54"/>
  <c r="AJ82" i="54"/>
  <c r="AH82" i="54"/>
  <c r="AN81" i="54"/>
  <c r="AK81" i="54"/>
  <c r="AJ81" i="54"/>
  <c r="AH81" i="54"/>
  <c r="AN80" i="54"/>
  <c r="AK80" i="54"/>
  <c r="AJ80" i="54"/>
  <c r="AH80" i="54"/>
  <c r="AN79" i="54"/>
  <c r="AK79" i="54"/>
  <c r="AJ79" i="54"/>
  <c r="AH79" i="54"/>
  <c r="AN78" i="54"/>
  <c r="AK78" i="54"/>
  <c r="AJ78" i="54"/>
  <c r="AH78" i="54"/>
  <c r="AN77" i="54"/>
  <c r="AK77" i="54"/>
  <c r="AJ77" i="54"/>
  <c r="AH77" i="54"/>
  <c r="AN76" i="54"/>
  <c r="AK76" i="54"/>
  <c r="AJ76" i="54"/>
  <c r="AH76" i="54"/>
  <c r="AN75" i="54"/>
  <c r="AK75" i="54"/>
  <c r="AJ75" i="54"/>
  <c r="AH75" i="54"/>
  <c r="AN74" i="54"/>
  <c r="AK74" i="54"/>
  <c r="AJ74" i="54"/>
  <c r="AH74" i="54"/>
  <c r="AN73" i="54"/>
  <c r="AK73" i="54"/>
  <c r="AJ73" i="54"/>
  <c r="AH73" i="54"/>
  <c r="AN72" i="54"/>
  <c r="AK72" i="54"/>
  <c r="AJ72" i="54"/>
  <c r="AH72" i="54"/>
  <c r="AN71" i="54"/>
  <c r="AK71" i="54"/>
  <c r="AJ71" i="54"/>
  <c r="AH71" i="54"/>
  <c r="AN70" i="54"/>
  <c r="AK70" i="54"/>
  <c r="AJ70" i="54"/>
  <c r="AH70" i="54"/>
  <c r="AN69" i="54"/>
  <c r="AK69" i="54"/>
  <c r="AJ69" i="54"/>
  <c r="AH69" i="54"/>
  <c r="AN68" i="54"/>
  <c r="AK68" i="54"/>
  <c r="AJ68" i="54"/>
  <c r="AH68" i="54"/>
  <c r="AN67" i="54"/>
  <c r="AK67" i="54"/>
  <c r="AJ67" i="54"/>
  <c r="AH67" i="54"/>
  <c r="AN66" i="54"/>
  <c r="AK66" i="54"/>
  <c r="AJ66" i="54"/>
  <c r="AH66" i="54"/>
  <c r="AN65" i="54"/>
  <c r="AK65" i="54"/>
  <c r="AJ65" i="54"/>
  <c r="AH65" i="54"/>
  <c r="AN64" i="54"/>
  <c r="AK64" i="54"/>
  <c r="AJ64" i="54"/>
  <c r="AH64" i="54"/>
  <c r="AN63" i="54"/>
  <c r="AK63" i="54"/>
  <c r="AJ63" i="54"/>
  <c r="AH63" i="54"/>
  <c r="AN62" i="54"/>
  <c r="AK62" i="54"/>
  <c r="AJ62" i="54"/>
  <c r="AH62" i="54"/>
  <c r="AN61" i="54"/>
  <c r="AK61" i="54"/>
  <c r="AJ61" i="54"/>
  <c r="AH61" i="54"/>
  <c r="AN60" i="54"/>
  <c r="AK60" i="54"/>
  <c r="AJ60" i="54"/>
  <c r="AH60" i="54"/>
  <c r="AN59" i="54"/>
  <c r="AK59" i="54"/>
  <c r="AJ59" i="54"/>
  <c r="AH59" i="54"/>
  <c r="AN58" i="54"/>
  <c r="AK58" i="54"/>
  <c r="AJ58" i="54"/>
  <c r="AH58" i="54"/>
  <c r="AN57" i="54"/>
  <c r="AK57" i="54"/>
  <c r="AJ57" i="54"/>
  <c r="AH57" i="54"/>
  <c r="AN56" i="54"/>
  <c r="AK56" i="54"/>
  <c r="AJ56" i="54"/>
  <c r="AH56" i="54"/>
  <c r="AN55" i="54"/>
  <c r="AK55" i="54"/>
  <c r="AJ55" i="54"/>
  <c r="AH55" i="54"/>
  <c r="AN54" i="54"/>
  <c r="AK54" i="54"/>
  <c r="AJ54" i="54"/>
  <c r="AH54" i="54"/>
  <c r="AN53" i="54"/>
  <c r="AK53" i="54"/>
  <c r="AJ53" i="54"/>
  <c r="AH53" i="54"/>
  <c r="AN52" i="54"/>
  <c r="AK52" i="54"/>
  <c r="AJ52" i="54"/>
  <c r="AH52" i="54"/>
  <c r="AN51" i="54"/>
  <c r="AK51" i="54"/>
  <c r="AJ51" i="54"/>
  <c r="AH51" i="54"/>
  <c r="AN50" i="54"/>
  <c r="AK50" i="54"/>
  <c r="AJ50" i="54"/>
  <c r="AH50" i="54"/>
  <c r="AN49" i="54"/>
  <c r="AK49" i="54"/>
  <c r="AJ49" i="54"/>
  <c r="AH49" i="54"/>
  <c r="AN48" i="54"/>
  <c r="AK48" i="54"/>
  <c r="AJ48" i="54"/>
  <c r="AH48" i="54"/>
  <c r="AN47" i="54"/>
  <c r="AK47" i="54"/>
  <c r="AJ47" i="54"/>
  <c r="AH47" i="54"/>
  <c r="AN46" i="54"/>
  <c r="AK46" i="54"/>
  <c r="AJ46" i="54"/>
  <c r="AH46" i="54"/>
  <c r="AN45" i="54"/>
  <c r="AK45" i="54"/>
  <c r="AJ45" i="54"/>
  <c r="AH45" i="54"/>
  <c r="AN44" i="54"/>
  <c r="AK44" i="54"/>
  <c r="AJ44" i="54"/>
  <c r="AH44" i="54"/>
  <c r="AN43" i="54"/>
  <c r="AK43" i="54"/>
  <c r="AJ43" i="54"/>
  <c r="AH43" i="54"/>
  <c r="AN42" i="54"/>
  <c r="AK42" i="54"/>
  <c r="AJ42" i="54"/>
  <c r="AH42" i="54"/>
  <c r="AN41" i="54"/>
  <c r="AK41" i="54"/>
  <c r="AJ41" i="54"/>
  <c r="AH41" i="54"/>
  <c r="AN40" i="54"/>
  <c r="AK40" i="54"/>
  <c r="AJ40" i="54"/>
  <c r="AH40" i="54"/>
  <c r="AN39" i="54"/>
  <c r="AK39" i="54"/>
  <c r="AJ39" i="54"/>
  <c r="AH39" i="54"/>
  <c r="AN38" i="54"/>
  <c r="AK38" i="54"/>
  <c r="AJ38" i="54"/>
  <c r="AH38" i="54"/>
  <c r="AN37" i="54"/>
  <c r="AK37" i="54"/>
  <c r="AJ37" i="54"/>
  <c r="AH37" i="54"/>
  <c r="AN36" i="54"/>
  <c r="AK36" i="54"/>
  <c r="AJ36" i="54"/>
  <c r="AH36" i="54"/>
  <c r="AN35" i="54"/>
  <c r="AK35" i="54"/>
  <c r="AJ35" i="54"/>
  <c r="AH35" i="54"/>
  <c r="AN34" i="54"/>
  <c r="AK34" i="54"/>
  <c r="AJ34" i="54"/>
  <c r="AH34" i="54"/>
  <c r="AN33" i="54"/>
  <c r="AK33" i="54"/>
  <c r="AJ33" i="54"/>
  <c r="AH33" i="54"/>
  <c r="AN32" i="54"/>
  <c r="AK32" i="54"/>
  <c r="AJ32" i="54"/>
  <c r="AH32" i="54"/>
  <c r="AN31" i="54"/>
  <c r="AK31" i="54"/>
  <c r="AJ31" i="54"/>
  <c r="AH31" i="54"/>
  <c r="AN30" i="54"/>
  <c r="AK30" i="54"/>
  <c r="AJ30" i="54"/>
  <c r="AH30" i="54"/>
  <c r="AN29" i="54"/>
  <c r="AK29" i="54"/>
  <c r="AJ29" i="54"/>
  <c r="AH29" i="54"/>
  <c r="AN28" i="54"/>
  <c r="AK28" i="54"/>
  <c r="AJ28" i="54"/>
  <c r="AH28" i="54"/>
  <c r="AN27" i="54"/>
  <c r="AK27" i="54"/>
  <c r="AJ27" i="54"/>
  <c r="AH27" i="54"/>
  <c r="AN26" i="54"/>
  <c r="AK26" i="54"/>
  <c r="AJ26" i="54"/>
  <c r="AH26" i="54"/>
  <c r="AN25" i="54"/>
  <c r="AK25" i="54"/>
  <c r="AJ25" i="54"/>
  <c r="AH25" i="54"/>
  <c r="AN24" i="54"/>
  <c r="AK24" i="54"/>
  <c r="AJ24" i="54"/>
  <c r="AH24" i="54"/>
  <c r="AN23" i="54"/>
  <c r="AK23" i="54"/>
  <c r="AJ23" i="54"/>
  <c r="AH23" i="54"/>
  <c r="AN22" i="54"/>
  <c r="AK22" i="54"/>
  <c r="AJ22" i="54"/>
  <c r="AH22" i="54"/>
  <c r="AN21" i="54"/>
  <c r="AK21" i="54"/>
  <c r="AJ21" i="54"/>
  <c r="AH21" i="54"/>
  <c r="AN20" i="54"/>
  <c r="AK20" i="54"/>
  <c r="AJ20" i="54"/>
  <c r="AH20" i="54"/>
  <c r="AN19" i="54"/>
  <c r="AK19" i="54"/>
  <c r="AJ19" i="54"/>
  <c r="AH19" i="54"/>
  <c r="AN18" i="54"/>
  <c r="AK18" i="54"/>
  <c r="AJ18" i="54"/>
  <c r="AH18" i="54"/>
  <c r="AN17" i="54"/>
  <c r="AK17" i="54"/>
  <c r="AJ17" i="54"/>
  <c r="AH17" i="54"/>
  <c r="AN16" i="54"/>
  <c r="AK16" i="54"/>
  <c r="AJ16" i="54"/>
  <c r="AH16" i="54"/>
  <c r="AN15" i="54"/>
  <c r="AK15" i="54"/>
  <c r="AJ15" i="54"/>
  <c r="AH15" i="54"/>
  <c r="AN14" i="54"/>
  <c r="AK14" i="54"/>
  <c r="AJ14" i="54"/>
  <c r="AH14" i="54"/>
  <c r="AN13" i="54"/>
  <c r="AK13" i="54"/>
  <c r="AJ13" i="54"/>
  <c r="AH13" i="54"/>
  <c r="AN12" i="54"/>
  <c r="AK12" i="54"/>
  <c r="AJ12" i="54"/>
  <c r="AH12" i="54"/>
  <c r="AN11" i="54"/>
  <c r="AK11" i="54"/>
  <c r="AJ11" i="54"/>
  <c r="AH11" i="54"/>
  <c r="AN10" i="54"/>
  <c r="AK10" i="54"/>
  <c r="AJ10" i="54"/>
  <c r="AH10" i="54"/>
  <c r="AN9" i="54"/>
  <c r="AK9" i="54"/>
  <c r="AJ9" i="54"/>
  <c r="AH9" i="54"/>
  <c r="AT8" i="54"/>
  <c r="AN8" i="54"/>
  <c r="AK8" i="54"/>
  <c r="AJ8" i="54"/>
  <c r="AH8" i="54"/>
  <c r="AD132" i="54" l="1"/>
  <c r="AD131" i="54"/>
  <c r="AD130" i="54"/>
  <c r="AD129" i="54"/>
  <c r="AD128" i="54"/>
  <c r="AD127" i="54"/>
  <c r="AD126" i="54"/>
  <c r="AD125" i="54"/>
  <c r="AD124" i="54"/>
  <c r="AD123" i="54"/>
  <c r="AD122" i="54"/>
  <c r="AD121" i="54"/>
  <c r="AD120" i="54"/>
  <c r="AD119" i="54"/>
  <c r="AD118" i="54"/>
  <c r="AD117" i="54"/>
  <c r="AD116" i="54"/>
  <c r="AD115" i="54"/>
  <c r="AD114" i="54"/>
  <c r="AD113" i="54"/>
  <c r="AD112" i="54"/>
  <c r="AD111" i="54"/>
  <c r="AD110" i="54"/>
  <c r="AD109" i="54"/>
  <c r="AD108" i="54"/>
  <c r="AD107" i="54"/>
  <c r="AD106" i="54"/>
  <c r="AD105" i="54"/>
  <c r="AD104" i="54"/>
  <c r="AD103" i="54"/>
  <c r="AD102" i="54"/>
  <c r="AD101" i="54"/>
  <c r="AD100" i="54"/>
  <c r="AD99" i="54"/>
  <c r="AD98" i="54"/>
  <c r="AD97" i="54"/>
  <c r="AD96" i="54"/>
  <c r="AD95" i="54"/>
  <c r="AD94" i="54"/>
  <c r="AD93" i="54"/>
  <c r="AD92" i="54"/>
  <c r="AD91" i="54"/>
  <c r="AD90" i="54"/>
  <c r="AD89" i="54"/>
  <c r="AD88" i="54"/>
  <c r="AD87" i="54"/>
  <c r="AD86" i="54"/>
  <c r="AD85" i="54"/>
  <c r="AD84" i="54"/>
  <c r="AD83" i="54"/>
  <c r="AD82" i="54"/>
  <c r="AD81" i="54"/>
  <c r="AD80" i="54"/>
  <c r="AD79" i="54"/>
  <c r="AD78" i="54"/>
  <c r="AD77" i="54"/>
  <c r="AD76" i="54"/>
  <c r="AD75" i="54"/>
  <c r="AD74" i="54"/>
  <c r="AD73" i="54"/>
  <c r="AD72" i="54"/>
  <c r="AD71" i="54"/>
  <c r="AD70" i="54"/>
  <c r="AD69" i="54"/>
  <c r="AD68" i="54"/>
  <c r="AD67" i="54"/>
  <c r="AD66" i="54"/>
  <c r="AD65" i="54"/>
  <c r="AD64" i="54"/>
  <c r="AD63" i="54"/>
  <c r="AD62" i="54"/>
  <c r="AD61" i="54"/>
  <c r="AD60" i="54"/>
  <c r="AD59" i="54"/>
  <c r="AD58" i="54"/>
  <c r="AD57" i="54"/>
  <c r="AD56" i="54"/>
  <c r="AD55" i="54"/>
  <c r="AD54" i="54"/>
  <c r="AD53" i="54"/>
  <c r="AD52" i="54"/>
  <c r="AD51" i="54"/>
  <c r="AD50" i="54"/>
  <c r="AD49" i="54"/>
  <c r="AD48" i="54"/>
  <c r="AD47" i="54"/>
  <c r="AD46" i="54"/>
  <c r="AD45" i="54"/>
  <c r="AD44" i="54"/>
  <c r="AD43" i="54"/>
  <c r="AD42" i="54"/>
  <c r="AD41" i="54"/>
  <c r="AD40" i="54"/>
  <c r="AD39" i="54"/>
  <c r="AD38" i="54"/>
  <c r="AD37" i="54"/>
  <c r="AD36" i="54"/>
  <c r="AD35" i="54"/>
  <c r="AD34" i="54"/>
  <c r="AD33" i="54"/>
  <c r="AD32" i="54"/>
  <c r="AD31" i="54"/>
  <c r="AD30" i="54"/>
  <c r="AD29" i="54"/>
  <c r="AD28" i="54"/>
  <c r="AD27" i="54"/>
  <c r="AD26" i="54"/>
  <c r="AD25" i="54"/>
  <c r="AD24" i="54"/>
  <c r="AD23" i="54"/>
  <c r="AD22" i="54"/>
  <c r="AD21" i="54"/>
  <c r="AD20" i="54"/>
  <c r="AD19" i="54"/>
  <c r="AD18" i="54"/>
  <c r="AD17" i="54"/>
  <c r="AD16" i="54"/>
  <c r="AD15" i="54"/>
  <c r="AD14" i="54"/>
  <c r="AD13" i="54"/>
  <c r="AD12" i="54"/>
  <c r="AD11" i="54"/>
  <c r="AD10" i="54"/>
  <c r="AD9" i="54"/>
  <c r="AD8" i="54"/>
  <c r="AC132" i="54"/>
  <c r="AB132" i="54"/>
  <c r="AA132" i="54"/>
  <c r="Z132" i="54"/>
  <c r="Y132" i="54"/>
  <c r="X132" i="54"/>
  <c r="AC131" i="54"/>
  <c r="AB131" i="54"/>
  <c r="AA131" i="54"/>
  <c r="Z131" i="54"/>
  <c r="Y131" i="54"/>
  <c r="X131" i="54"/>
  <c r="AC130" i="54"/>
  <c r="AB130" i="54"/>
  <c r="AA130" i="54"/>
  <c r="Z130" i="54"/>
  <c r="Y130" i="54"/>
  <c r="X130" i="54"/>
  <c r="AC129" i="54"/>
  <c r="AB129" i="54"/>
  <c r="AA129" i="54"/>
  <c r="Z129" i="54"/>
  <c r="Y129" i="54"/>
  <c r="X129" i="54"/>
  <c r="AC128" i="54"/>
  <c r="AB128" i="54"/>
  <c r="AA128" i="54"/>
  <c r="Z128" i="54"/>
  <c r="Y128" i="54"/>
  <c r="X128" i="54"/>
  <c r="AC127" i="54"/>
  <c r="AB127" i="54"/>
  <c r="AA127" i="54"/>
  <c r="Z127" i="54"/>
  <c r="Y127" i="54"/>
  <c r="X127" i="54"/>
  <c r="AC126" i="54"/>
  <c r="AB126" i="54"/>
  <c r="AA126" i="54"/>
  <c r="Z126" i="54"/>
  <c r="Y126" i="54"/>
  <c r="X126" i="54"/>
  <c r="AC125" i="54"/>
  <c r="AB125" i="54"/>
  <c r="AA125" i="54"/>
  <c r="Z125" i="54"/>
  <c r="Y125" i="54"/>
  <c r="X125" i="54"/>
  <c r="AC124" i="54"/>
  <c r="AB124" i="54"/>
  <c r="AA124" i="54"/>
  <c r="Z124" i="54"/>
  <c r="Y124" i="54"/>
  <c r="X124" i="54"/>
  <c r="AC123" i="54"/>
  <c r="AB123" i="54"/>
  <c r="AA123" i="54"/>
  <c r="Z123" i="54"/>
  <c r="Y123" i="54"/>
  <c r="X123" i="54"/>
  <c r="AC122" i="54"/>
  <c r="AB122" i="54"/>
  <c r="AA122" i="54"/>
  <c r="Z122" i="54"/>
  <c r="Y122" i="54"/>
  <c r="X122" i="54"/>
  <c r="AC121" i="54"/>
  <c r="AB121" i="54"/>
  <c r="AA121" i="54"/>
  <c r="Z121" i="54"/>
  <c r="Y121" i="54"/>
  <c r="X121" i="54"/>
  <c r="AC120" i="54"/>
  <c r="AB120" i="54"/>
  <c r="AA120" i="54"/>
  <c r="Z120" i="54"/>
  <c r="Y120" i="54"/>
  <c r="X120" i="54"/>
  <c r="AC119" i="54"/>
  <c r="AB119" i="54"/>
  <c r="AA119" i="54"/>
  <c r="Z119" i="54"/>
  <c r="Y119" i="54"/>
  <c r="X119" i="54"/>
  <c r="AC118" i="54"/>
  <c r="AB118" i="54"/>
  <c r="AA118" i="54"/>
  <c r="Z118" i="54"/>
  <c r="Y118" i="54"/>
  <c r="X118" i="54"/>
  <c r="AC117" i="54"/>
  <c r="AB117" i="54"/>
  <c r="AA117" i="54"/>
  <c r="Z117" i="54"/>
  <c r="Y117" i="54"/>
  <c r="X117" i="54"/>
  <c r="AC116" i="54"/>
  <c r="AB116" i="54"/>
  <c r="AA116" i="54"/>
  <c r="Z116" i="54"/>
  <c r="Y116" i="54"/>
  <c r="X116" i="54"/>
  <c r="AC115" i="54"/>
  <c r="AB115" i="54"/>
  <c r="AA115" i="54"/>
  <c r="Z115" i="54"/>
  <c r="Y115" i="54"/>
  <c r="X115" i="54"/>
  <c r="AC114" i="54"/>
  <c r="AB114" i="54"/>
  <c r="AA114" i="54"/>
  <c r="Z114" i="54"/>
  <c r="Y114" i="54"/>
  <c r="X114" i="54"/>
  <c r="AC113" i="54"/>
  <c r="AB113" i="54"/>
  <c r="AA113" i="54"/>
  <c r="Z113" i="54"/>
  <c r="Y113" i="54"/>
  <c r="X113" i="54"/>
  <c r="AC112" i="54"/>
  <c r="AB112" i="54"/>
  <c r="AA112" i="54"/>
  <c r="Z112" i="54"/>
  <c r="Y112" i="54"/>
  <c r="X112" i="54"/>
  <c r="AC111" i="54"/>
  <c r="AB111" i="54"/>
  <c r="AA111" i="54"/>
  <c r="Z111" i="54"/>
  <c r="Y111" i="54"/>
  <c r="X111" i="54"/>
  <c r="AC110" i="54"/>
  <c r="AB110" i="54"/>
  <c r="AA110" i="54"/>
  <c r="Z110" i="54"/>
  <c r="Y110" i="54"/>
  <c r="X110" i="54"/>
  <c r="AC109" i="54"/>
  <c r="AB109" i="54"/>
  <c r="AA109" i="54"/>
  <c r="Z109" i="54"/>
  <c r="Y109" i="54"/>
  <c r="X109" i="54"/>
  <c r="AC108" i="54"/>
  <c r="AB108" i="54"/>
  <c r="AA108" i="54"/>
  <c r="Z108" i="54"/>
  <c r="Y108" i="54"/>
  <c r="X108" i="54"/>
  <c r="AC107" i="54"/>
  <c r="AB107" i="54"/>
  <c r="AA107" i="54"/>
  <c r="Z107" i="54"/>
  <c r="Y107" i="54"/>
  <c r="X107" i="54"/>
  <c r="AC106" i="54"/>
  <c r="AB106" i="54"/>
  <c r="AA106" i="54"/>
  <c r="Z106" i="54"/>
  <c r="Y106" i="54"/>
  <c r="X106" i="54"/>
  <c r="AC105" i="54"/>
  <c r="AB105" i="54"/>
  <c r="AA105" i="54"/>
  <c r="Z105" i="54"/>
  <c r="Y105" i="54"/>
  <c r="X105" i="54"/>
  <c r="AC104" i="54"/>
  <c r="AB104" i="54"/>
  <c r="AA104" i="54"/>
  <c r="Z104" i="54"/>
  <c r="Y104" i="54"/>
  <c r="X104" i="54"/>
  <c r="AC103" i="54"/>
  <c r="AB103" i="54"/>
  <c r="AA103" i="54"/>
  <c r="Z103" i="54"/>
  <c r="Y103" i="54"/>
  <c r="X103" i="54"/>
  <c r="AC102" i="54"/>
  <c r="AB102" i="54"/>
  <c r="AA102" i="54"/>
  <c r="Z102" i="54"/>
  <c r="Y102" i="54"/>
  <c r="X102" i="54"/>
  <c r="AC101" i="54"/>
  <c r="AB101" i="54"/>
  <c r="AA101" i="54"/>
  <c r="Z101" i="54"/>
  <c r="Y101" i="54"/>
  <c r="X101" i="54"/>
  <c r="AC100" i="54"/>
  <c r="AB100" i="54"/>
  <c r="AA100" i="54"/>
  <c r="Z100" i="54"/>
  <c r="Y100" i="54"/>
  <c r="X100" i="54"/>
  <c r="AC99" i="54"/>
  <c r="AB99" i="54"/>
  <c r="AA99" i="54"/>
  <c r="Z99" i="54"/>
  <c r="Y99" i="54"/>
  <c r="X99" i="54"/>
  <c r="AC98" i="54"/>
  <c r="AB98" i="54"/>
  <c r="AA98" i="54"/>
  <c r="Z98" i="54"/>
  <c r="Y98" i="54"/>
  <c r="X98" i="54"/>
  <c r="AC97" i="54"/>
  <c r="AB97" i="54"/>
  <c r="AA97" i="54"/>
  <c r="Z97" i="54"/>
  <c r="Y97" i="54"/>
  <c r="X97" i="54"/>
  <c r="AC96" i="54"/>
  <c r="AB96" i="54"/>
  <c r="AA96" i="54"/>
  <c r="Z96" i="54"/>
  <c r="Y96" i="54"/>
  <c r="X96" i="54"/>
  <c r="AC95" i="54"/>
  <c r="AB95" i="54"/>
  <c r="AA95" i="54"/>
  <c r="Z95" i="54"/>
  <c r="Y95" i="54"/>
  <c r="X95" i="54"/>
  <c r="AC94" i="54"/>
  <c r="AB94" i="54"/>
  <c r="AA94" i="54"/>
  <c r="Z94" i="54"/>
  <c r="Y94" i="54"/>
  <c r="X94" i="54"/>
  <c r="AC93" i="54"/>
  <c r="AB93" i="54"/>
  <c r="AA93" i="54"/>
  <c r="Z93" i="54"/>
  <c r="Y93" i="54"/>
  <c r="X93" i="54"/>
  <c r="AC92" i="54"/>
  <c r="AB92" i="54"/>
  <c r="AA92" i="54"/>
  <c r="Z92" i="54"/>
  <c r="Y92" i="54"/>
  <c r="X92" i="54"/>
  <c r="AC91" i="54"/>
  <c r="AB91" i="54"/>
  <c r="AA91" i="54"/>
  <c r="Z91" i="54"/>
  <c r="Y91" i="54"/>
  <c r="X91" i="54"/>
  <c r="AC90" i="54"/>
  <c r="AB90" i="54"/>
  <c r="AA90" i="54"/>
  <c r="Z90" i="54"/>
  <c r="Y90" i="54"/>
  <c r="X90" i="54"/>
  <c r="AC89" i="54"/>
  <c r="AB89" i="54"/>
  <c r="AA89" i="54"/>
  <c r="Z89" i="54"/>
  <c r="Y89" i="54"/>
  <c r="X89" i="54"/>
  <c r="AC88" i="54"/>
  <c r="AB88" i="54"/>
  <c r="AA88" i="54"/>
  <c r="Z88" i="54"/>
  <c r="Y88" i="54"/>
  <c r="X88" i="54"/>
  <c r="AC87" i="54"/>
  <c r="AB87" i="54"/>
  <c r="AA87" i="54"/>
  <c r="Z87" i="54"/>
  <c r="Y87" i="54"/>
  <c r="X87" i="54"/>
  <c r="AC86" i="54"/>
  <c r="AB86" i="54"/>
  <c r="AA86" i="54"/>
  <c r="Z86" i="54"/>
  <c r="Y86" i="54"/>
  <c r="X86" i="54"/>
  <c r="AC85" i="54"/>
  <c r="AB85" i="54"/>
  <c r="AA85" i="54"/>
  <c r="Z85" i="54"/>
  <c r="Y85" i="54"/>
  <c r="X85" i="54"/>
  <c r="AC84" i="54"/>
  <c r="AB84" i="54"/>
  <c r="AA84" i="54"/>
  <c r="Z84" i="54"/>
  <c r="Y84" i="54"/>
  <c r="X84" i="54"/>
  <c r="AC83" i="54"/>
  <c r="AB83" i="54"/>
  <c r="AA83" i="54"/>
  <c r="Z83" i="54"/>
  <c r="Y83" i="54"/>
  <c r="X83" i="54"/>
  <c r="AC82" i="54"/>
  <c r="AB82" i="54"/>
  <c r="AA82" i="54"/>
  <c r="Z82" i="54"/>
  <c r="Y82" i="54"/>
  <c r="X82" i="54"/>
  <c r="AC81" i="54"/>
  <c r="AB81" i="54"/>
  <c r="AA81" i="54"/>
  <c r="Z81" i="54"/>
  <c r="Y81" i="54"/>
  <c r="X81" i="54"/>
  <c r="AC80" i="54"/>
  <c r="AB80" i="54"/>
  <c r="AA80" i="54"/>
  <c r="Z80" i="54"/>
  <c r="Y80" i="54"/>
  <c r="X80" i="54"/>
  <c r="AC79" i="54"/>
  <c r="AB79" i="54"/>
  <c r="AA79" i="54"/>
  <c r="Z79" i="54"/>
  <c r="Y79" i="54"/>
  <c r="X79" i="54"/>
  <c r="AC78" i="54"/>
  <c r="AB78" i="54"/>
  <c r="AA78" i="54"/>
  <c r="Z78" i="54"/>
  <c r="Y78" i="54"/>
  <c r="X78" i="54"/>
  <c r="AC77" i="54"/>
  <c r="AB77" i="54"/>
  <c r="AA77" i="54"/>
  <c r="Z77" i="54"/>
  <c r="Y77" i="54"/>
  <c r="X77" i="54"/>
  <c r="AC76" i="54"/>
  <c r="AB76" i="54"/>
  <c r="AA76" i="54"/>
  <c r="Z76" i="54"/>
  <c r="Y76" i="54"/>
  <c r="X76" i="54"/>
  <c r="AC75" i="54"/>
  <c r="AB75" i="54"/>
  <c r="AA75" i="54"/>
  <c r="Z75" i="54"/>
  <c r="Y75" i="54"/>
  <c r="X75" i="54"/>
  <c r="AC74" i="54"/>
  <c r="AB74" i="54"/>
  <c r="AA74" i="54"/>
  <c r="Z74" i="54"/>
  <c r="Y74" i="54"/>
  <c r="X74" i="54"/>
  <c r="AC73" i="54"/>
  <c r="AB73" i="54"/>
  <c r="AA73" i="54"/>
  <c r="Z73" i="54"/>
  <c r="Y73" i="54"/>
  <c r="X73" i="54"/>
  <c r="AC72" i="54"/>
  <c r="AB72" i="54"/>
  <c r="AA72" i="54"/>
  <c r="Z72" i="54"/>
  <c r="Y72" i="54"/>
  <c r="X72" i="54"/>
  <c r="AC71" i="54"/>
  <c r="AB71" i="54"/>
  <c r="AA71" i="54"/>
  <c r="Z71" i="54"/>
  <c r="Y71" i="54"/>
  <c r="X71" i="54"/>
  <c r="AC70" i="54"/>
  <c r="AB70" i="54"/>
  <c r="AA70" i="54"/>
  <c r="Z70" i="54"/>
  <c r="Y70" i="54"/>
  <c r="X70" i="54"/>
  <c r="AC69" i="54"/>
  <c r="AB69" i="54"/>
  <c r="AA69" i="54"/>
  <c r="Z69" i="54"/>
  <c r="Y69" i="54"/>
  <c r="X69" i="54"/>
  <c r="AC68" i="54"/>
  <c r="AB68" i="54"/>
  <c r="AA68" i="54"/>
  <c r="Z68" i="54"/>
  <c r="Y68" i="54"/>
  <c r="X68" i="54"/>
  <c r="AC67" i="54"/>
  <c r="AB67" i="54"/>
  <c r="AA67" i="54"/>
  <c r="Z67" i="54"/>
  <c r="Y67" i="54"/>
  <c r="X67" i="54"/>
  <c r="AC66" i="54"/>
  <c r="AB66" i="54"/>
  <c r="AA66" i="54"/>
  <c r="Z66" i="54"/>
  <c r="Y66" i="54"/>
  <c r="X66" i="54"/>
  <c r="AC65" i="54"/>
  <c r="AB65" i="54"/>
  <c r="AA65" i="54"/>
  <c r="Z65" i="54"/>
  <c r="Y65" i="54"/>
  <c r="X65" i="54"/>
  <c r="AC64" i="54"/>
  <c r="AB64" i="54"/>
  <c r="AA64" i="54"/>
  <c r="Z64" i="54"/>
  <c r="Y64" i="54"/>
  <c r="X64" i="54"/>
  <c r="AC63" i="54"/>
  <c r="AB63" i="54"/>
  <c r="AA63" i="54"/>
  <c r="Z63" i="54"/>
  <c r="Y63" i="54"/>
  <c r="X63" i="54"/>
  <c r="AC62" i="54"/>
  <c r="AB62" i="54"/>
  <c r="AA62" i="54"/>
  <c r="Z62" i="54"/>
  <c r="Y62" i="54"/>
  <c r="X62" i="54"/>
  <c r="AC61" i="54"/>
  <c r="AB61" i="54"/>
  <c r="AA61" i="54"/>
  <c r="Z61" i="54"/>
  <c r="Y61" i="54"/>
  <c r="X61" i="54"/>
  <c r="AC60" i="54"/>
  <c r="AB60" i="54"/>
  <c r="AA60" i="54"/>
  <c r="Z60" i="54"/>
  <c r="Y60" i="54"/>
  <c r="X60" i="54"/>
  <c r="AC59" i="54"/>
  <c r="AB59" i="54"/>
  <c r="AA59" i="54"/>
  <c r="Z59" i="54"/>
  <c r="Y59" i="54"/>
  <c r="X59" i="54"/>
  <c r="AC58" i="54"/>
  <c r="AB58" i="54"/>
  <c r="AA58" i="54"/>
  <c r="Z58" i="54"/>
  <c r="Y58" i="54"/>
  <c r="X58" i="54"/>
  <c r="AC57" i="54"/>
  <c r="AB57" i="54"/>
  <c r="AA57" i="54"/>
  <c r="Z57" i="54"/>
  <c r="Y57" i="54"/>
  <c r="X57" i="54"/>
  <c r="AC56" i="54"/>
  <c r="AB56" i="54"/>
  <c r="AA56" i="54"/>
  <c r="Z56" i="54"/>
  <c r="Y56" i="54"/>
  <c r="X56" i="54"/>
  <c r="AC55" i="54"/>
  <c r="AB55" i="54"/>
  <c r="AA55" i="54"/>
  <c r="Z55" i="54"/>
  <c r="Y55" i="54"/>
  <c r="X55" i="54"/>
  <c r="AC54" i="54"/>
  <c r="AB54" i="54"/>
  <c r="AA54" i="54"/>
  <c r="Z54" i="54"/>
  <c r="Y54" i="54"/>
  <c r="X54" i="54"/>
  <c r="AC53" i="54"/>
  <c r="AB53" i="54"/>
  <c r="AA53" i="54"/>
  <c r="Z53" i="54"/>
  <c r="Y53" i="54"/>
  <c r="X53" i="54"/>
  <c r="AC52" i="54"/>
  <c r="AB52" i="54"/>
  <c r="AA52" i="54"/>
  <c r="Z52" i="54"/>
  <c r="Y52" i="54"/>
  <c r="X52" i="54"/>
  <c r="AC51" i="54"/>
  <c r="AB51" i="54"/>
  <c r="AA51" i="54"/>
  <c r="Z51" i="54"/>
  <c r="Y51" i="54"/>
  <c r="X51" i="54"/>
  <c r="AC50" i="54"/>
  <c r="AB50" i="54"/>
  <c r="AA50" i="54"/>
  <c r="Z50" i="54"/>
  <c r="Y50" i="54"/>
  <c r="X50" i="54"/>
  <c r="AC49" i="54"/>
  <c r="AB49" i="54"/>
  <c r="AA49" i="54"/>
  <c r="Z49" i="54"/>
  <c r="Y49" i="54"/>
  <c r="X49" i="54"/>
  <c r="AC48" i="54"/>
  <c r="AB48" i="54"/>
  <c r="AA48" i="54"/>
  <c r="Z48" i="54"/>
  <c r="Y48" i="54"/>
  <c r="X48" i="54"/>
  <c r="AC47" i="54"/>
  <c r="AB47" i="54"/>
  <c r="AA47" i="54"/>
  <c r="Z47" i="54"/>
  <c r="Y47" i="54"/>
  <c r="X47" i="54"/>
  <c r="AC46" i="54"/>
  <c r="AB46" i="54"/>
  <c r="AA46" i="54"/>
  <c r="Z46" i="54"/>
  <c r="Y46" i="54"/>
  <c r="X46" i="54"/>
  <c r="AC45" i="54"/>
  <c r="AB45" i="54"/>
  <c r="AA45" i="54"/>
  <c r="Z45" i="54"/>
  <c r="Y45" i="54"/>
  <c r="X45" i="54"/>
  <c r="AC44" i="54"/>
  <c r="AB44" i="54"/>
  <c r="AA44" i="54"/>
  <c r="Z44" i="54"/>
  <c r="Y44" i="54"/>
  <c r="X44" i="54"/>
  <c r="AC43" i="54"/>
  <c r="AB43" i="54"/>
  <c r="AA43" i="54"/>
  <c r="Z43" i="54"/>
  <c r="Y43" i="54"/>
  <c r="X43" i="54"/>
  <c r="AC42" i="54"/>
  <c r="AB42" i="54"/>
  <c r="AA42" i="54"/>
  <c r="Z42" i="54"/>
  <c r="Y42" i="54"/>
  <c r="X42" i="54"/>
  <c r="AC41" i="54"/>
  <c r="AB41" i="54"/>
  <c r="AA41" i="54"/>
  <c r="Z41" i="54"/>
  <c r="Y41" i="54"/>
  <c r="X41" i="54"/>
  <c r="AC40" i="54"/>
  <c r="AB40" i="54"/>
  <c r="AA40" i="54"/>
  <c r="Z40" i="54"/>
  <c r="Y40" i="54"/>
  <c r="X40" i="54"/>
  <c r="AC39" i="54"/>
  <c r="AB39" i="54"/>
  <c r="AA39" i="54"/>
  <c r="Z39" i="54"/>
  <c r="Y39" i="54"/>
  <c r="X39" i="54"/>
  <c r="AC38" i="54"/>
  <c r="AB38" i="54"/>
  <c r="AA38" i="54"/>
  <c r="Z38" i="54"/>
  <c r="Y38" i="54"/>
  <c r="X38" i="54"/>
  <c r="AC37" i="54"/>
  <c r="AB37" i="54"/>
  <c r="AA37" i="54"/>
  <c r="Z37" i="54"/>
  <c r="Y37" i="54"/>
  <c r="X37" i="54"/>
  <c r="AC36" i="54"/>
  <c r="AB36" i="54"/>
  <c r="AA36" i="54"/>
  <c r="Z36" i="54"/>
  <c r="Y36" i="54"/>
  <c r="X36" i="54"/>
  <c r="AC35" i="54"/>
  <c r="AB35" i="54"/>
  <c r="AA35" i="54"/>
  <c r="Z35" i="54"/>
  <c r="Y35" i="54"/>
  <c r="X35" i="54"/>
  <c r="AC34" i="54"/>
  <c r="AB34" i="54"/>
  <c r="AA34" i="54"/>
  <c r="Z34" i="54"/>
  <c r="Y34" i="54"/>
  <c r="X34" i="54"/>
  <c r="AC33" i="54"/>
  <c r="AB33" i="54"/>
  <c r="AA33" i="54"/>
  <c r="Z33" i="54"/>
  <c r="Y33" i="54"/>
  <c r="X33" i="54"/>
  <c r="AC32" i="54"/>
  <c r="AB32" i="54"/>
  <c r="AA32" i="54"/>
  <c r="Z32" i="54"/>
  <c r="Y32" i="54"/>
  <c r="X32" i="54"/>
  <c r="AC31" i="54"/>
  <c r="AB31" i="54"/>
  <c r="AA31" i="54"/>
  <c r="Z31" i="54"/>
  <c r="Y31" i="54"/>
  <c r="X31" i="54"/>
  <c r="AC30" i="54"/>
  <c r="AB30" i="54"/>
  <c r="AA30" i="54"/>
  <c r="Z30" i="54"/>
  <c r="Y30" i="54"/>
  <c r="X30" i="54"/>
  <c r="AC29" i="54"/>
  <c r="AB29" i="54"/>
  <c r="AA29" i="54"/>
  <c r="Z29" i="54"/>
  <c r="Y29" i="54"/>
  <c r="X29" i="54"/>
  <c r="AC28" i="54"/>
  <c r="AB28" i="54"/>
  <c r="AA28" i="54"/>
  <c r="Z28" i="54"/>
  <c r="Y28" i="54"/>
  <c r="X28" i="54"/>
  <c r="AC27" i="54"/>
  <c r="AB27" i="54"/>
  <c r="AA27" i="54"/>
  <c r="Z27" i="54"/>
  <c r="Y27" i="54"/>
  <c r="X27" i="54"/>
  <c r="AC26" i="54"/>
  <c r="AB26" i="54"/>
  <c r="AA26" i="54"/>
  <c r="Z26" i="54"/>
  <c r="Y26" i="54"/>
  <c r="X26" i="54"/>
  <c r="AC25" i="54"/>
  <c r="AB25" i="54"/>
  <c r="AA25" i="54"/>
  <c r="Z25" i="54"/>
  <c r="Y25" i="54"/>
  <c r="X25" i="54"/>
  <c r="AC24" i="54"/>
  <c r="AB24" i="54"/>
  <c r="AA24" i="54"/>
  <c r="Z24" i="54"/>
  <c r="Y24" i="54"/>
  <c r="X24" i="54"/>
  <c r="AC23" i="54"/>
  <c r="AB23" i="54"/>
  <c r="AA23" i="54"/>
  <c r="Z23" i="54"/>
  <c r="Y23" i="54"/>
  <c r="X23" i="54"/>
  <c r="AC22" i="54"/>
  <c r="AB22" i="54"/>
  <c r="AA22" i="54"/>
  <c r="Z22" i="54"/>
  <c r="Y22" i="54"/>
  <c r="X22" i="54"/>
  <c r="AC21" i="54"/>
  <c r="AB21" i="54"/>
  <c r="AA21" i="54"/>
  <c r="Z21" i="54"/>
  <c r="Y21" i="54"/>
  <c r="X21" i="54"/>
  <c r="AC20" i="54"/>
  <c r="AB20" i="54"/>
  <c r="AA20" i="54"/>
  <c r="Z20" i="54"/>
  <c r="Y20" i="54"/>
  <c r="X20" i="54"/>
  <c r="AC19" i="54"/>
  <c r="AB19" i="54"/>
  <c r="AA19" i="54"/>
  <c r="Z19" i="54"/>
  <c r="Y19" i="54"/>
  <c r="X19" i="54"/>
  <c r="AC18" i="54"/>
  <c r="AB18" i="54"/>
  <c r="AA18" i="54"/>
  <c r="Z18" i="54"/>
  <c r="Y18" i="54"/>
  <c r="X18" i="54"/>
  <c r="AC17" i="54"/>
  <c r="AB17" i="54"/>
  <c r="AA17" i="54"/>
  <c r="Z17" i="54"/>
  <c r="Y17" i="54"/>
  <c r="X17" i="54"/>
  <c r="AC16" i="54"/>
  <c r="AB16" i="54"/>
  <c r="AA16" i="54"/>
  <c r="Z16" i="54"/>
  <c r="Y16" i="54"/>
  <c r="X16" i="54"/>
  <c r="AC15" i="54"/>
  <c r="AB15" i="54"/>
  <c r="AA15" i="54"/>
  <c r="Z15" i="54"/>
  <c r="Y15" i="54"/>
  <c r="X15" i="54"/>
  <c r="AC14" i="54"/>
  <c r="AB14" i="54"/>
  <c r="AA14" i="54"/>
  <c r="Z14" i="54"/>
  <c r="Y14" i="54"/>
  <c r="X14" i="54"/>
  <c r="AC13" i="54"/>
  <c r="AB13" i="54"/>
  <c r="AA13" i="54"/>
  <c r="Z13" i="54"/>
  <c r="Y13" i="54"/>
  <c r="X13" i="54"/>
  <c r="AC12" i="54"/>
  <c r="AB12" i="54"/>
  <c r="AA12" i="54"/>
  <c r="Z12" i="54"/>
  <c r="Y12" i="54"/>
  <c r="X12" i="54"/>
  <c r="AC11" i="54"/>
  <c r="AB11" i="54"/>
  <c r="AA11" i="54"/>
  <c r="Z11" i="54"/>
  <c r="Y11" i="54"/>
  <c r="X11" i="54"/>
  <c r="AC10" i="54"/>
  <c r="AB10" i="54"/>
  <c r="AA10" i="54"/>
  <c r="Z10" i="54"/>
  <c r="Y10" i="54"/>
  <c r="X10" i="54"/>
  <c r="AC9" i="54"/>
  <c r="AB9" i="54"/>
  <c r="AA9" i="54"/>
  <c r="Z9" i="54"/>
  <c r="Y9" i="54"/>
  <c r="X9" i="54"/>
  <c r="AC8" i="54"/>
  <c r="AB8" i="54"/>
  <c r="AA8" i="54"/>
  <c r="Z8" i="54"/>
  <c r="Y8" i="54"/>
  <c r="X8" i="54"/>
  <c r="BV4" i="49" l="1"/>
  <c r="BW4" i="49"/>
  <c r="BX4" i="49"/>
  <c r="BY4" i="49"/>
  <c r="BZ4" i="49"/>
  <c r="CA4" i="49"/>
  <c r="CB4" i="49"/>
  <c r="CC4" i="49"/>
  <c r="CD4" i="49"/>
  <c r="CE4" i="49"/>
  <c r="CF4" i="49"/>
  <c r="CG4" i="49"/>
  <c r="CH4" i="49"/>
  <c r="CI4" i="49"/>
  <c r="BV5" i="49"/>
  <c r="BW5" i="49"/>
  <c r="BX5" i="49"/>
  <c r="BY5" i="49"/>
  <c r="BZ5" i="49"/>
  <c r="CA5" i="49"/>
  <c r="CB5" i="49"/>
  <c r="CC5" i="49"/>
  <c r="CD5" i="49"/>
  <c r="CE5" i="49"/>
  <c r="CF5" i="49"/>
  <c r="CG5" i="49"/>
  <c r="CH5" i="49"/>
  <c r="CI5" i="49"/>
  <c r="BV6" i="49"/>
  <c r="BW6" i="49"/>
  <c r="BX6" i="49"/>
  <c r="BY6" i="49"/>
  <c r="BZ6" i="49"/>
  <c r="CA6" i="49"/>
  <c r="CB6" i="49"/>
  <c r="CC6" i="49"/>
  <c r="CD6" i="49"/>
  <c r="CE6" i="49"/>
  <c r="CF6" i="49"/>
  <c r="CG6" i="49"/>
  <c r="CH6" i="49"/>
  <c r="CI6" i="49"/>
  <c r="BV7" i="49"/>
  <c r="BW7" i="49"/>
  <c r="BX7" i="49"/>
  <c r="BY7" i="49"/>
  <c r="BZ7" i="49"/>
  <c r="CA7" i="49"/>
  <c r="CB7" i="49"/>
  <c r="CC7" i="49"/>
  <c r="CD7" i="49"/>
  <c r="CE7" i="49"/>
  <c r="CF7" i="49"/>
  <c r="CG7" i="49"/>
  <c r="CH7" i="49"/>
  <c r="CI7" i="49"/>
  <c r="BV8" i="49"/>
  <c r="BW8" i="49"/>
  <c r="BX8" i="49"/>
  <c r="BY8" i="49"/>
  <c r="BZ8" i="49"/>
  <c r="CA8" i="49"/>
  <c r="CB8" i="49"/>
  <c r="CC8" i="49"/>
  <c r="CD8" i="49"/>
  <c r="CE8" i="49"/>
  <c r="CF8" i="49"/>
  <c r="CG8" i="49"/>
  <c r="CH8" i="49"/>
  <c r="CI8" i="49"/>
  <c r="BV9" i="49"/>
  <c r="BW9" i="49"/>
  <c r="BX9" i="49"/>
  <c r="BY9" i="49"/>
  <c r="BZ9" i="49"/>
  <c r="CA9" i="49"/>
  <c r="CB9" i="49"/>
  <c r="CC9" i="49"/>
  <c r="CD9" i="49"/>
  <c r="CE9" i="49"/>
  <c r="CF9" i="49"/>
  <c r="CG9" i="49"/>
  <c r="CH9" i="49"/>
  <c r="CI9" i="49"/>
  <c r="BV10" i="49"/>
  <c r="BW10" i="49"/>
  <c r="BX10" i="49"/>
  <c r="BY10" i="49"/>
  <c r="BZ10" i="49"/>
  <c r="CA10" i="49"/>
  <c r="CB10" i="49"/>
  <c r="CC10" i="49"/>
  <c r="CD10" i="49"/>
  <c r="CE10" i="49"/>
  <c r="CF10" i="49"/>
  <c r="CG10" i="49"/>
  <c r="CH10" i="49"/>
  <c r="CI10" i="49"/>
  <c r="BV11" i="49"/>
  <c r="BW11" i="49"/>
  <c r="BX11" i="49"/>
  <c r="BY11" i="49"/>
  <c r="BZ11" i="49"/>
  <c r="CA11" i="49"/>
  <c r="CB11" i="49"/>
  <c r="CC11" i="49"/>
  <c r="CD11" i="49"/>
  <c r="CE11" i="49"/>
  <c r="CF11" i="49"/>
  <c r="CG11" i="49"/>
  <c r="CH11" i="49"/>
  <c r="CI11" i="49"/>
  <c r="BV12" i="49"/>
  <c r="BW12" i="49"/>
  <c r="BX12" i="49"/>
  <c r="BY12" i="49"/>
  <c r="BZ12" i="49"/>
  <c r="CA12" i="49"/>
  <c r="CB12" i="49"/>
  <c r="CC12" i="49"/>
  <c r="CD12" i="49"/>
  <c r="CE12" i="49"/>
  <c r="CF12" i="49"/>
  <c r="CG12" i="49"/>
  <c r="CH12" i="49"/>
  <c r="CI12" i="49"/>
  <c r="BV13" i="49"/>
  <c r="BW13" i="49"/>
  <c r="BX13" i="49"/>
  <c r="BY13" i="49"/>
  <c r="BZ13" i="49"/>
  <c r="CA13" i="49"/>
  <c r="CB13" i="49"/>
  <c r="CC13" i="49"/>
  <c r="CD13" i="49"/>
  <c r="CE13" i="49"/>
  <c r="CF13" i="49"/>
  <c r="CG13" i="49"/>
  <c r="CH13" i="49"/>
  <c r="CI13" i="49"/>
  <c r="BV14" i="49"/>
  <c r="BW14" i="49"/>
  <c r="BX14" i="49"/>
  <c r="BY14" i="49"/>
  <c r="BZ14" i="49"/>
  <c r="CA14" i="49"/>
  <c r="CB14" i="49"/>
  <c r="CC14" i="49"/>
  <c r="CD14" i="49"/>
  <c r="CE14" i="49"/>
  <c r="CF14" i="49"/>
  <c r="CG14" i="49"/>
  <c r="CH14" i="49"/>
  <c r="CI14" i="49"/>
  <c r="BV15" i="49"/>
  <c r="BW15" i="49"/>
  <c r="BX15" i="49"/>
  <c r="BY15" i="49"/>
  <c r="BZ15" i="49"/>
  <c r="CA15" i="49"/>
  <c r="CB15" i="49"/>
  <c r="CC15" i="49"/>
  <c r="CD15" i="49"/>
  <c r="CE15" i="49"/>
  <c r="CF15" i="49"/>
  <c r="CG15" i="49"/>
  <c r="CH15" i="49"/>
  <c r="CI15" i="49"/>
  <c r="BV16" i="49"/>
  <c r="BW16" i="49"/>
  <c r="BX16" i="49"/>
  <c r="BY16" i="49"/>
  <c r="BZ16" i="49"/>
  <c r="CA16" i="49"/>
  <c r="CB16" i="49"/>
  <c r="CC16" i="49"/>
  <c r="CD16" i="49"/>
  <c r="CE16" i="49"/>
  <c r="CF16" i="49"/>
  <c r="CG16" i="49"/>
  <c r="CH16" i="49"/>
  <c r="CI16" i="49"/>
  <c r="BV17" i="49"/>
  <c r="BW17" i="49"/>
  <c r="BX17" i="49"/>
  <c r="BY17" i="49"/>
  <c r="BZ17" i="49"/>
  <c r="CA17" i="49"/>
  <c r="CB17" i="49"/>
  <c r="CC17" i="49"/>
  <c r="CD17" i="49"/>
  <c r="CE17" i="49"/>
  <c r="CF17" i="49"/>
  <c r="CG17" i="49"/>
  <c r="CH17" i="49"/>
  <c r="CI17" i="49"/>
  <c r="BV18" i="49"/>
  <c r="BW18" i="49"/>
  <c r="BX18" i="49"/>
  <c r="BY18" i="49"/>
  <c r="BZ18" i="49"/>
  <c r="CA18" i="49"/>
  <c r="CB18" i="49"/>
  <c r="CC18" i="49"/>
  <c r="CD18" i="49"/>
  <c r="CE18" i="49"/>
  <c r="CF18" i="49"/>
  <c r="CG18" i="49"/>
  <c r="CH18" i="49"/>
  <c r="CI18" i="49"/>
  <c r="BV19" i="49"/>
  <c r="BW19" i="49"/>
  <c r="BX19" i="49"/>
  <c r="BY19" i="49"/>
  <c r="BZ19" i="49"/>
  <c r="CA19" i="49"/>
  <c r="CB19" i="49"/>
  <c r="CC19" i="49"/>
  <c r="CD19" i="49"/>
  <c r="CE19" i="49"/>
  <c r="CF19" i="49"/>
  <c r="CG19" i="49"/>
  <c r="CH19" i="49"/>
  <c r="CI19" i="49"/>
  <c r="BV20" i="49"/>
  <c r="BW20" i="49"/>
  <c r="BX20" i="49"/>
  <c r="BY20" i="49"/>
  <c r="BZ20" i="49"/>
  <c r="CA20" i="49"/>
  <c r="CB20" i="49"/>
  <c r="CC20" i="49"/>
  <c r="CD20" i="49"/>
  <c r="CE20" i="49"/>
  <c r="CF20" i="49"/>
  <c r="CG20" i="49"/>
  <c r="CH20" i="49"/>
  <c r="CI20" i="49"/>
  <c r="BV21" i="49"/>
  <c r="BW21" i="49"/>
  <c r="BX21" i="49"/>
  <c r="BY21" i="49"/>
  <c r="BZ21" i="49"/>
  <c r="CA21" i="49"/>
  <c r="CB21" i="49"/>
  <c r="CC21" i="49"/>
  <c r="CD21" i="49"/>
  <c r="CE21" i="49"/>
  <c r="CF21" i="49"/>
  <c r="CG21" i="49"/>
  <c r="CH21" i="49"/>
  <c r="CI21" i="49"/>
  <c r="BV22" i="49"/>
  <c r="BW22" i="49"/>
  <c r="BX22" i="49"/>
  <c r="BY22" i="49"/>
  <c r="BZ22" i="49"/>
  <c r="CA22" i="49"/>
  <c r="CB22" i="49"/>
  <c r="CC22" i="49"/>
  <c r="CD22" i="49"/>
  <c r="CE22" i="49"/>
  <c r="CF22" i="49"/>
  <c r="CG22" i="49"/>
  <c r="CH22" i="49"/>
  <c r="CI22" i="49"/>
  <c r="BV23" i="49"/>
  <c r="BW23" i="49"/>
  <c r="BX23" i="49"/>
  <c r="BY23" i="49"/>
  <c r="BZ23" i="49"/>
  <c r="CA23" i="49"/>
  <c r="CB23" i="49"/>
  <c r="CC23" i="49"/>
  <c r="CD23" i="49"/>
  <c r="CE23" i="49"/>
  <c r="CF23" i="49"/>
  <c r="CG23" i="49"/>
  <c r="CH23" i="49"/>
  <c r="CI23" i="49"/>
  <c r="BV24" i="49"/>
  <c r="BW24" i="49"/>
  <c r="BX24" i="49"/>
  <c r="BY24" i="49"/>
  <c r="BZ24" i="49"/>
  <c r="CA24" i="49"/>
  <c r="CB24" i="49"/>
  <c r="CC24" i="49"/>
  <c r="CD24" i="49"/>
  <c r="CE24" i="49"/>
  <c r="CF24" i="49"/>
  <c r="CG24" i="49"/>
  <c r="CH24" i="49"/>
  <c r="CI24" i="49"/>
  <c r="BV25" i="49"/>
  <c r="BW25" i="49"/>
  <c r="BX25" i="49"/>
  <c r="BY25" i="49"/>
  <c r="BZ25" i="49"/>
  <c r="CA25" i="49"/>
  <c r="CB25" i="49"/>
  <c r="CC25" i="49"/>
  <c r="CD25" i="49"/>
  <c r="CE25" i="49"/>
  <c r="CF25" i="49"/>
  <c r="CG25" i="49"/>
  <c r="CH25" i="49"/>
  <c r="CI25" i="49"/>
  <c r="BV26" i="49"/>
  <c r="BW26" i="49"/>
  <c r="BX26" i="49"/>
  <c r="BY26" i="49"/>
  <c r="BZ26" i="49"/>
  <c r="CA26" i="49"/>
  <c r="CB26" i="49"/>
  <c r="CC26" i="49"/>
  <c r="CD26" i="49"/>
  <c r="CE26" i="49"/>
  <c r="CF26" i="49"/>
  <c r="CG26" i="49"/>
  <c r="CH26" i="49"/>
  <c r="CI26" i="49"/>
  <c r="BV27" i="49"/>
  <c r="BW27" i="49"/>
  <c r="BX27" i="49"/>
  <c r="BY27" i="49"/>
  <c r="BZ27" i="49"/>
  <c r="CA27" i="49"/>
  <c r="CB27" i="49"/>
  <c r="CC27" i="49"/>
  <c r="CD27" i="49"/>
  <c r="CE27" i="49"/>
  <c r="CF27" i="49"/>
  <c r="CG27" i="49"/>
  <c r="CH27" i="49"/>
  <c r="CI27" i="49"/>
  <c r="BV28" i="49"/>
  <c r="BW28" i="49"/>
  <c r="BX28" i="49"/>
  <c r="BY28" i="49"/>
  <c r="BZ28" i="49"/>
  <c r="CA28" i="49"/>
  <c r="CB28" i="49"/>
  <c r="CC28" i="49"/>
  <c r="CD28" i="49"/>
  <c r="CE28" i="49"/>
  <c r="CF28" i="49"/>
  <c r="CG28" i="49"/>
  <c r="CH28" i="49"/>
  <c r="CI28" i="49"/>
  <c r="BV29" i="49"/>
  <c r="BW29" i="49"/>
  <c r="BX29" i="49"/>
  <c r="BY29" i="49"/>
  <c r="BZ29" i="49"/>
  <c r="CA29" i="49"/>
  <c r="CB29" i="49"/>
  <c r="CC29" i="49"/>
  <c r="CD29" i="49"/>
  <c r="CE29" i="49"/>
  <c r="CF29" i="49"/>
  <c r="CG29" i="49"/>
  <c r="CH29" i="49"/>
  <c r="CI29" i="49"/>
  <c r="BV30" i="49"/>
  <c r="BW30" i="49"/>
  <c r="BX30" i="49"/>
  <c r="BY30" i="49"/>
  <c r="BZ30" i="49"/>
  <c r="CA30" i="49"/>
  <c r="CB30" i="49"/>
  <c r="CC30" i="49"/>
  <c r="CD30" i="49"/>
  <c r="CE30" i="49"/>
  <c r="CF30" i="49"/>
  <c r="CG30" i="49"/>
  <c r="CH30" i="49"/>
  <c r="CI30" i="49"/>
  <c r="BV31" i="49"/>
  <c r="BW31" i="49"/>
  <c r="BX31" i="49"/>
  <c r="BY31" i="49"/>
  <c r="BZ31" i="49"/>
  <c r="CA31" i="49"/>
  <c r="CB31" i="49"/>
  <c r="CC31" i="49"/>
  <c r="CD31" i="49"/>
  <c r="CE31" i="49"/>
  <c r="CF31" i="49"/>
  <c r="CG31" i="49"/>
  <c r="CH31" i="49"/>
  <c r="CI31" i="49"/>
  <c r="BV32" i="49"/>
  <c r="BW32" i="49"/>
  <c r="BX32" i="49"/>
  <c r="BY32" i="49"/>
  <c r="BZ32" i="49"/>
  <c r="CA32" i="49"/>
  <c r="CB32" i="49"/>
  <c r="CC32" i="49"/>
  <c r="CD32" i="49"/>
  <c r="CE32" i="49"/>
  <c r="CF32" i="49"/>
  <c r="CG32" i="49"/>
  <c r="CH32" i="49"/>
  <c r="CI32" i="49"/>
  <c r="BV33" i="49"/>
  <c r="BW33" i="49"/>
  <c r="BX33" i="49"/>
  <c r="BY33" i="49"/>
  <c r="BZ33" i="49"/>
  <c r="CA33" i="49"/>
  <c r="CB33" i="49"/>
  <c r="CC33" i="49"/>
  <c r="CD33" i="49"/>
  <c r="CE33" i="49"/>
  <c r="CF33" i="49"/>
  <c r="CG33" i="49"/>
  <c r="CH33" i="49"/>
  <c r="CI33" i="49"/>
  <c r="BV34" i="49"/>
  <c r="BW34" i="49"/>
  <c r="BX34" i="49"/>
  <c r="BY34" i="49"/>
  <c r="BZ34" i="49"/>
  <c r="CA34" i="49"/>
  <c r="CB34" i="49"/>
  <c r="CC34" i="49"/>
  <c r="CD34" i="49"/>
  <c r="CE34" i="49"/>
  <c r="CF34" i="49"/>
  <c r="CG34" i="49"/>
  <c r="CH34" i="49"/>
  <c r="CI34" i="49"/>
  <c r="BV35" i="49"/>
  <c r="BW35" i="49"/>
  <c r="BX35" i="49"/>
  <c r="BY35" i="49"/>
  <c r="BZ35" i="49"/>
  <c r="CA35" i="49"/>
  <c r="CB35" i="49"/>
  <c r="CC35" i="49"/>
  <c r="CD35" i="49"/>
  <c r="CE35" i="49"/>
  <c r="CF35" i="49"/>
  <c r="CG35" i="49"/>
  <c r="CH35" i="49"/>
  <c r="CI35" i="49"/>
  <c r="BV36" i="49"/>
  <c r="BW36" i="49"/>
  <c r="BX36" i="49"/>
  <c r="BY36" i="49"/>
  <c r="BZ36" i="49"/>
  <c r="CA36" i="49"/>
  <c r="CB36" i="49"/>
  <c r="CC36" i="49"/>
  <c r="CD36" i="49"/>
  <c r="CE36" i="49"/>
  <c r="CF36" i="49"/>
  <c r="CG36" i="49"/>
  <c r="CH36" i="49"/>
  <c r="CI36" i="49"/>
  <c r="BV37" i="49"/>
  <c r="BW37" i="49"/>
  <c r="BX37" i="49"/>
  <c r="BY37" i="49"/>
  <c r="BZ37" i="49"/>
  <c r="CA37" i="49"/>
  <c r="CB37" i="49"/>
  <c r="CC37" i="49"/>
  <c r="CD37" i="49"/>
  <c r="CE37" i="49"/>
  <c r="CF37" i="49"/>
  <c r="CG37" i="49"/>
  <c r="CH37" i="49"/>
  <c r="CI37" i="49"/>
  <c r="BV38" i="49"/>
  <c r="BW38" i="49"/>
  <c r="BX38" i="49"/>
  <c r="BY38" i="49"/>
  <c r="BZ38" i="49"/>
  <c r="CA38" i="49"/>
  <c r="CB38" i="49"/>
  <c r="CC38" i="49"/>
  <c r="CD38" i="49"/>
  <c r="CE38" i="49"/>
  <c r="CF38" i="49"/>
  <c r="CG38" i="49"/>
  <c r="CH38" i="49"/>
  <c r="CI38" i="49"/>
  <c r="BV39" i="49"/>
  <c r="BW39" i="49"/>
  <c r="BX39" i="49"/>
  <c r="BY39" i="49"/>
  <c r="BZ39" i="49"/>
  <c r="CA39" i="49"/>
  <c r="CB39" i="49"/>
  <c r="CC39" i="49"/>
  <c r="CD39" i="49"/>
  <c r="CE39" i="49"/>
  <c r="CF39" i="49"/>
  <c r="CG39" i="49"/>
  <c r="CH39" i="49"/>
  <c r="CI39" i="49"/>
  <c r="BV40" i="49"/>
  <c r="BW40" i="49"/>
  <c r="BX40" i="49"/>
  <c r="BY40" i="49"/>
  <c r="BZ40" i="49"/>
  <c r="CA40" i="49"/>
  <c r="CB40" i="49"/>
  <c r="CC40" i="49"/>
  <c r="CD40" i="49"/>
  <c r="CE40" i="49"/>
  <c r="CF40" i="49"/>
  <c r="CG40" i="49"/>
  <c r="CH40" i="49"/>
  <c r="CI40" i="49"/>
  <c r="BV41" i="49"/>
  <c r="BW41" i="49"/>
  <c r="BX41" i="49"/>
  <c r="BY41" i="49"/>
  <c r="BZ41" i="49"/>
  <c r="CA41" i="49"/>
  <c r="CB41" i="49"/>
  <c r="CC41" i="49"/>
  <c r="CD41" i="49"/>
  <c r="CE41" i="49"/>
  <c r="CF41" i="49"/>
  <c r="CG41" i="49"/>
  <c r="CH41" i="49"/>
  <c r="CI41" i="49"/>
  <c r="BV42" i="49"/>
  <c r="BW42" i="49"/>
  <c r="BX42" i="49"/>
  <c r="BY42" i="49"/>
  <c r="BZ42" i="49"/>
  <c r="CA42" i="49"/>
  <c r="CB42" i="49"/>
  <c r="CC42" i="49"/>
  <c r="CD42" i="49"/>
  <c r="CE42" i="49"/>
  <c r="CF42" i="49"/>
  <c r="CG42" i="49"/>
  <c r="CH42" i="49"/>
  <c r="CI42" i="49"/>
  <c r="BV43" i="49"/>
  <c r="BW43" i="49"/>
  <c r="BX43" i="49"/>
  <c r="BY43" i="49"/>
  <c r="BZ43" i="49"/>
  <c r="CA43" i="49"/>
  <c r="CB43" i="49"/>
  <c r="CC43" i="49"/>
  <c r="CD43" i="49"/>
  <c r="CE43" i="49"/>
  <c r="CF43" i="49"/>
  <c r="CG43" i="49"/>
  <c r="CH43" i="49"/>
  <c r="CI43" i="49"/>
  <c r="BV44" i="49"/>
  <c r="BW44" i="49"/>
  <c r="BX44" i="49"/>
  <c r="BY44" i="49"/>
  <c r="BZ44" i="49"/>
  <c r="CA44" i="49"/>
  <c r="CB44" i="49"/>
  <c r="CC44" i="49"/>
  <c r="CD44" i="49"/>
  <c r="CE44" i="49"/>
  <c r="CF44" i="49"/>
  <c r="CG44" i="49"/>
  <c r="CH44" i="49"/>
  <c r="CI44" i="49"/>
  <c r="BV45" i="49"/>
  <c r="BW45" i="49"/>
  <c r="BX45" i="49"/>
  <c r="BY45" i="49"/>
  <c r="BZ45" i="49"/>
  <c r="CA45" i="49"/>
  <c r="CB45" i="49"/>
  <c r="CC45" i="49"/>
  <c r="CD45" i="49"/>
  <c r="CE45" i="49"/>
  <c r="CF45" i="49"/>
  <c r="CG45" i="49"/>
  <c r="CH45" i="49"/>
  <c r="CI45" i="49"/>
  <c r="BV46" i="49"/>
  <c r="BW46" i="49"/>
  <c r="BX46" i="49"/>
  <c r="BY46" i="49"/>
  <c r="BZ46" i="49"/>
  <c r="CA46" i="49"/>
  <c r="CB46" i="49"/>
  <c r="CC46" i="49"/>
  <c r="CD46" i="49"/>
  <c r="CE46" i="49"/>
  <c r="CF46" i="49"/>
  <c r="CG46" i="49"/>
  <c r="CH46" i="49"/>
  <c r="CI46" i="49"/>
  <c r="BV47" i="49"/>
  <c r="BW47" i="49"/>
  <c r="BX47" i="49"/>
  <c r="BY47" i="49"/>
  <c r="BZ47" i="49"/>
  <c r="CA47" i="49"/>
  <c r="CB47" i="49"/>
  <c r="CC47" i="49"/>
  <c r="CD47" i="49"/>
  <c r="CE47" i="49"/>
  <c r="CF47" i="49"/>
  <c r="CG47" i="49"/>
  <c r="CH47" i="49"/>
  <c r="CI47" i="49"/>
  <c r="BV48" i="49"/>
  <c r="BW48" i="49"/>
  <c r="BX48" i="49"/>
  <c r="BY48" i="49"/>
  <c r="BZ48" i="49"/>
  <c r="CA48" i="49"/>
  <c r="CB48" i="49"/>
  <c r="CC48" i="49"/>
  <c r="CD48" i="49"/>
  <c r="CE48" i="49"/>
  <c r="CF48" i="49"/>
  <c r="CG48" i="49"/>
  <c r="CH48" i="49"/>
  <c r="CI48" i="49"/>
  <c r="BV49" i="49"/>
  <c r="BW49" i="49"/>
  <c r="BX49" i="49"/>
  <c r="BY49" i="49"/>
  <c r="BZ49" i="49"/>
  <c r="CA49" i="49"/>
  <c r="CB49" i="49"/>
  <c r="CC49" i="49"/>
  <c r="CD49" i="49"/>
  <c r="CE49" i="49"/>
  <c r="CF49" i="49"/>
  <c r="CG49" i="49"/>
  <c r="CH49" i="49"/>
  <c r="CI49" i="49"/>
  <c r="BV50" i="49"/>
  <c r="BW50" i="49"/>
  <c r="BX50" i="49"/>
  <c r="BY50" i="49"/>
  <c r="BZ50" i="49"/>
  <c r="CA50" i="49"/>
  <c r="CB50" i="49"/>
  <c r="CC50" i="49"/>
  <c r="CD50" i="49"/>
  <c r="CE50" i="49"/>
  <c r="CF50" i="49"/>
  <c r="CG50" i="49"/>
  <c r="CH50" i="49"/>
  <c r="CI50" i="49"/>
  <c r="BV51" i="49"/>
  <c r="BW51" i="49"/>
  <c r="BX51" i="49"/>
  <c r="BY51" i="49"/>
  <c r="BZ51" i="49"/>
  <c r="CA51" i="49"/>
  <c r="CB51" i="49"/>
  <c r="CC51" i="49"/>
  <c r="CD51" i="49"/>
  <c r="CE51" i="49"/>
  <c r="CF51" i="49"/>
  <c r="CG51" i="49"/>
  <c r="CH51" i="49"/>
  <c r="CI51" i="49"/>
  <c r="BV52" i="49"/>
  <c r="BW52" i="49"/>
  <c r="BX52" i="49"/>
  <c r="BY52" i="49"/>
  <c r="BZ52" i="49"/>
  <c r="CA52" i="49"/>
  <c r="CB52" i="49"/>
  <c r="CC52" i="49"/>
  <c r="CD52" i="49"/>
  <c r="CE52" i="49"/>
  <c r="CF52" i="49"/>
  <c r="CG52" i="49"/>
  <c r="CH52" i="49"/>
  <c r="CI52" i="49"/>
  <c r="BV53" i="49"/>
  <c r="BW53" i="49"/>
  <c r="BX53" i="49"/>
  <c r="BY53" i="49"/>
  <c r="BZ53" i="49"/>
  <c r="CA53" i="49"/>
  <c r="CB53" i="49"/>
  <c r="CC53" i="49"/>
  <c r="CD53" i="49"/>
  <c r="CE53" i="49"/>
  <c r="CF53" i="49"/>
  <c r="CG53" i="49"/>
  <c r="CH53" i="49"/>
  <c r="CI53" i="49"/>
  <c r="BV54" i="49"/>
  <c r="BW54" i="49"/>
  <c r="BX54" i="49"/>
  <c r="BY54" i="49"/>
  <c r="BZ54" i="49"/>
  <c r="CA54" i="49"/>
  <c r="CB54" i="49"/>
  <c r="CC54" i="49"/>
  <c r="CD54" i="49"/>
  <c r="CE54" i="49"/>
  <c r="CF54" i="49"/>
  <c r="CG54" i="49"/>
  <c r="CH54" i="49"/>
  <c r="CI54" i="49"/>
  <c r="BV55" i="49"/>
  <c r="BW55" i="49"/>
  <c r="BX55" i="49"/>
  <c r="BY55" i="49"/>
  <c r="BZ55" i="49"/>
  <c r="CA55" i="49"/>
  <c r="CB55" i="49"/>
  <c r="CC55" i="49"/>
  <c r="CD55" i="49"/>
  <c r="CE55" i="49"/>
  <c r="CF55" i="49"/>
  <c r="CG55" i="49"/>
  <c r="CH55" i="49"/>
  <c r="CI55" i="49"/>
  <c r="BV56" i="49"/>
  <c r="BW56" i="49"/>
  <c r="BX56" i="49"/>
  <c r="BY56" i="49"/>
  <c r="BZ56" i="49"/>
  <c r="CA56" i="49"/>
  <c r="CB56" i="49"/>
  <c r="CC56" i="49"/>
  <c r="CD56" i="49"/>
  <c r="CE56" i="49"/>
  <c r="CF56" i="49"/>
  <c r="CG56" i="49"/>
  <c r="CH56" i="49"/>
  <c r="CI56" i="49"/>
  <c r="BV57" i="49"/>
  <c r="BW57" i="49"/>
  <c r="BX57" i="49"/>
  <c r="BY57" i="49"/>
  <c r="BZ57" i="49"/>
  <c r="CA57" i="49"/>
  <c r="CB57" i="49"/>
  <c r="CC57" i="49"/>
  <c r="CD57" i="49"/>
  <c r="CE57" i="49"/>
  <c r="CF57" i="49"/>
  <c r="CG57" i="49"/>
  <c r="CH57" i="49"/>
  <c r="CI57" i="49"/>
  <c r="BV58" i="49"/>
  <c r="BW58" i="49"/>
  <c r="BX58" i="49"/>
  <c r="BY58" i="49"/>
  <c r="BZ58" i="49"/>
  <c r="CA58" i="49"/>
  <c r="CB58" i="49"/>
  <c r="CC58" i="49"/>
  <c r="CD58" i="49"/>
  <c r="CE58" i="49"/>
  <c r="CF58" i="49"/>
  <c r="CG58" i="49"/>
  <c r="CH58" i="49"/>
  <c r="CI58" i="49"/>
  <c r="BV59" i="49"/>
  <c r="BW59" i="49"/>
  <c r="BX59" i="49"/>
  <c r="BY59" i="49"/>
  <c r="BZ59" i="49"/>
  <c r="CA59" i="49"/>
  <c r="CB59" i="49"/>
  <c r="CC59" i="49"/>
  <c r="CD59" i="49"/>
  <c r="CE59" i="49"/>
  <c r="CF59" i="49"/>
  <c r="CG59" i="49"/>
  <c r="CH59" i="49"/>
  <c r="CI59" i="49"/>
  <c r="BV60" i="49"/>
  <c r="BW60" i="49"/>
  <c r="BX60" i="49"/>
  <c r="BY60" i="49"/>
  <c r="BZ60" i="49"/>
  <c r="CA60" i="49"/>
  <c r="CB60" i="49"/>
  <c r="CC60" i="49"/>
  <c r="CD60" i="49"/>
  <c r="CE60" i="49"/>
  <c r="CF60" i="49"/>
  <c r="CG60" i="49"/>
  <c r="CH60" i="49"/>
  <c r="CI60" i="49"/>
  <c r="BV61" i="49"/>
  <c r="BW61" i="49"/>
  <c r="BX61" i="49"/>
  <c r="BY61" i="49"/>
  <c r="BZ61" i="49"/>
  <c r="CA61" i="49"/>
  <c r="CB61" i="49"/>
  <c r="CC61" i="49"/>
  <c r="CD61" i="49"/>
  <c r="CE61" i="49"/>
  <c r="CF61" i="49"/>
  <c r="CG61" i="49"/>
  <c r="CH61" i="49"/>
  <c r="CI61" i="49"/>
  <c r="BV62" i="49"/>
  <c r="BW62" i="49"/>
  <c r="BX62" i="49"/>
  <c r="BY62" i="49"/>
  <c r="BZ62" i="49"/>
  <c r="CA62" i="49"/>
  <c r="CB62" i="49"/>
  <c r="CC62" i="49"/>
  <c r="CD62" i="49"/>
  <c r="CE62" i="49"/>
  <c r="CF62" i="49"/>
  <c r="CG62" i="49"/>
  <c r="CH62" i="49"/>
  <c r="CI62" i="49"/>
  <c r="BV63" i="49"/>
  <c r="BW63" i="49"/>
  <c r="BX63" i="49"/>
  <c r="BY63" i="49"/>
  <c r="BZ63" i="49"/>
  <c r="CA63" i="49"/>
  <c r="CB63" i="49"/>
  <c r="CC63" i="49"/>
  <c r="CD63" i="49"/>
  <c r="CE63" i="49"/>
  <c r="CF63" i="49"/>
  <c r="CG63" i="49"/>
  <c r="CH63" i="49"/>
  <c r="CI63" i="49"/>
  <c r="BV64" i="49"/>
  <c r="BW64" i="49"/>
  <c r="BX64" i="49"/>
  <c r="BY64" i="49"/>
  <c r="BZ64" i="49"/>
  <c r="CA64" i="49"/>
  <c r="CB64" i="49"/>
  <c r="CC64" i="49"/>
  <c r="CD64" i="49"/>
  <c r="CE64" i="49"/>
  <c r="CF64" i="49"/>
  <c r="CG64" i="49"/>
  <c r="CH64" i="49"/>
  <c r="CI64" i="49"/>
  <c r="BV65" i="49"/>
  <c r="BW65" i="49"/>
  <c r="BX65" i="49"/>
  <c r="BY65" i="49"/>
  <c r="BZ65" i="49"/>
  <c r="CA65" i="49"/>
  <c r="CB65" i="49"/>
  <c r="CC65" i="49"/>
  <c r="CD65" i="49"/>
  <c r="CE65" i="49"/>
  <c r="CF65" i="49"/>
  <c r="CG65" i="49"/>
  <c r="CH65" i="49"/>
  <c r="CI65" i="49"/>
  <c r="BV66" i="49"/>
  <c r="BW66" i="49"/>
  <c r="BX66" i="49"/>
  <c r="BY66" i="49"/>
  <c r="BZ66" i="49"/>
  <c r="CA66" i="49"/>
  <c r="CB66" i="49"/>
  <c r="CC66" i="49"/>
  <c r="CD66" i="49"/>
  <c r="CE66" i="49"/>
  <c r="CF66" i="49"/>
  <c r="CG66" i="49"/>
  <c r="CH66" i="49"/>
  <c r="CI66" i="49"/>
  <c r="BV67" i="49"/>
  <c r="BW67" i="49"/>
  <c r="BX67" i="49"/>
  <c r="BY67" i="49"/>
  <c r="BZ67" i="49"/>
  <c r="CA67" i="49"/>
  <c r="CB67" i="49"/>
  <c r="CC67" i="49"/>
  <c r="CD67" i="49"/>
  <c r="CE67" i="49"/>
  <c r="CF67" i="49"/>
  <c r="CG67" i="49"/>
  <c r="CH67" i="49"/>
  <c r="CI67" i="49"/>
  <c r="BV68" i="49"/>
  <c r="BW68" i="49"/>
  <c r="BX68" i="49"/>
  <c r="BY68" i="49"/>
  <c r="BZ68" i="49"/>
  <c r="CA68" i="49"/>
  <c r="CB68" i="49"/>
  <c r="CC68" i="49"/>
  <c r="CD68" i="49"/>
  <c r="CE68" i="49"/>
  <c r="CF68" i="49"/>
  <c r="CG68" i="49"/>
  <c r="CH68" i="49"/>
  <c r="CI68" i="49"/>
  <c r="BV69" i="49"/>
  <c r="BW69" i="49"/>
  <c r="BX69" i="49"/>
  <c r="BY69" i="49"/>
  <c r="BZ69" i="49"/>
  <c r="CA69" i="49"/>
  <c r="CB69" i="49"/>
  <c r="CC69" i="49"/>
  <c r="CD69" i="49"/>
  <c r="CE69" i="49"/>
  <c r="CF69" i="49"/>
  <c r="CG69" i="49"/>
  <c r="CH69" i="49"/>
  <c r="CI69" i="49"/>
  <c r="BV70" i="49"/>
  <c r="BW70" i="49"/>
  <c r="BX70" i="49"/>
  <c r="BY70" i="49"/>
  <c r="BZ70" i="49"/>
  <c r="CA70" i="49"/>
  <c r="CB70" i="49"/>
  <c r="CC70" i="49"/>
  <c r="CD70" i="49"/>
  <c r="CE70" i="49"/>
  <c r="CF70" i="49"/>
  <c r="CG70" i="49"/>
  <c r="CH70" i="49"/>
  <c r="CI70" i="49"/>
  <c r="BV71" i="49"/>
  <c r="BW71" i="49"/>
  <c r="BX71" i="49"/>
  <c r="BY71" i="49"/>
  <c r="BZ71" i="49"/>
  <c r="CA71" i="49"/>
  <c r="CB71" i="49"/>
  <c r="CC71" i="49"/>
  <c r="CD71" i="49"/>
  <c r="CE71" i="49"/>
  <c r="CF71" i="49"/>
  <c r="CG71" i="49"/>
  <c r="CH71" i="49"/>
  <c r="CI71" i="49"/>
  <c r="BV72" i="49"/>
  <c r="BW72" i="49"/>
  <c r="BX72" i="49"/>
  <c r="BY72" i="49"/>
  <c r="BZ72" i="49"/>
  <c r="CA72" i="49"/>
  <c r="CB72" i="49"/>
  <c r="CC72" i="49"/>
  <c r="CD72" i="49"/>
  <c r="CE72" i="49"/>
  <c r="CF72" i="49"/>
  <c r="CG72" i="49"/>
  <c r="CH72" i="49"/>
  <c r="CI72" i="49"/>
  <c r="BV73" i="49"/>
  <c r="BW73" i="49"/>
  <c r="BX73" i="49"/>
  <c r="BY73" i="49"/>
  <c r="BZ73" i="49"/>
  <c r="CA73" i="49"/>
  <c r="CB73" i="49"/>
  <c r="CC73" i="49"/>
  <c r="CD73" i="49"/>
  <c r="CE73" i="49"/>
  <c r="CF73" i="49"/>
  <c r="CG73" i="49"/>
  <c r="CH73" i="49"/>
  <c r="CI73" i="49"/>
  <c r="BV74" i="49"/>
  <c r="BW74" i="49"/>
  <c r="BX74" i="49"/>
  <c r="BY74" i="49"/>
  <c r="BZ74" i="49"/>
  <c r="CA74" i="49"/>
  <c r="CB74" i="49"/>
  <c r="CC74" i="49"/>
  <c r="CD74" i="49"/>
  <c r="CE74" i="49"/>
  <c r="CF74" i="49"/>
  <c r="CG74" i="49"/>
  <c r="CH74" i="49"/>
  <c r="CI74" i="49"/>
  <c r="BV75" i="49"/>
  <c r="BW75" i="49"/>
  <c r="BX75" i="49"/>
  <c r="BY75" i="49"/>
  <c r="BZ75" i="49"/>
  <c r="CA75" i="49"/>
  <c r="CB75" i="49"/>
  <c r="CC75" i="49"/>
  <c r="CD75" i="49"/>
  <c r="CE75" i="49"/>
  <c r="CF75" i="49"/>
  <c r="CG75" i="49"/>
  <c r="CH75" i="49"/>
  <c r="CI75" i="49"/>
  <c r="BV76" i="49"/>
  <c r="BW76" i="49"/>
  <c r="BX76" i="49"/>
  <c r="BY76" i="49"/>
  <c r="BZ76" i="49"/>
  <c r="CA76" i="49"/>
  <c r="CB76" i="49"/>
  <c r="CC76" i="49"/>
  <c r="CD76" i="49"/>
  <c r="CE76" i="49"/>
  <c r="CF76" i="49"/>
  <c r="CG76" i="49"/>
  <c r="CH76" i="49"/>
  <c r="CI76" i="49"/>
  <c r="BV77" i="49"/>
  <c r="BW77" i="49"/>
  <c r="BX77" i="49"/>
  <c r="BY77" i="49"/>
  <c r="BZ77" i="49"/>
  <c r="CA77" i="49"/>
  <c r="CB77" i="49"/>
  <c r="CC77" i="49"/>
  <c r="CD77" i="49"/>
  <c r="CE77" i="49"/>
  <c r="CF77" i="49"/>
  <c r="CG77" i="49"/>
  <c r="CH77" i="49"/>
  <c r="CI77" i="49"/>
  <c r="BV78" i="49"/>
  <c r="BW78" i="49"/>
  <c r="BX78" i="49"/>
  <c r="BY78" i="49"/>
  <c r="BZ78" i="49"/>
  <c r="CA78" i="49"/>
  <c r="CB78" i="49"/>
  <c r="CC78" i="49"/>
  <c r="CD78" i="49"/>
  <c r="CE78" i="49"/>
  <c r="CF78" i="49"/>
  <c r="CG78" i="49"/>
  <c r="CH78" i="49"/>
  <c r="CI78" i="49"/>
  <c r="BV79" i="49"/>
  <c r="BW79" i="49"/>
  <c r="BX79" i="49"/>
  <c r="BY79" i="49"/>
  <c r="BZ79" i="49"/>
  <c r="CA79" i="49"/>
  <c r="CB79" i="49"/>
  <c r="CC79" i="49"/>
  <c r="CD79" i="49"/>
  <c r="CE79" i="49"/>
  <c r="CF79" i="49"/>
  <c r="CG79" i="49"/>
  <c r="CH79" i="49"/>
  <c r="CI79" i="49"/>
  <c r="BV80" i="49"/>
  <c r="BW80" i="49"/>
  <c r="BX80" i="49"/>
  <c r="BY80" i="49"/>
  <c r="BZ80" i="49"/>
  <c r="CA80" i="49"/>
  <c r="CB80" i="49"/>
  <c r="CC80" i="49"/>
  <c r="CD80" i="49"/>
  <c r="CE80" i="49"/>
  <c r="CF80" i="49"/>
  <c r="CG80" i="49"/>
  <c r="CH80" i="49"/>
  <c r="CI80" i="49"/>
  <c r="BV81" i="49"/>
  <c r="BW81" i="49"/>
  <c r="BX81" i="49"/>
  <c r="BY81" i="49"/>
  <c r="BZ81" i="49"/>
  <c r="CA81" i="49"/>
  <c r="CB81" i="49"/>
  <c r="CC81" i="49"/>
  <c r="CD81" i="49"/>
  <c r="CE81" i="49"/>
  <c r="CF81" i="49"/>
  <c r="CG81" i="49"/>
  <c r="CH81" i="49"/>
  <c r="CI81" i="49"/>
  <c r="BV82" i="49"/>
  <c r="BW82" i="49"/>
  <c r="BX82" i="49"/>
  <c r="BY82" i="49"/>
  <c r="BZ82" i="49"/>
  <c r="CA82" i="49"/>
  <c r="CB82" i="49"/>
  <c r="CC82" i="49"/>
  <c r="CD82" i="49"/>
  <c r="CE82" i="49"/>
  <c r="CF82" i="49"/>
  <c r="CG82" i="49"/>
  <c r="CH82" i="49"/>
  <c r="CI82" i="49"/>
  <c r="BV83" i="49"/>
  <c r="BW83" i="49"/>
  <c r="BX83" i="49"/>
  <c r="BY83" i="49"/>
  <c r="BZ83" i="49"/>
  <c r="CA83" i="49"/>
  <c r="CB83" i="49"/>
  <c r="CC83" i="49"/>
  <c r="CD83" i="49"/>
  <c r="CE83" i="49"/>
  <c r="CF83" i="49"/>
  <c r="CG83" i="49"/>
  <c r="CH83" i="49"/>
  <c r="CI83" i="49"/>
  <c r="BV84" i="49"/>
  <c r="BW84" i="49"/>
  <c r="BX84" i="49"/>
  <c r="BY84" i="49"/>
  <c r="BZ84" i="49"/>
  <c r="CA84" i="49"/>
  <c r="CB84" i="49"/>
  <c r="CC84" i="49"/>
  <c r="CD84" i="49"/>
  <c r="CE84" i="49"/>
  <c r="CF84" i="49"/>
  <c r="CG84" i="49"/>
  <c r="CH84" i="49"/>
  <c r="CI84" i="49"/>
  <c r="BV85" i="49"/>
  <c r="BW85" i="49"/>
  <c r="BX85" i="49"/>
  <c r="BY85" i="49"/>
  <c r="BZ85" i="49"/>
  <c r="CA85" i="49"/>
  <c r="CB85" i="49"/>
  <c r="CC85" i="49"/>
  <c r="CD85" i="49"/>
  <c r="CE85" i="49"/>
  <c r="CF85" i="49"/>
  <c r="CG85" i="49"/>
  <c r="CH85" i="49"/>
  <c r="CI85" i="49"/>
  <c r="BV86" i="49"/>
  <c r="BW86" i="49"/>
  <c r="BX86" i="49"/>
  <c r="BY86" i="49"/>
  <c r="BZ86" i="49"/>
  <c r="CA86" i="49"/>
  <c r="CB86" i="49"/>
  <c r="CC86" i="49"/>
  <c r="CD86" i="49"/>
  <c r="CE86" i="49"/>
  <c r="CF86" i="49"/>
  <c r="CG86" i="49"/>
  <c r="CH86" i="49"/>
  <c r="CI86" i="49"/>
  <c r="BV87" i="49"/>
  <c r="BW87" i="49"/>
  <c r="BX87" i="49"/>
  <c r="BY87" i="49"/>
  <c r="BZ87" i="49"/>
  <c r="CA87" i="49"/>
  <c r="CB87" i="49"/>
  <c r="CC87" i="49"/>
  <c r="CD87" i="49"/>
  <c r="CE87" i="49"/>
  <c r="CF87" i="49"/>
  <c r="CG87" i="49"/>
  <c r="CH87" i="49"/>
  <c r="CI87" i="49"/>
  <c r="BV88" i="49"/>
  <c r="BW88" i="49"/>
  <c r="BX88" i="49"/>
  <c r="BY88" i="49"/>
  <c r="BZ88" i="49"/>
  <c r="CA88" i="49"/>
  <c r="CB88" i="49"/>
  <c r="CC88" i="49"/>
  <c r="CD88" i="49"/>
  <c r="CE88" i="49"/>
  <c r="CF88" i="49"/>
  <c r="CG88" i="49"/>
  <c r="CH88" i="49"/>
  <c r="CI88" i="49"/>
  <c r="BV89" i="49"/>
  <c r="BW89" i="49"/>
  <c r="BX89" i="49"/>
  <c r="BY89" i="49"/>
  <c r="BZ89" i="49"/>
  <c r="CA89" i="49"/>
  <c r="CB89" i="49"/>
  <c r="CC89" i="49"/>
  <c r="CD89" i="49"/>
  <c r="CE89" i="49"/>
  <c r="CF89" i="49"/>
  <c r="CG89" i="49"/>
  <c r="CH89" i="49"/>
  <c r="CI89" i="49"/>
  <c r="BV90" i="49"/>
  <c r="BW90" i="49"/>
  <c r="BX90" i="49"/>
  <c r="BY90" i="49"/>
  <c r="BZ90" i="49"/>
  <c r="CA90" i="49"/>
  <c r="CB90" i="49"/>
  <c r="CC90" i="49"/>
  <c r="CD90" i="49"/>
  <c r="CE90" i="49"/>
  <c r="CF90" i="49"/>
  <c r="CG90" i="49"/>
  <c r="CH90" i="49"/>
  <c r="CI90" i="49"/>
  <c r="BV91" i="49"/>
  <c r="BW91" i="49"/>
  <c r="BX91" i="49"/>
  <c r="BY91" i="49"/>
  <c r="BZ91" i="49"/>
  <c r="CA91" i="49"/>
  <c r="CB91" i="49"/>
  <c r="CC91" i="49"/>
  <c r="CD91" i="49"/>
  <c r="CE91" i="49"/>
  <c r="CF91" i="49"/>
  <c r="CG91" i="49"/>
  <c r="CH91" i="49"/>
  <c r="CI91" i="49"/>
  <c r="BV92" i="49"/>
  <c r="BW92" i="49"/>
  <c r="BX92" i="49"/>
  <c r="BY92" i="49"/>
  <c r="BZ92" i="49"/>
  <c r="CA92" i="49"/>
  <c r="CB92" i="49"/>
  <c r="CC92" i="49"/>
  <c r="CD92" i="49"/>
  <c r="CE92" i="49"/>
  <c r="CF92" i="49"/>
  <c r="CG92" i="49"/>
  <c r="CH92" i="49"/>
  <c r="CI92" i="49"/>
  <c r="BV93" i="49"/>
  <c r="BW93" i="49"/>
  <c r="BX93" i="49"/>
  <c r="BY93" i="49"/>
  <c r="BZ93" i="49"/>
  <c r="CA93" i="49"/>
  <c r="CB93" i="49"/>
  <c r="CC93" i="49"/>
  <c r="CD93" i="49"/>
  <c r="CE93" i="49"/>
  <c r="CF93" i="49"/>
  <c r="CG93" i="49"/>
  <c r="CH93" i="49"/>
  <c r="CI93" i="49"/>
  <c r="BV94" i="49"/>
  <c r="BW94" i="49"/>
  <c r="BX94" i="49"/>
  <c r="BY94" i="49"/>
  <c r="BZ94" i="49"/>
  <c r="CA94" i="49"/>
  <c r="CB94" i="49"/>
  <c r="CC94" i="49"/>
  <c r="CD94" i="49"/>
  <c r="CE94" i="49"/>
  <c r="CF94" i="49"/>
  <c r="CG94" i="49"/>
  <c r="CH94" i="49"/>
  <c r="CI94" i="49"/>
  <c r="BV95" i="49"/>
  <c r="BW95" i="49"/>
  <c r="BX95" i="49"/>
  <c r="BY95" i="49"/>
  <c r="BZ95" i="49"/>
  <c r="CA95" i="49"/>
  <c r="CB95" i="49"/>
  <c r="CC95" i="49"/>
  <c r="CD95" i="49"/>
  <c r="CE95" i="49"/>
  <c r="CF95" i="49"/>
  <c r="CG95" i="49"/>
  <c r="CH95" i="49"/>
  <c r="CI95" i="49"/>
  <c r="BV96" i="49"/>
  <c r="BW96" i="49"/>
  <c r="BX96" i="49"/>
  <c r="BY96" i="49"/>
  <c r="BZ96" i="49"/>
  <c r="CA96" i="49"/>
  <c r="CB96" i="49"/>
  <c r="CC96" i="49"/>
  <c r="CD96" i="49"/>
  <c r="CE96" i="49"/>
  <c r="CF96" i="49"/>
  <c r="CG96" i="49"/>
  <c r="CH96" i="49"/>
  <c r="CI96" i="49"/>
  <c r="BV97" i="49"/>
  <c r="BW97" i="49"/>
  <c r="BX97" i="49"/>
  <c r="BY97" i="49"/>
  <c r="BZ97" i="49"/>
  <c r="CA97" i="49"/>
  <c r="CB97" i="49"/>
  <c r="CC97" i="49"/>
  <c r="CD97" i="49"/>
  <c r="CE97" i="49"/>
  <c r="CF97" i="49"/>
  <c r="CG97" i="49"/>
  <c r="CH97" i="49"/>
  <c r="CI97" i="49"/>
  <c r="BV98" i="49"/>
  <c r="BW98" i="49"/>
  <c r="BX98" i="49"/>
  <c r="BY98" i="49"/>
  <c r="BZ98" i="49"/>
  <c r="CA98" i="49"/>
  <c r="CB98" i="49"/>
  <c r="CC98" i="49"/>
  <c r="CD98" i="49"/>
  <c r="CE98" i="49"/>
  <c r="CF98" i="49"/>
  <c r="CG98" i="49"/>
  <c r="CH98" i="49"/>
  <c r="CI98" i="49"/>
  <c r="BV99" i="49"/>
  <c r="BW99" i="49"/>
  <c r="BX99" i="49"/>
  <c r="BY99" i="49"/>
  <c r="BZ99" i="49"/>
  <c r="CA99" i="49"/>
  <c r="CB99" i="49"/>
  <c r="CC99" i="49"/>
  <c r="CD99" i="49"/>
  <c r="CE99" i="49"/>
  <c r="CF99" i="49"/>
  <c r="CG99" i="49"/>
  <c r="CH99" i="49"/>
  <c r="CI99" i="49"/>
  <c r="BV100" i="49"/>
  <c r="BW100" i="49"/>
  <c r="BX100" i="49"/>
  <c r="BY100" i="49"/>
  <c r="BZ100" i="49"/>
  <c r="CA100" i="49"/>
  <c r="CB100" i="49"/>
  <c r="CC100" i="49"/>
  <c r="CD100" i="49"/>
  <c r="CE100" i="49"/>
  <c r="CF100" i="49"/>
  <c r="CG100" i="49"/>
  <c r="CH100" i="49"/>
  <c r="CI100" i="49"/>
  <c r="BV101" i="49"/>
  <c r="BW101" i="49"/>
  <c r="BX101" i="49"/>
  <c r="BY101" i="49"/>
  <c r="BZ101" i="49"/>
  <c r="CA101" i="49"/>
  <c r="CB101" i="49"/>
  <c r="CC101" i="49"/>
  <c r="CD101" i="49"/>
  <c r="CE101" i="49"/>
  <c r="CF101" i="49"/>
  <c r="CG101" i="49"/>
  <c r="CH101" i="49"/>
  <c r="CI101" i="49"/>
  <c r="BV102" i="49"/>
  <c r="BW102" i="49"/>
  <c r="BX102" i="49"/>
  <c r="BY102" i="49"/>
  <c r="BZ102" i="49"/>
  <c r="CA102" i="49"/>
  <c r="CB102" i="49"/>
  <c r="CC102" i="49"/>
  <c r="CD102" i="49"/>
  <c r="CE102" i="49"/>
  <c r="CF102" i="49"/>
  <c r="CG102" i="49"/>
  <c r="CH102" i="49"/>
  <c r="CI102" i="49"/>
  <c r="BV103" i="49"/>
  <c r="BW103" i="49"/>
  <c r="BX103" i="49"/>
  <c r="BY103" i="49"/>
  <c r="BZ103" i="49"/>
  <c r="CA103" i="49"/>
  <c r="CB103" i="49"/>
  <c r="CC103" i="49"/>
  <c r="CD103" i="49"/>
  <c r="CE103" i="49"/>
  <c r="CF103" i="49"/>
  <c r="CG103" i="49"/>
  <c r="CH103" i="49"/>
  <c r="CI103" i="49"/>
  <c r="BV104" i="49"/>
  <c r="BW104" i="49"/>
  <c r="BX104" i="49"/>
  <c r="BY104" i="49"/>
  <c r="BZ104" i="49"/>
  <c r="CA104" i="49"/>
  <c r="CB104" i="49"/>
  <c r="CC104" i="49"/>
  <c r="CD104" i="49"/>
  <c r="CE104" i="49"/>
  <c r="CF104" i="49"/>
  <c r="CG104" i="49"/>
  <c r="CH104" i="49"/>
  <c r="CI104" i="49"/>
  <c r="BV105" i="49"/>
  <c r="BW105" i="49"/>
  <c r="BX105" i="49"/>
  <c r="BY105" i="49"/>
  <c r="BZ105" i="49"/>
  <c r="CA105" i="49"/>
  <c r="CB105" i="49"/>
  <c r="CC105" i="49"/>
  <c r="CD105" i="49"/>
  <c r="CE105" i="49"/>
  <c r="CF105" i="49"/>
  <c r="CG105" i="49"/>
  <c r="CH105" i="49"/>
  <c r="CI105" i="49"/>
  <c r="BV106" i="49"/>
  <c r="BW106" i="49"/>
  <c r="BX106" i="49"/>
  <c r="BY106" i="49"/>
  <c r="BZ106" i="49"/>
  <c r="CA106" i="49"/>
  <c r="CB106" i="49"/>
  <c r="CC106" i="49"/>
  <c r="CD106" i="49"/>
  <c r="CE106" i="49"/>
  <c r="CF106" i="49"/>
  <c r="CG106" i="49"/>
  <c r="CH106" i="49"/>
  <c r="CI106" i="49"/>
  <c r="BV107" i="49"/>
  <c r="BW107" i="49"/>
  <c r="BX107" i="49"/>
  <c r="BY107" i="49"/>
  <c r="BZ107" i="49"/>
  <c r="CA107" i="49"/>
  <c r="CB107" i="49"/>
  <c r="CC107" i="49"/>
  <c r="CD107" i="49"/>
  <c r="CE107" i="49"/>
  <c r="CF107" i="49"/>
  <c r="CG107" i="49"/>
  <c r="CH107" i="49"/>
  <c r="CI107" i="49"/>
  <c r="BV108" i="49"/>
  <c r="BW108" i="49"/>
  <c r="BX108" i="49"/>
  <c r="BY108" i="49"/>
  <c r="BZ108" i="49"/>
  <c r="CA108" i="49"/>
  <c r="CB108" i="49"/>
  <c r="CC108" i="49"/>
  <c r="CD108" i="49"/>
  <c r="CE108" i="49"/>
  <c r="CF108" i="49"/>
  <c r="CG108" i="49"/>
  <c r="CH108" i="49"/>
  <c r="CI108" i="49"/>
  <c r="BV109" i="49"/>
  <c r="BW109" i="49"/>
  <c r="BX109" i="49"/>
  <c r="BY109" i="49"/>
  <c r="BZ109" i="49"/>
  <c r="CA109" i="49"/>
  <c r="CB109" i="49"/>
  <c r="CC109" i="49"/>
  <c r="CD109" i="49"/>
  <c r="CE109" i="49"/>
  <c r="CF109" i="49"/>
  <c r="CG109" i="49"/>
  <c r="CH109" i="49"/>
  <c r="CI109" i="49"/>
  <c r="BV110" i="49"/>
  <c r="BW110" i="49"/>
  <c r="BX110" i="49"/>
  <c r="BY110" i="49"/>
  <c r="BZ110" i="49"/>
  <c r="CA110" i="49"/>
  <c r="CB110" i="49"/>
  <c r="CC110" i="49"/>
  <c r="CD110" i="49"/>
  <c r="CE110" i="49"/>
  <c r="CF110" i="49"/>
  <c r="CG110" i="49"/>
  <c r="CH110" i="49"/>
  <c r="CI110" i="49"/>
  <c r="BV111" i="49"/>
  <c r="BW111" i="49"/>
  <c r="BX111" i="49"/>
  <c r="BY111" i="49"/>
  <c r="BZ111" i="49"/>
  <c r="CA111" i="49"/>
  <c r="CB111" i="49"/>
  <c r="CC111" i="49"/>
  <c r="CD111" i="49"/>
  <c r="CE111" i="49"/>
  <c r="CF111" i="49"/>
  <c r="CG111" i="49"/>
  <c r="CH111" i="49"/>
  <c r="CI111" i="49"/>
  <c r="BV112" i="49"/>
  <c r="BW112" i="49"/>
  <c r="BX112" i="49"/>
  <c r="BY112" i="49"/>
  <c r="BZ112" i="49"/>
  <c r="CA112" i="49"/>
  <c r="CB112" i="49"/>
  <c r="CC112" i="49"/>
  <c r="CD112" i="49"/>
  <c r="CE112" i="49"/>
  <c r="CF112" i="49"/>
  <c r="CG112" i="49"/>
  <c r="CH112" i="49"/>
  <c r="CI112" i="49"/>
  <c r="BV113" i="49"/>
  <c r="BW113" i="49"/>
  <c r="BX113" i="49"/>
  <c r="BY113" i="49"/>
  <c r="BZ113" i="49"/>
  <c r="CA113" i="49"/>
  <c r="CB113" i="49"/>
  <c r="CC113" i="49"/>
  <c r="CD113" i="49"/>
  <c r="CE113" i="49"/>
  <c r="CF113" i="49"/>
  <c r="CG113" i="49"/>
  <c r="CH113" i="49"/>
  <c r="CI113" i="49"/>
  <c r="BV114" i="49"/>
  <c r="BW114" i="49"/>
  <c r="BX114" i="49"/>
  <c r="BY114" i="49"/>
  <c r="BZ114" i="49"/>
  <c r="CA114" i="49"/>
  <c r="CB114" i="49"/>
  <c r="CC114" i="49"/>
  <c r="CD114" i="49"/>
  <c r="CE114" i="49"/>
  <c r="CF114" i="49"/>
  <c r="CG114" i="49"/>
  <c r="CH114" i="49"/>
  <c r="CI114" i="49"/>
  <c r="BV115" i="49"/>
  <c r="BW115" i="49"/>
  <c r="BX115" i="49"/>
  <c r="BY115" i="49"/>
  <c r="BZ115" i="49"/>
  <c r="CA115" i="49"/>
  <c r="CB115" i="49"/>
  <c r="CC115" i="49"/>
  <c r="CD115" i="49"/>
  <c r="CE115" i="49"/>
  <c r="CF115" i="49"/>
  <c r="CG115" i="49"/>
  <c r="CH115" i="49"/>
  <c r="CI115" i="49"/>
  <c r="BV116" i="49"/>
  <c r="BW116" i="49"/>
  <c r="BX116" i="49"/>
  <c r="BY116" i="49"/>
  <c r="BZ116" i="49"/>
  <c r="CA116" i="49"/>
  <c r="CB116" i="49"/>
  <c r="CC116" i="49"/>
  <c r="CD116" i="49"/>
  <c r="CE116" i="49"/>
  <c r="CF116" i="49"/>
  <c r="CG116" i="49"/>
  <c r="CH116" i="49"/>
  <c r="CI116" i="49"/>
  <c r="BV117" i="49"/>
  <c r="BW117" i="49"/>
  <c r="BX117" i="49"/>
  <c r="BY117" i="49"/>
  <c r="BZ117" i="49"/>
  <c r="CA117" i="49"/>
  <c r="CB117" i="49"/>
  <c r="CC117" i="49"/>
  <c r="CD117" i="49"/>
  <c r="CE117" i="49"/>
  <c r="CF117" i="49"/>
  <c r="CG117" i="49"/>
  <c r="CH117" i="49"/>
  <c r="CI117" i="49"/>
  <c r="BV118" i="49"/>
  <c r="BW118" i="49"/>
  <c r="BX118" i="49"/>
  <c r="BY118" i="49"/>
  <c r="BZ118" i="49"/>
  <c r="CA118" i="49"/>
  <c r="CB118" i="49"/>
  <c r="CC118" i="49"/>
  <c r="CD118" i="49"/>
  <c r="CE118" i="49"/>
  <c r="CF118" i="49"/>
  <c r="CG118" i="49"/>
  <c r="CH118" i="49"/>
  <c r="CI118" i="49"/>
  <c r="BV119" i="49"/>
  <c r="BW119" i="49"/>
  <c r="BX119" i="49"/>
  <c r="BY119" i="49"/>
  <c r="BZ119" i="49"/>
  <c r="CA119" i="49"/>
  <c r="CB119" i="49"/>
  <c r="CC119" i="49"/>
  <c r="CD119" i="49"/>
  <c r="CE119" i="49"/>
  <c r="CF119" i="49"/>
  <c r="CG119" i="49"/>
  <c r="CH119" i="49"/>
  <c r="CI119" i="49"/>
  <c r="BV120" i="49"/>
  <c r="BW120" i="49"/>
  <c r="BX120" i="49"/>
  <c r="BY120" i="49"/>
  <c r="BZ120" i="49"/>
  <c r="CA120" i="49"/>
  <c r="CB120" i="49"/>
  <c r="CC120" i="49"/>
  <c r="CD120" i="49"/>
  <c r="CE120" i="49"/>
  <c r="CF120" i="49"/>
  <c r="CG120" i="49"/>
  <c r="CH120" i="49"/>
  <c r="CI120" i="49"/>
  <c r="BV121" i="49"/>
  <c r="BW121" i="49"/>
  <c r="BX121" i="49"/>
  <c r="BY121" i="49"/>
  <c r="BZ121" i="49"/>
  <c r="CA121" i="49"/>
  <c r="CB121" i="49"/>
  <c r="CC121" i="49"/>
  <c r="CD121" i="49"/>
  <c r="CE121" i="49"/>
  <c r="CF121" i="49"/>
  <c r="CG121" i="49"/>
  <c r="CH121" i="49"/>
  <c r="CI121" i="49"/>
  <c r="BV122" i="49"/>
  <c r="BW122" i="49"/>
  <c r="BX122" i="49"/>
  <c r="BY122" i="49"/>
  <c r="BZ122" i="49"/>
  <c r="CA122" i="49"/>
  <c r="CB122" i="49"/>
  <c r="CC122" i="49"/>
  <c r="CD122" i="49"/>
  <c r="CE122" i="49"/>
  <c r="CF122" i="49"/>
  <c r="CG122" i="49"/>
  <c r="CH122" i="49"/>
  <c r="CI122" i="49"/>
  <c r="BV123" i="49"/>
  <c r="BW123" i="49"/>
  <c r="BX123" i="49"/>
  <c r="BY123" i="49"/>
  <c r="BZ123" i="49"/>
  <c r="CA123" i="49"/>
  <c r="CB123" i="49"/>
  <c r="CC123" i="49"/>
  <c r="CD123" i="49"/>
  <c r="CE123" i="49"/>
  <c r="CF123" i="49"/>
  <c r="CG123" i="49"/>
  <c r="CH123" i="49"/>
  <c r="CI123" i="49"/>
  <c r="BV124" i="49"/>
  <c r="BW124" i="49"/>
  <c r="BX124" i="49"/>
  <c r="BY124" i="49"/>
  <c r="BZ124" i="49"/>
  <c r="CA124" i="49"/>
  <c r="CB124" i="49"/>
  <c r="CC124" i="49"/>
  <c r="CD124" i="49"/>
  <c r="CE124" i="49"/>
  <c r="CF124" i="49"/>
  <c r="CG124" i="49"/>
  <c r="CH124" i="49"/>
  <c r="CI124" i="49"/>
  <c r="BV125" i="49"/>
  <c r="BW125" i="49"/>
  <c r="BX125" i="49"/>
  <c r="BY125" i="49"/>
  <c r="BZ125" i="49"/>
  <c r="CA125" i="49"/>
  <c r="CB125" i="49"/>
  <c r="CC125" i="49"/>
  <c r="CD125" i="49"/>
  <c r="CE125" i="49"/>
  <c r="CF125" i="49"/>
  <c r="CG125" i="49"/>
  <c r="CH125" i="49"/>
  <c r="CI125" i="49"/>
  <c r="BV126" i="49"/>
  <c r="BW126" i="49"/>
  <c r="BX126" i="49"/>
  <c r="BY126" i="49"/>
  <c r="BZ126" i="49"/>
  <c r="CA126" i="49"/>
  <c r="CB126" i="49"/>
  <c r="CC126" i="49"/>
  <c r="CD126" i="49"/>
  <c r="CE126" i="49"/>
  <c r="CF126" i="49"/>
  <c r="CG126" i="49"/>
  <c r="CH126" i="49"/>
  <c r="CI126" i="49"/>
  <c r="BV127" i="49"/>
  <c r="BW127" i="49"/>
  <c r="BX127" i="49"/>
  <c r="BY127" i="49"/>
  <c r="BZ127" i="49"/>
  <c r="CA127" i="49"/>
  <c r="CB127" i="49"/>
  <c r="CC127" i="49"/>
  <c r="CD127" i="49"/>
  <c r="CE127" i="49"/>
  <c r="CF127" i="49"/>
  <c r="CG127" i="49"/>
  <c r="CH127" i="49"/>
  <c r="CI127" i="49"/>
  <c r="BV128" i="49"/>
  <c r="BW128" i="49"/>
  <c r="BX128" i="49"/>
  <c r="BY128" i="49"/>
  <c r="BZ128" i="49"/>
  <c r="CA128" i="49"/>
  <c r="CB128" i="49"/>
  <c r="CC128" i="49"/>
  <c r="CD128" i="49"/>
  <c r="CE128" i="49"/>
  <c r="CF128" i="49"/>
  <c r="CG128" i="49"/>
  <c r="CH128" i="49"/>
  <c r="CI128" i="49"/>
  <c r="O27" i="54" l="1"/>
  <c r="O26" i="55"/>
  <c r="W131" i="54"/>
  <c r="W130" i="55"/>
  <c r="K129" i="54"/>
  <c r="K128" i="55"/>
  <c r="U126" i="54"/>
  <c r="U125" i="55"/>
  <c r="Q124" i="54"/>
  <c r="Q123" i="55"/>
  <c r="M122" i="54"/>
  <c r="M121" i="55"/>
  <c r="O119" i="54"/>
  <c r="O118" i="55"/>
  <c r="Q116" i="54"/>
  <c r="Q115" i="55"/>
  <c r="S113" i="54"/>
  <c r="S112" i="55"/>
  <c r="O111" i="54"/>
  <c r="O110" i="55"/>
  <c r="W107" i="54"/>
  <c r="W106" i="55"/>
  <c r="K105" i="54"/>
  <c r="K104" i="55"/>
  <c r="U102" i="54"/>
  <c r="U101" i="55"/>
  <c r="U98" i="54"/>
  <c r="U97" i="55"/>
  <c r="U94" i="54"/>
  <c r="U93" i="55"/>
  <c r="O91" i="54"/>
  <c r="O90" i="55"/>
  <c r="O87" i="54"/>
  <c r="O86" i="55"/>
  <c r="U82" i="54"/>
  <c r="U81" i="55"/>
  <c r="W75" i="54"/>
  <c r="W74" i="55"/>
  <c r="M62" i="54"/>
  <c r="M61" i="55"/>
  <c r="K25" i="54"/>
  <c r="K24" i="55"/>
  <c r="M130" i="54"/>
  <c r="M129" i="55"/>
  <c r="S125" i="54"/>
  <c r="S124" i="55"/>
  <c r="Q120" i="54"/>
  <c r="Q119" i="55"/>
  <c r="W115" i="54"/>
  <c r="W114" i="55"/>
  <c r="W111" i="54"/>
  <c r="W110" i="55"/>
  <c r="U106" i="54"/>
  <c r="U105" i="55"/>
  <c r="S101" i="54"/>
  <c r="S100" i="55"/>
  <c r="K97" i="54"/>
  <c r="K96" i="55"/>
  <c r="K93" i="54"/>
  <c r="K92" i="55"/>
  <c r="S89" i="54"/>
  <c r="S88" i="55"/>
  <c r="S85" i="54"/>
  <c r="S84" i="55"/>
  <c r="M82" i="54"/>
  <c r="M81" i="55"/>
  <c r="M78" i="54"/>
  <c r="M77" i="55"/>
  <c r="M74" i="54"/>
  <c r="M73" i="55"/>
  <c r="O67" i="54"/>
  <c r="O66" i="55"/>
  <c r="U54" i="54"/>
  <c r="U53" i="55"/>
  <c r="U26" i="54"/>
  <c r="U25" i="55"/>
  <c r="Q128" i="54"/>
  <c r="Q127" i="55"/>
  <c r="O123" i="54"/>
  <c r="O122" i="55"/>
  <c r="M118" i="54"/>
  <c r="M117" i="55"/>
  <c r="U114" i="54"/>
  <c r="U113" i="55"/>
  <c r="M110" i="54"/>
  <c r="M109" i="55"/>
  <c r="S105" i="54"/>
  <c r="S104" i="55"/>
  <c r="K101" i="54"/>
  <c r="K100" i="55"/>
  <c r="S97" i="54"/>
  <c r="S96" i="55"/>
  <c r="M94" i="54"/>
  <c r="M93" i="55"/>
  <c r="M90" i="54"/>
  <c r="M89" i="55"/>
  <c r="U86" i="54"/>
  <c r="U85" i="55"/>
  <c r="O83" i="54"/>
  <c r="O82" i="55"/>
  <c r="O79" i="54"/>
  <c r="O78" i="55"/>
  <c r="Q72" i="54"/>
  <c r="Q71" i="55"/>
  <c r="M66" i="54"/>
  <c r="M65" i="55"/>
  <c r="O55" i="54"/>
  <c r="O54" i="55"/>
  <c r="M26" i="54"/>
  <c r="M25" i="55"/>
  <c r="O131" i="54"/>
  <c r="O130" i="55"/>
  <c r="K125" i="54"/>
  <c r="K124" i="55"/>
  <c r="W119" i="54"/>
  <c r="W118" i="55"/>
  <c r="M114" i="54"/>
  <c r="M113" i="55"/>
  <c r="K109" i="54"/>
  <c r="K108" i="55"/>
  <c r="W103" i="54"/>
  <c r="W102" i="55"/>
  <c r="W99" i="54"/>
  <c r="W98" i="55"/>
  <c r="O95" i="54"/>
  <c r="O94" i="55"/>
  <c r="U90" i="54"/>
  <c r="U89" i="55"/>
  <c r="M86" i="54"/>
  <c r="M85" i="55"/>
  <c r="S81" i="54"/>
  <c r="S80" i="55"/>
  <c r="S77" i="54"/>
  <c r="S76" i="55"/>
  <c r="S73" i="54"/>
  <c r="S72" i="55"/>
  <c r="M70" i="54"/>
  <c r="M69" i="55"/>
  <c r="W67" i="54"/>
  <c r="W66" i="55"/>
  <c r="Q64" i="54"/>
  <c r="Q63" i="55"/>
  <c r="K61" i="54"/>
  <c r="K60" i="55"/>
  <c r="M58" i="54"/>
  <c r="M57" i="55"/>
  <c r="W55" i="54"/>
  <c r="W54" i="55"/>
  <c r="O51" i="54"/>
  <c r="O50" i="55"/>
  <c r="W47" i="54"/>
  <c r="W46" i="55"/>
  <c r="O43" i="54"/>
  <c r="O42" i="55"/>
  <c r="Q36" i="54"/>
  <c r="Q35" i="55"/>
  <c r="S21" i="54"/>
  <c r="S20" i="55"/>
  <c r="U130" i="54"/>
  <c r="U129" i="55"/>
  <c r="M126" i="54"/>
  <c r="M125" i="55"/>
  <c r="K121" i="54"/>
  <c r="K120" i="55"/>
  <c r="O115" i="54"/>
  <c r="O114" i="55"/>
  <c r="S109" i="54"/>
  <c r="S108" i="55"/>
  <c r="Q104" i="54"/>
  <c r="Q103" i="55"/>
  <c r="Q100" i="54"/>
  <c r="Q99" i="55"/>
  <c r="Q96" i="54"/>
  <c r="Q95" i="55"/>
  <c r="Q92" i="54"/>
  <c r="Q91" i="55"/>
  <c r="Q88" i="54"/>
  <c r="Q87" i="55"/>
  <c r="W83" i="54"/>
  <c r="W82" i="55"/>
  <c r="W79" i="54"/>
  <c r="W78" i="55"/>
  <c r="Q76" i="54"/>
  <c r="Q75" i="55"/>
  <c r="K73" i="54"/>
  <c r="K72" i="55"/>
  <c r="U70" i="54"/>
  <c r="U69" i="55"/>
  <c r="Q68" i="54"/>
  <c r="Q67" i="55"/>
  <c r="K65" i="54"/>
  <c r="K64" i="55"/>
  <c r="U62" i="54"/>
  <c r="U61" i="55"/>
  <c r="W59" i="54"/>
  <c r="W58" i="55"/>
  <c r="U58" i="54"/>
  <c r="U57" i="55"/>
  <c r="Q56" i="54"/>
  <c r="Q55" i="55"/>
  <c r="S53" i="54"/>
  <c r="S52" i="55"/>
  <c r="W51" i="54"/>
  <c r="W50" i="55"/>
  <c r="M50" i="54"/>
  <c r="M49" i="55"/>
  <c r="Q48" i="54"/>
  <c r="Q47" i="55"/>
  <c r="U46" i="54"/>
  <c r="U45" i="55"/>
  <c r="S45" i="54"/>
  <c r="S44" i="55"/>
  <c r="W43" i="54"/>
  <c r="W42" i="55"/>
  <c r="M42" i="54"/>
  <c r="M41" i="55"/>
  <c r="Q40" i="54"/>
  <c r="Q39" i="55"/>
  <c r="O39" i="54"/>
  <c r="O38" i="55"/>
  <c r="S37" i="54"/>
  <c r="S36" i="55"/>
  <c r="W35" i="54"/>
  <c r="W34" i="55"/>
  <c r="M34" i="54"/>
  <c r="M33" i="55"/>
  <c r="K33" i="54"/>
  <c r="K32" i="55"/>
  <c r="W31" i="54"/>
  <c r="W30" i="55"/>
  <c r="S29" i="54"/>
  <c r="S28" i="55"/>
  <c r="O23" i="54"/>
  <c r="O22" i="55"/>
  <c r="Q132" i="54"/>
  <c r="Q131" i="55"/>
  <c r="S129" i="54"/>
  <c r="S128" i="55"/>
  <c r="O127" i="54"/>
  <c r="O126" i="55"/>
  <c r="W123" i="54"/>
  <c r="W122" i="55"/>
  <c r="S121" i="54"/>
  <c r="S120" i="55"/>
  <c r="U118" i="54"/>
  <c r="U117" i="55"/>
  <c r="K117" i="54"/>
  <c r="K116" i="55"/>
  <c r="K113" i="54"/>
  <c r="K112" i="55"/>
  <c r="U110" i="54"/>
  <c r="U109" i="55"/>
  <c r="Q108" i="54"/>
  <c r="Q107" i="55"/>
  <c r="M106" i="54"/>
  <c r="M105" i="55"/>
  <c r="O103" i="54"/>
  <c r="O102" i="55"/>
  <c r="O99" i="54"/>
  <c r="O98" i="55"/>
  <c r="W95" i="54"/>
  <c r="W94" i="55"/>
  <c r="W91" i="54"/>
  <c r="W90" i="55"/>
  <c r="W87" i="54"/>
  <c r="W86" i="55"/>
  <c r="Q84" i="54"/>
  <c r="Q83" i="55"/>
  <c r="K81" i="54"/>
  <c r="K80" i="55"/>
  <c r="U78" i="54"/>
  <c r="U77" i="55"/>
  <c r="O75" i="54"/>
  <c r="O74" i="55"/>
  <c r="W71" i="54"/>
  <c r="W70" i="55"/>
  <c r="S69" i="54"/>
  <c r="S68" i="55"/>
  <c r="U66" i="54"/>
  <c r="U65" i="55"/>
  <c r="W63" i="54"/>
  <c r="W62" i="55"/>
  <c r="Q60" i="54"/>
  <c r="Q59" i="55"/>
  <c r="S57" i="54"/>
  <c r="S56" i="55"/>
  <c r="K53" i="54"/>
  <c r="K52" i="55"/>
  <c r="K49" i="54"/>
  <c r="K48" i="55"/>
  <c r="K45" i="54"/>
  <c r="K44" i="55"/>
  <c r="S41" i="54"/>
  <c r="S40" i="55"/>
  <c r="M38" i="54"/>
  <c r="M37" i="55"/>
  <c r="U34" i="54"/>
  <c r="U33" i="55"/>
  <c r="U30" i="54"/>
  <c r="U29" i="55"/>
  <c r="S25" i="54"/>
  <c r="S24" i="55"/>
  <c r="W127" i="54"/>
  <c r="W126" i="55"/>
  <c r="U122" i="54"/>
  <c r="U121" i="55"/>
  <c r="S117" i="54"/>
  <c r="S116" i="55"/>
  <c r="Q112" i="54"/>
  <c r="Q111" i="55"/>
  <c r="O107" i="54"/>
  <c r="O106" i="55"/>
  <c r="M102" i="54"/>
  <c r="M101" i="55"/>
  <c r="M98" i="54"/>
  <c r="M97" i="55"/>
  <c r="S93" i="54"/>
  <c r="S92" i="55"/>
  <c r="K89" i="54"/>
  <c r="K88" i="55"/>
  <c r="K85" i="54"/>
  <c r="K84" i="55"/>
  <c r="Q80" i="54"/>
  <c r="Q79" i="55"/>
  <c r="K77" i="54"/>
  <c r="K76" i="55"/>
  <c r="U74" i="54"/>
  <c r="U73" i="55"/>
  <c r="O71" i="54"/>
  <c r="O70" i="55"/>
  <c r="K69" i="54"/>
  <c r="K68" i="55"/>
  <c r="S65" i="54"/>
  <c r="S64" i="55"/>
  <c r="O63" i="54"/>
  <c r="O62" i="55"/>
  <c r="S61" i="54"/>
  <c r="S60" i="55"/>
  <c r="O59" i="54"/>
  <c r="O58" i="55"/>
  <c r="K57" i="54"/>
  <c r="K56" i="55"/>
  <c r="M54" i="54"/>
  <c r="M53" i="55"/>
  <c r="Q52" i="54"/>
  <c r="Q51" i="55"/>
  <c r="U50" i="54"/>
  <c r="U49" i="55"/>
  <c r="S49" i="54"/>
  <c r="S48" i="55"/>
  <c r="O47" i="54"/>
  <c r="O46" i="55"/>
  <c r="M46" i="54"/>
  <c r="M45" i="55"/>
  <c r="Q44" i="54"/>
  <c r="Q43" i="55"/>
  <c r="U42" i="54"/>
  <c r="U41" i="55"/>
  <c r="K41" i="54"/>
  <c r="K40" i="55"/>
  <c r="W39" i="54"/>
  <c r="W38" i="55"/>
  <c r="U38" i="54"/>
  <c r="U37" i="55"/>
  <c r="K37" i="54"/>
  <c r="K36" i="55"/>
  <c r="O35" i="54"/>
  <c r="O34" i="55"/>
  <c r="S33" i="54"/>
  <c r="S32" i="55"/>
  <c r="Q32" i="54"/>
  <c r="Q31" i="55"/>
  <c r="O31" i="54"/>
  <c r="O30" i="55"/>
  <c r="M30" i="54"/>
  <c r="M29" i="55"/>
  <c r="K29" i="54"/>
  <c r="K28" i="55"/>
  <c r="Q28" i="54"/>
  <c r="Q27" i="55"/>
  <c r="W27" i="54"/>
  <c r="W26" i="55"/>
  <c r="Q24" i="54"/>
  <c r="Q23" i="55"/>
  <c r="U22" i="54"/>
  <c r="U21" i="55"/>
  <c r="Q20" i="54"/>
  <c r="Q19" i="55"/>
  <c r="S17" i="54"/>
  <c r="S16" i="55"/>
  <c r="Q16" i="54"/>
  <c r="Q15" i="55"/>
  <c r="O15" i="54"/>
  <c r="O14" i="55"/>
  <c r="M14" i="54"/>
  <c r="M13" i="55"/>
  <c r="K13" i="54"/>
  <c r="K12" i="55"/>
  <c r="W11" i="54"/>
  <c r="W10" i="55"/>
  <c r="L114" i="54"/>
  <c r="L113" i="55"/>
  <c r="N75" i="54"/>
  <c r="N74" i="55"/>
  <c r="W23" i="54"/>
  <c r="W22" i="55"/>
  <c r="M22" i="54"/>
  <c r="M21" i="55"/>
  <c r="O19" i="54"/>
  <c r="O18" i="55"/>
  <c r="K17" i="54"/>
  <c r="K16" i="55"/>
  <c r="W15" i="54"/>
  <c r="W14" i="55"/>
  <c r="U14" i="54"/>
  <c r="U13" i="55"/>
  <c r="S13" i="54"/>
  <c r="S12" i="55"/>
  <c r="Q12" i="54"/>
  <c r="Q11" i="55"/>
  <c r="U10" i="54"/>
  <c r="U9" i="55"/>
  <c r="R129" i="54"/>
  <c r="R128" i="55"/>
  <c r="J125" i="54"/>
  <c r="J124" i="55"/>
  <c r="P120" i="54"/>
  <c r="P119" i="55"/>
  <c r="J117" i="54"/>
  <c r="J116" i="55"/>
  <c r="T110" i="54"/>
  <c r="T109" i="55"/>
  <c r="T106" i="54"/>
  <c r="T105" i="55"/>
  <c r="T102" i="54"/>
  <c r="T101" i="55"/>
  <c r="T98" i="54"/>
  <c r="T97" i="55"/>
  <c r="L94" i="54"/>
  <c r="L93" i="55"/>
  <c r="L90" i="54"/>
  <c r="L89" i="55"/>
  <c r="P84" i="54"/>
  <c r="P83" i="55"/>
  <c r="N79" i="54"/>
  <c r="N78" i="55"/>
  <c r="R73" i="54"/>
  <c r="R72" i="55"/>
  <c r="N67" i="54"/>
  <c r="N66" i="55"/>
  <c r="T62" i="54"/>
  <c r="T61" i="55"/>
  <c r="T58" i="54"/>
  <c r="T57" i="55"/>
  <c r="T54" i="54"/>
  <c r="T53" i="55"/>
  <c r="T50" i="54"/>
  <c r="T49" i="55"/>
  <c r="T46" i="54"/>
  <c r="T45" i="55"/>
  <c r="V43" i="54"/>
  <c r="V42" i="55"/>
  <c r="J41" i="54"/>
  <c r="J40" i="55"/>
  <c r="V39" i="54"/>
  <c r="V38" i="55"/>
  <c r="J37" i="54"/>
  <c r="J36" i="55"/>
  <c r="V35" i="54"/>
  <c r="V34" i="55"/>
  <c r="N35" i="54"/>
  <c r="N34" i="55"/>
  <c r="T34" i="54"/>
  <c r="T33" i="55"/>
  <c r="L34" i="54"/>
  <c r="L33" i="55"/>
  <c r="N31" i="54"/>
  <c r="N30" i="55"/>
  <c r="L30" i="54"/>
  <c r="L29" i="55"/>
  <c r="R29" i="54"/>
  <c r="R28" i="55"/>
  <c r="J29" i="54"/>
  <c r="J28" i="55"/>
  <c r="P28" i="54"/>
  <c r="P27" i="55"/>
  <c r="V27" i="54"/>
  <c r="V26" i="55"/>
  <c r="N27" i="54"/>
  <c r="N26" i="55"/>
  <c r="T26" i="54"/>
  <c r="T25" i="55"/>
  <c r="L26" i="54"/>
  <c r="L25" i="55"/>
  <c r="R25" i="54"/>
  <c r="R24" i="55"/>
  <c r="J25" i="54"/>
  <c r="J24" i="55"/>
  <c r="P24" i="54"/>
  <c r="P23" i="55"/>
  <c r="V23" i="54"/>
  <c r="V22" i="55"/>
  <c r="N23" i="54"/>
  <c r="N22" i="55"/>
  <c r="T22" i="54"/>
  <c r="T21" i="55"/>
  <c r="L22" i="54"/>
  <c r="L21" i="55"/>
  <c r="R21" i="54"/>
  <c r="R20" i="55"/>
  <c r="J21" i="54"/>
  <c r="J20" i="55"/>
  <c r="P20" i="54"/>
  <c r="P19" i="55"/>
  <c r="V19" i="54"/>
  <c r="V18" i="55"/>
  <c r="N19" i="54"/>
  <c r="N18" i="55"/>
  <c r="T18" i="54"/>
  <c r="T17" i="55"/>
  <c r="L18" i="54"/>
  <c r="L17" i="55"/>
  <c r="R17" i="54"/>
  <c r="R16" i="55"/>
  <c r="J17" i="54"/>
  <c r="J16" i="55"/>
  <c r="P16" i="54"/>
  <c r="P15" i="55"/>
  <c r="V15" i="54"/>
  <c r="V14" i="55"/>
  <c r="N15" i="54"/>
  <c r="N14" i="55"/>
  <c r="T14" i="54"/>
  <c r="T13" i="55"/>
  <c r="L14" i="54"/>
  <c r="L13" i="55"/>
  <c r="R13" i="54"/>
  <c r="R12" i="55"/>
  <c r="J13" i="54"/>
  <c r="J12" i="55"/>
  <c r="P12" i="54"/>
  <c r="P11" i="55"/>
  <c r="V11" i="54"/>
  <c r="V10" i="55"/>
  <c r="P8" i="54"/>
  <c r="P7" i="55"/>
  <c r="W132" i="54"/>
  <c r="W131" i="55"/>
  <c r="O132" i="54"/>
  <c r="O131" i="55"/>
  <c r="U131" i="54"/>
  <c r="U130" i="55"/>
  <c r="M131" i="54"/>
  <c r="M130" i="55"/>
  <c r="S130" i="54"/>
  <c r="S129" i="55"/>
  <c r="K130" i="54"/>
  <c r="K129" i="55"/>
  <c r="Q129" i="54"/>
  <c r="Q128" i="55"/>
  <c r="W128" i="54"/>
  <c r="W127" i="55"/>
  <c r="O128" i="54"/>
  <c r="O127" i="55"/>
  <c r="U127" i="54"/>
  <c r="U126" i="55"/>
  <c r="M127" i="54"/>
  <c r="M126" i="55"/>
  <c r="S126" i="54"/>
  <c r="S125" i="55"/>
  <c r="K126" i="54"/>
  <c r="K125" i="55"/>
  <c r="Q125" i="54"/>
  <c r="Q124" i="55"/>
  <c r="W124" i="54"/>
  <c r="W123" i="55"/>
  <c r="O124" i="54"/>
  <c r="O123" i="55"/>
  <c r="U123" i="54"/>
  <c r="U122" i="55"/>
  <c r="M123" i="54"/>
  <c r="M122" i="55"/>
  <c r="S122" i="54"/>
  <c r="S121" i="55"/>
  <c r="K122" i="54"/>
  <c r="K121" i="55"/>
  <c r="Q121" i="54"/>
  <c r="Q120" i="55"/>
  <c r="W120" i="54"/>
  <c r="W119" i="55"/>
  <c r="O120" i="54"/>
  <c r="O119" i="55"/>
  <c r="U119" i="54"/>
  <c r="U118" i="55"/>
  <c r="M119" i="54"/>
  <c r="M118" i="55"/>
  <c r="S118" i="54"/>
  <c r="S117" i="55"/>
  <c r="K118" i="54"/>
  <c r="K117" i="55"/>
  <c r="Q117" i="54"/>
  <c r="Q116" i="55"/>
  <c r="W116" i="54"/>
  <c r="W115" i="55"/>
  <c r="O116" i="54"/>
  <c r="O115" i="55"/>
  <c r="U115" i="54"/>
  <c r="U114" i="55"/>
  <c r="M115" i="54"/>
  <c r="M114" i="55"/>
  <c r="S114" i="54"/>
  <c r="S113" i="55"/>
  <c r="K114" i="54"/>
  <c r="K113" i="55"/>
  <c r="Q113" i="54"/>
  <c r="Q112" i="55"/>
  <c r="W112" i="54"/>
  <c r="W111" i="55"/>
  <c r="O112" i="54"/>
  <c r="O111" i="55"/>
  <c r="U111" i="54"/>
  <c r="U110" i="55"/>
  <c r="M111" i="54"/>
  <c r="M110" i="55"/>
  <c r="S110" i="54"/>
  <c r="S109" i="55"/>
  <c r="K110" i="54"/>
  <c r="K109" i="55"/>
  <c r="Q109" i="54"/>
  <c r="Q108" i="55"/>
  <c r="W108" i="54"/>
  <c r="W107" i="55"/>
  <c r="O108" i="54"/>
  <c r="O107" i="55"/>
  <c r="U107" i="54"/>
  <c r="U106" i="55"/>
  <c r="M107" i="54"/>
  <c r="M106" i="55"/>
  <c r="S106" i="54"/>
  <c r="S105" i="55"/>
  <c r="K106" i="54"/>
  <c r="K105" i="55"/>
  <c r="Q105" i="54"/>
  <c r="Q104" i="55"/>
  <c r="W104" i="54"/>
  <c r="W103" i="55"/>
  <c r="O104" i="54"/>
  <c r="O103" i="55"/>
  <c r="U103" i="54"/>
  <c r="U102" i="55"/>
  <c r="M103" i="54"/>
  <c r="M102" i="55"/>
  <c r="S102" i="54"/>
  <c r="S101" i="55"/>
  <c r="K102" i="54"/>
  <c r="K101" i="55"/>
  <c r="Q101" i="54"/>
  <c r="Q100" i="55"/>
  <c r="W100" i="54"/>
  <c r="W99" i="55"/>
  <c r="O100" i="54"/>
  <c r="O99" i="55"/>
  <c r="U99" i="54"/>
  <c r="U98" i="55"/>
  <c r="M99" i="54"/>
  <c r="M98" i="55"/>
  <c r="S98" i="54"/>
  <c r="S97" i="55"/>
  <c r="K98" i="54"/>
  <c r="K97" i="55"/>
  <c r="Q97" i="54"/>
  <c r="Q96" i="55"/>
  <c r="W96" i="54"/>
  <c r="W95" i="55"/>
  <c r="O96" i="54"/>
  <c r="O95" i="55"/>
  <c r="U95" i="54"/>
  <c r="U94" i="55"/>
  <c r="M95" i="54"/>
  <c r="M94" i="55"/>
  <c r="S94" i="54"/>
  <c r="S93" i="55"/>
  <c r="K94" i="54"/>
  <c r="K93" i="55"/>
  <c r="Q93" i="54"/>
  <c r="Q92" i="55"/>
  <c r="W92" i="54"/>
  <c r="W91" i="55"/>
  <c r="O92" i="54"/>
  <c r="O91" i="55"/>
  <c r="U91" i="54"/>
  <c r="U90" i="55"/>
  <c r="M91" i="54"/>
  <c r="M90" i="55"/>
  <c r="S90" i="54"/>
  <c r="S89" i="55"/>
  <c r="K90" i="54"/>
  <c r="K89" i="55"/>
  <c r="Q89" i="54"/>
  <c r="Q88" i="55"/>
  <c r="W88" i="54"/>
  <c r="W87" i="55"/>
  <c r="O88" i="54"/>
  <c r="O87" i="55"/>
  <c r="U87" i="54"/>
  <c r="U86" i="55"/>
  <c r="M87" i="54"/>
  <c r="M86" i="55"/>
  <c r="S86" i="54"/>
  <c r="S85" i="55"/>
  <c r="K86" i="54"/>
  <c r="K85" i="55"/>
  <c r="Q85" i="54"/>
  <c r="Q84" i="55"/>
  <c r="W84" i="54"/>
  <c r="W83" i="55"/>
  <c r="O84" i="54"/>
  <c r="O83" i="55"/>
  <c r="U83" i="54"/>
  <c r="U82" i="55"/>
  <c r="M83" i="54"/>
  <c r="M82" i="55"/>
  <c r="S82" i="54"/>
  <c r="S81" i="55"/>
  <c r="K82" i="54"/>
  <c r="K81" i="55"/>
  <c r="Q81" i="54"/>
  <c r="Q80" i="55"/>
  <c r="W80" i="54"/>
  <c r="W79" i="55"/>
  <c r="O80" i="54"/>
  <c r="O79" i="55"/>
  <c r="U79" i="54"/>
  <c r="U78" i="55"/>
  <c r="M79" i="54"/>
  <c r="M78" i="55"/>
  <c r="S78" i="54"/>
  <c r="S77" i="55"/>
  <c r="K78" i="54"/>
  <c r="K77" i="55"/>
  <c r="Q77" i="54"/>
  <c r="Q76" i="55"/>
  <c r="W76" i="54"/>
  <c r="W75" i="55"/>
  <c r="O76" i="54"/>
  <c r="O75" i="55"/>
  <c r="U75" i="54"/>
  <c r="U74" i="55"/>
  <c r="M75" i="54"/>
  <c r="M74" i="55"/>
  <c r="S74" i="54"/>
  <c r="S73" i="55"/>
  <c r="K74" i="54"/>
  <c r="K73" i="55"/>
  <c r="Q73" i="54"/>
  <c r="Q72" i="55"/>
  <c r="W72" i="54"/>
  <c r="W71" i="55"/>
  <c r="O72" i="54"/>
  <c r="O71" i="55"/>
  <c r="U71" i="54"/>
  <c r="U70" i="55"/>
  <c r="M71" i="54"/>
  <c r="M70" i="55"/>
  <c r="S70" i="54"/>
  <c r="S69" i="55"/>
  <c r="K70" i="54"/>
  <c r="K69" i="55"/>
  <c r="Q69" i="54"/>
  <c r="Q68" i="55"/>
  <c r="W68" i="54"/>
  <c r="W67" i="55"/>
  <c r="O68" i="54"/>
  <c r="O67" i="55"/>
  <c r="U67" i="54"/>
  <c r="U66" i="55"/>
  <c r="M67" i="54"/>
  <c r="M66" i="55"/>
  <c r="S66" i="54"/>
  <c r="S65" i="55"/>
  <c r="K66" i="54"/>
  <c r="K65" i="55"/>
  <c r="Q65" i="54"/>
  <c r="Q64" i="55"/>
  <c r="W64" i="54"/>
  <c r="W63" i="55"/>
  <c r="O64" i="54"/>
  <c r="O63" i="55"/>
  <c r="U63" i="54"/>
  <c r="U62" i="55"/>
  <c r="M63" i="54"/>
  <c r="M62" i="55"/>
  <c r="S62" i="54"/>
  <c r="S61" i="55"/>
  <c r="K62" i="54"/>
  <c r="K61" i="55"/>
  <c r="Q61" i="54"/>
  <c r="Q60" i="55"/>
  <c r="W60" i="54"/>
  <c r="W59" i="55"/>
  <c r="O60" i="54"/>
  <c r="O59" i="55"/>
  <c r="U59" i="54"/>
  <c r="U58" i="55"/>
  <c r="M59" i="54"/>
  <c r="M58" i="55"/>
  <c r="S58" i="54"/>
  <c r="S57" i="55"/>
  <c r="K58" i="54"/>
  <c r="K57" i="55"/>
  <c r="Q57" i="54"/>
  <c r="Q56" i="55"/>
  <c r="W56" i="54"/>
  <c r="W55" i="55"/>
  <c r="O56" i="54"/>
  <c r="O55" i="55"/>
  <c r="U55" i="54"/>
  <c r="U54" i="55"/>
  <c r="M55" i="54"/>
  <c r="M54" i="55"/>
  <c r="S54" i="54"/>
  <c r="S53" i="55"/>
  <c r="K54" i="54"/>
  <c r="K53" i="55"/>
  <c r="Q53" i="54"/>
  <c r="Q52" i="55"/>
  <c r="W52" i="54"/>
  <c r="W51" i="55"/>
  <c r="O52" i="54"/>
  <c r="O51" i="55"/>
  <c r="U51" i="54"/>
  <c r="U50" i="55"/>
  <c r="M51" i="54"/>
  <c r="M50" i="55"/>
  <c r="S50" i="54"/>
  <c r="S49" i="55"/>
  <c r="K50" i="54"/>
  <c r="K49" i="55"/>
  <c r="Q49" i="54"/>
  <c r="Q48" i="55"/>
  <c r="W48" i="54"/>
  <c r="W47" i="55"/>
  <c r="O48" i="54"/>
  <c r="O47" i="55"/>
  <c r="U47" i="54"/>
  <c r="U46" i="55"/>
  <c r="M47" i="54"/>
  <c r="M46" i="55"/>
  <c r="S46" i="54"/>
  <c r="S45" i="55"/>
  <c r="K46" i="54"/>
  <c r="K45" i="55"/>
  <c r="Q45" i="54"/>
  <c r="Q44" i="55"/>
  <c r="W44" i="54"/>
  <c r="W43" i="55"/>
  <c r="O44" i="54"/>
  <c r="O43" i="55"/>
  <c r="U43" i="54"/>
  <c r="U42" i="55"/>
  <c r="M43" i="54"/>
  <c r="M42" i="55"/>
  <c r="S42" i="54"/>
  <c r="S41" i="55"/>
  <c r="K42" i="54"/>
  <c r="K41" i="55"/>
  <c r="Q41" i="54"/>
  <c r="Q40" i="55"/>
  <c r="W40" i="54"/>
  <c r="W39" i="55"/>
  <c r="O40" i="54"/>
  <c r="O39" i="55"/>
  <c r="U39" i="54"/>
  <c r="U38" i="55"/>
  <c r="M39" i="54"/>
  <c r="M38" i="55"/>
  <c r="S38" i="54"/>
  <c r="S37" i="55"/>
  <c r="K38" i="54"/>
  <c r="K37" i="55"/>
  <c r="Q37" i="54"/>
  <c r="Q36" i="55"/>
  <c r="W36" i="54"/>
  <c r="W35" i="55"/>
  <c r="O36" i="54"/>
  <c r="O35" i="55"/>
  <c r="U35" i="54"/>
  <c r="U34" i="55"/>
  <c r="M35" i="54"/>
  <c r="M34" i="55"/>
  <c r="S34" i="54"/>
  <c r="S33" i="55"/>
  <c r="K34" i="54"/>
  <c r="K33" i="55"/>
  <c r="Q33" i="54"/>
  <c r="Q32" i="55"/>
  <c r="W32" i="54"/>
  <c r="W31" i="55"/>
  <c r="O32" i="54"/>
  <c r="O31" i="55"/>
  <c r="U31" i="54"/>
  <c r="U30" i="55"/>
  <c r="M31" i="54"/>
  <c r="M30" i="55"/>
  <c r="S30" i="54"/>
  <c r="S29" i="55"/>
  <c r="K30" i="54"/>
  <c r="K29" i="55"/>
  <c r="Q29" i="54"/>
  <c r="Q28" i="55"/>
  <c r="W28" i="54"/>
  <c r="W27" i="55"/>
  <c r="O28" i="54"/>
  <c r="O27" i="55"/>
  <c r="U27" i="54"/>
  <c r="U26" i="55"/>
  <c r="M27" i="54"/>
  <c r="M26" i="55"/>
  <c r="S26" i="54"/>
  <c r="S25" i="55"/>
  <c r="K26" i="54"/>
  <c r="K25" i="55"/>
  <c r="Q25" i="54"/>
  <c r="Q24" i="55"/>
  <c r="W24" i="54"/>
  <c r="W23" i="55"/>
  <c r="O24" i="54"/>
  <c r="O23" i="55"/>
  <c r="U23" i="54"/>
  <c r="U22" i="55"/>
  <c r="M23" i="54"/>
  <c r="M22" i="55"/>
  <c r="S22" i="54"/>
  <c r="S21" i="55"/>
  <c r="K22" i="54"/>
  <c r="K21" i="55"/>
  <c r="Q21" i="54"/>
  <c r="Q20" i="55"/>
  <c r="W20" i="54"/>
  <c r="W19" i="55"/>
  <c r="O20" i="54"/>
  <c r="O19" i="55"/>
  <c r="U19" i="54"/>
  <c r="U18" i="55"/>
  <c r="M19" i="54"/>
  <c r="M18" i="55"/>
  <c r="S18" i="54"/>
  <c r="S17" i="55"/>
  <c r="K18" i="54"/>
  <c r="K17" i="55"/>
  <c r="Q17" i="54"/>
  <c r="Q16" i="55"/>
  <c r="W16" i="54"/>
  <c r="W15" i="55"/>
  <c r="O16" i="54"/>
  <c r="O15" i="55"/>
  <c r="U15" i="54"/>
  <c r="U14" i="55"/>
  <c r="M15" i="54"/>
  <c r="M14" i="55"/>
  <c r="S14" i="54"/>
  <c r="S13" i="55"/>
  <c r="K14" i="54"/>
  <c r="K13" i="55"/>
  <c r="Q13" i="54"/>
  <c r="Q12" i="55"/>
  <c r="W12" i="54"/>
  <c r="W11" i="55"/>
  <c r="O12" i="54"/>
  <c r="O11" i="55"/>
  <c r="U11" i="54"/>
  <c r="U10" i="55"/>
  <c r="M11" i="54"/>
  <c r="M10" i="55"/>
  <c r="S10" i="54"/>
  <c r="S9" i="55"/>
  <c r="K10" i="54"/>
  <c r="K9" i="55"/>
  <c r="Q9" i="54"/>
  <c r="Q8" i="55"/>
  <c r="W8" i="54"/>
  <c r="W7" i="55"/>
  <c r="O8" i="54"/>
  <c r="O7" i="55"/>
  <c r="K21" i="54"/>
  <c r="K20" i="55"/>
  <c r="Q8" i="54"/>
  <c r="Q7" i="55"/>
  <c r="T130" i="54"/>
  <c r="T129" i="55"/>
  <c r="N127" i="54"/>
  <c r="N126" i="55"/>
  <c r="T122" i="54"/>
  <c r="T121" i="55"/>
  <c r="T118" i="54"/>
  <c r="T117" i="55"/>
  <c r="N115" i="54"/>
  <c r="N114" i="55"/>
  <c r="V111" i="54"/>
  <c r="V110" i="55"/>
  <c r="P108" i="54"/>
  <c r="P107" i="55"/>
  <c r="P104" i="54"/>
  <c r="P103" i="55"/>
  <c r="J101" i="54"/>
  <c r="J100" i="55"/>
  <c r="P96" i="54"/>
  <c r="P95" i="55"/>
  <c r="R93" i="54"/>
  <c r="R92" i="55"/>
  <c r="T90" i="54"/>
  <c r="T89" i="55"/>
  <c r="T86" i="54"/>
  <c r="T85" i="55"/>
  <c r="N83" i="54"/>
  <c r="N82" i="55"/>
  <c r="V79" i="54"/>
  <c r="V78" i="55"/>
  <c r="P76" i="54"/>
  <c r="P75" i="55"/>
  <c r="V71" i="54"/>
  <c r="V70" i="55"/>
  <c r="P68" i="54"/>
  <c r="P67" i="55"/>
  <c r="P64" i="54"/>
  <c r="P63" i="55"/>
  <c r="J61" i="54"/>
  <c r="J60" i="55"/>
  <c r="R57" i="54"/>
  <c r="R56" i="55"/>
  <c r="R53" i="54"/>
  <c r="R52" i="55"/>
  <c r="R49" i="54"/>
  <c r="R48" i="55"/>
  <c r="R45" i="54"/>
  <c r="R44" i="55"/>
  <c r="R41" i="54"/>
  <c r="R40" i="55"/>
  <c r="R37" i="54"/>
  <c r="R36" i="55"/>
  <c r="V31" i="54"/>
  <c r="V30" i="55"/>
  <c r="T10" i="54"/>
  <c r="T9" i="55"/>
  <c r="V132" i="54"/>
  <c r="V131" i="55"/>
  <c r="V128" i="54"/>
  <c r="V127" i="55"/>
  <c r="N120" i="54"/>
  <c r="N119" i="55"/>
  <c r="L103" i="54"/>
  <c r="L102" i="55"/>
  <c r="R102" i="54"/>
  <c r="R101" i="55"/>
  <c r="J102" i="54"/>
  <c r="J101" i="55"/>
  <c r="P101" i="54"/>
  <c r="P100" i="55"/>
  <c r="V100" i="54"/>
  <c r="V99" i="55"/>
  <c r="N100" i="54"/>
  <c r="N99" i="55"/>
  <c r="T99" i="54"/>
  <c r="T98" i="55"/>
  <c r="L99" i="54"/>
  <c r="L98" i="55"/>
  <c r="R98" i="54"/>
  <c r="R97" i="55"/>
  <c r="J98" i="54"/>
  <c r="J97" i="55"/>
  <c r="P97" i="54"/>
  <c r="P96" i="55"/>
  <c r="V96" i="54"/>
  <c r="V95" i="55"/>
  <c r="N96" i="54"/>
  <c r="N95" i="55"/>
  <c r="T95" i="54"/>
  <c r="T94" i="55"/>
  <c r="L95" i="54"/>
  <c r="L94" i="55"/>
  <c r="R94" i="54"/>
  <c r="R93" i="55"/>
  <c r="J94" i="54"/>
  <c r="J93" i="55"/>
  <c r="P93" i="54"/>
  <c r="P92" i="55"/>
  <c r="V92" i="54"/>
  <c r="V91" i="55"/>
  <c r="N92" i="54"/>
  <c r="N91" i="55"/>
  <c r="T91" i="54"/>
  <c r="T90" i="55"/>
  <c r="L91" i="54"/>
  <c r="L90" i="55"/>
  <c r="R90" i="54"/>
  <c r="R89" i="55"/>
  <c r="J90" i="54"/>
  <c r="J89" i="55"/>
  <c r="P89" i="54"/>
  <c r="P88" i="55"/>
  <c r="V88" i="54"/>
  <c r="V87" i="55"/>
  <c r="N88" i="54"/>
  <c r="N87" i="55"/>
  <c r="T87" i="54"/>
  <c r="T86" i="55"/>
  <c r="L87" i="54"/>
  <c r="L86" i="55"/>
  <c r="R86" i="54"/>
  <c r="R85" i="55"/>
  <c r="J86" i="54"/>
  <c r="J85" i="55"/>
  <c r="P85" i="54"/>
  <c r="P84" i="55"/>
  <c r="V84" i="54"/>
  <c r="V83" i="55"/>
  <c r="N84" i="54"/>
  <c r="N83" i="55"/>
  <c r="T83" i="54"/>
  <c r="T82" i="55"/>
  <c r="L83" i="54"/>
  <c r="L82" i="55"/>
  <c r="R82" i="54"/>
  <c r="R81" i="55"/>
  <c r="J82" i="54"/>
  <c r="J81" i="55"/>
  <c r="P81" i="54"/>
  <c r="P80" i="55"/>
  <c r="V80" i="54"/>
  <c r="V79" i="55"/>
  <c r="N80" i="54"/>
  <c r="N79" i="55"/>
  <c r="T79" i="54"/>
  <c r="T78" i="55"/>
  <c r="L79" i="54"/>
  <c r="L78" i="55"/>
  <c r="R78" i="54"/>
  <c r="R77" i="55"/>
  <c r="J78" i="54"/>
  <c r="J77" i="55"/>
  <c r="P77" i="54"/>
  <c r="P76" i="55"/>
  <c r="V76" i="54"/>
  <c r="V75" i="55"/>
  <c r="N76" i="54"/>
  <c r="N75" i="55"/>
  <c r="T75" i="54"/>
  <c r="T74" i="55"/>
  <c r="L75" i="54"/>
  <c r="L74" i="55"/>
  <c r="R74" i="54"/>
  <c r="R73" i="55"/>
  <c r="J74" i="54"/>
  <c r="J73" i="55"/>
  <c r="P73" i="54"/>
  <c r="P72" i="55"/>
  <c r="V72" i="54"/>
  <c r="V71" i="55"/>
  <c r="N72" i="54"/>
  <c r="N71" i="55"/>
  <c r="T71" i="54"/>
  <c r="T70" i="55"/>
  <c r="L71" i="54"/>
  <c r="L70" i="55"/>
  <c r="R70" i="54"/>
  <c r="R69" i="55"/>
  <c r="J70" i="54"/>
  <c r="J69" i="55"/>
  <c r="P69" i="54"/>
  <c r="P68" i="55"/>
  <c r="V68" i="54"/>
  <c r="V67" i="55"/>
  <c r="N68" i="54"/>
  <c r="N67" i="55"/>
  <c r="T67" i="54"/>
  <c r="T66" i="55"/>
  <c r="L67" i="54"/>
  <c r="L66" i="55"/>
  <c r="R66" i="54"/>
  <c r="R65" i="55"/>
  <c r="J66" i="54"/>
  <c r="J65" i="55"/>
  <c r="P65" i="54"/>
  <c r="P64" i="55"/>
  <c r="V64" i="54"/>
  <c r="V63" i="55"/>
  <c r="N64" i="54"/>
  <c r="N63" i="55"/>
  <c r="T63" i="54"/>
  <c r="T62" i="55"/>
  <c r="L63" i="54"/>
  <c r="L62" i="55"/>
  <c r="R62" i="54"/>
  <c r="R61" i="55"/>
  <c r="J62" i="54"/>
  <c r="J61" i="55"/>
  <c r="P61" i="54"/>
  <c r="P60" i="55"/>
  <c r="V60" i="54"/>
  <c r="V59" i="55"/>
  <c r="N60" i="54"/>
  <c r="N59" i="55"/>
  <c r="T59" i="54"/>
  <c r="T58" i="55"/>
  <c r="L59" i="54"/>
  <c r="L58" i="55"/>
  <c r="R58" i="54"/>
  <c r="R57" i="55"/>
  <c r="J58" i="54"/>
  <c r="J57" i="55"/>
  <c r="P57" i="54"/>
  <c r="P56" i="55"/>
  <c r="V56" i="54"/>
  <c r="V55" i="55"/>
  <c r="N56" i="54"/>
  <c r="N55" i="55"/>
  <c r="T55" i="54"/>
  <c r="T54" i="55"/>
  <c r="L55" i="54"/>
  <c r="L54" i="55"/>
  <c r="R54" i="54"/>
  <c r="R53" i="55"/>
  <c r="J54" i="54"/>
  <c r="J53" i="55"/>
  <c r="P53" i="54"/>
  <c r="P52" i="55"/>
  <c r="V52" i="54"/>
  <c r="V51" i="55"/>
  <c r="N52" i="54"/>
  <c r="N51" i="55"/>
  <c r="T51" i="54"/>
  <c r="T50" i="55"/>
  <c r="L51" i="54"/>
  <c r="L50" i="55"/>
  <c r="R50" i="54"/>
  <c r="R49" i="55"/>
  <c r="J50" i="54"/>
  <c r="J49" i="55"/>
  <c r="P49" i="54"/>
  <c r="P48" i="55"/>
  <c r="V48" i="54"/>
  <c r="V47" i="55"/>
  <c r="N48" i="54"/>
  <c r="N47" i="55"/>
  <c r="T47" i="54"/>
  <c r="T46" i="55"/>
  <c r="L47" i="54"/>
  <c r="L46" i="55"/>
  <c r="R46" i="54"/>
  <c r="R45" i="55"/>
  <c r="J46" i="54"/>
  <c r="J45" i="55"/>
  <c r="P45" i="54"/>
  <c r="P44" i="55"/>
  <c r="V44" i="54"/>
  <c r="V43" i="55"/>
  <c r="N44" i="54"/>
  <c r="N43" i="55"/>
  <c r="T43" i="54"/>
  <c r="T42" i="55"/>
  <c r="L43" i="54"/>
  <c r="L42" i="55"/>
  <c r="R42" i="54"/>
  <c r="R41" i="55"/>
  <c r="J42" i="54"/>
  <c r="J41" i="55"/>
  <c r="P41" i="54"/>
  <c r="P40" i="55"/>
  <c r="V40" i="54"/>
  <c r="V39" i="55"/>
  <c r="N40" i="54"/>
  <c r="N39" i="55"/>
  <c r="T39" i="54"/>
  <c r="T38" i="55"/>
  <c r="L39" i="54"/>
  <c r="L38" i="55"/>
  <c r="R38" i="54"/>
  <c r="R37" i="55"/>
  <c r="J38" i="54"/>
  <c r="J37" i="55"/>
  <c r="P37" i="54"/>
  <c r="P36" i="55"/>
  <c r="V36" i="54"/>
  <c r="V35" i="55"/>
  <c r="N36" i="54"/>
  <c r="N35" i="55"/>
  <c r="T35" i="54"/>
  <c r="T34" i="55"/>
  <c r="L35" i="54"/>
  <c r="L34" i="55"/>
  <c r="R34" i="54"/>
  <c r="R33" i="55"/>
  <c r="J34" i="54"/>
  <c r="J33" i="55"/>
  <c r="P33" i="54"/>
  <c r="P32" i="55"/>
  <c r="V32" i="54"/>
  <c r="V31" i="55"/>
  <c r="N32" i="54"/>
  <c r="N31" i="55"/>
  <c r="T31" i="54"/>
  <c r="T30" i="55"/>
  <c r="L31" i="54"/>
  <c r="L30" i="55"/>
  <c r="R30" i="54"/>
  <c r="R29" i="55"/>
  <c r="J30" i="54"/>
  <c r="J29" i="55"/>
  <c r="P29" i="54"/>
  <c r="P28" i="55"/>
  <c r="V28" i="54"/>
  <c r="V27" i="55"/>
  <c r="N28" i="54"/>
  <c r="N27" i="55"/>
  <c r="T27" i="54"/>
  <c r="T26" i="55"/>
  <c r="L27" i="54"/>
  <c r="L26" i="55"/>
  <c r="R26" i="54"/>
  <c r="R25" i="55"/>
  <c r="J26" i="54"/>
  <c r="J25" i="55"/>
  <c r="P25" i="54"/>
  <c r="P24" i="55"/>
  <c r="V24" i="54"/>
  <c r="V23" i="55"/>
  <c r="N24" i="54"/>
  <c r="N23" i="55"/>
  <c r="T23" i="54"/>
  <c r="T22" i="55"/>
  <c r="L23" i="54"/>
  <c r="L22" i="55"/>
  <c r="R22" i="54"/>
  <c r="R21" i="55"/>
  <c r="J22" i="54"/>
  <c r="J21" i="55"/>
  <c r="P21" i="54"/>
  <c r="P20" i="55"/>
  <c r="V20" i="54"/>
  <c r="V19" i="55"/>
  <c r="N20" i="54"/>
  <c r="N19" i="55"/>
  <c r="T19" i="54"/>
  <c r="T18" i="55"/>
  <c r="L19" i="54"/>
  <c r="L18" i="55"/>
  <c r="R18" i="54"/>
  <c r="R17" i="55"/>
  <c r="J18" i="54"/>
  <c r="J17" i="55"/>
  <c r="P17" i="54"/>
  <c r="P16" i="55"/>
  <c r="V16" i="54"/>
  <c r="V15" i="55"/>
  <c r="N16" i="54"/>
  <c r="N15" i="55"/>
  <c r="T15" i="54"/>
  <c r="T14" i="55"/>
  <c r="L15" i="54"/>
  <c r="L14" i="55"/>
  <c r="R14" i="54"/>
  <c r="R13" i="55"/>
  <c r="J14" i="54"/>
  <c r="J13" i="55"/>
  <c r="P13" i="54"/>
  <c r="P12" i="55"/>
  <c r="V12" i="54"/>
  <c r="V11" i="55"/>
  <c r="N12" i="54"/>
  <c r="N11" i="55"/>
  <c r="T11" i="54"/>
  <c r="T10" i="55"/>
  <c r="L11" i="54"/>
  <c r="L10" i="55"/>
  <c r="R10" i="54"/>
  <c r="R9" i="55"/>
  <c r="J10" i="54"/>
  <c r="J9" i="55"/>
  <c r="P9" i="54"/>
  <c r="P8" i="55"/>
  <c r="V8" i="54"/>
  <c r="V7" i="55"/>
  <c r="N8" i="54"/>
  <c r="N7" i="55"/>
  <c r="O11" i="54"/>
  <c r="O10" i="55"/>
  <c r="P132" i="54"/>
  <c r="P131" i="55"/>
  <c r="V127" i="54"/>
  <c r="V126" i="55"/>
  <c r="V123" i="54"/>
  <c r="V122" i="55"/>
  <c r="V119" i="54"/>
  <c r="V118" i="55"/>
  <c r="V115" i="54"/>
  <c r="V114" i="55"/>
  <c r="N111" i="54"/>
  <c r="N110" i="55"/>
  <c r="N107" i="54"/>
  <c r="N106" i="55"/>
  <c r="V103" i="54"/>
  <c r="V102" i="55"/>
  <c r="N99" i="54"/>
  <c r="N98" i="55"/>
  <c r="V95" i="54"/>
  <c r="V94" i="55"/>
  <c r="N91" i="54"/>
  <c r="N90" i="55"/>
  <c r="L86" i="54"/>
  <c r="L85" i="55"/>
  <c r="R81" i="54"/>
  <c r="R80" i="55"/>
  <c r="R77" i="54"/>
  <c r="R76" i="55"/>
  <c r="J73" i="54"/>
  <c r="J72" i="55"/>
  <c r="R69" i="54"/>
  <c r="R68" i="55"/>
  <c r="L66" i="54"/>
  <c r="L65" i="55"/>
  <c r="N63" i="54"/>
  <c r="N62" i="55"/>
  <c r="N59" i="54"/>
  <c r="N58" i="55"/>
  <c r="V55" i="54"/>
  <c r="V54" i="55"/>
  <c r="V51" i="54"/>
  <c r="V50" i="55"/>
  <c r="N47" i="54"/>
  <c r="N46" i="55"/>
  <c r="N43" i="54"/>
  <c r="N42" i="55"/>
  <c r="T38" i="54"/>
  <c r="T37" i="55"/>
  <c r="P32" i="54"/>
  <c r="P31" i="55"/>
  <c r="L10" i="54"/>
  <c r="L9" i="55"/>
  <c r="N132" i="54"/>
  <c r="N131" i="55"/>
  <c r="P129" i="54"/>
  <c r="P128" i="55"/>
  <c r="R126" i="54"/>
  <c r="R125" i="55"/>
  <c r="N124" i="54"/>
  <c r="N123" i="55"/>
  <c r="P121" i="54"/>
  <c r="P120" i="55"/>
  <c r="R118" i="54"/>
  <c r="R117" i="55"/>
  <c r="V116" i="54"/>
  <c r="V115" i="55"/>
  <c r="R114" i="54"/>
  <c r="R113" i="55"/>
  <c r="V112" i="54"/>
  <c r="V111" i="55"/>
  <c r="L111" i="54"/>
  <c r="L110" i="55"/>
  <c r="P109" i="54"/>
  <c r="P108" i="55"/>
  <c r="T107" i="54"/>
  <c r="T106" i="55"/>
  <c r="J106" i="54"/>
  <c r="J105" i="55"/>
  <c r="P105" i="54"/>
  <c r="P104" i="55"/>
  <c r="K131" i="54"/>
  <c r="K130" i="55"/>
  <c r="W129" i="54"/>
  <c r="W128" i="55"/>
  <c r="U128" i="54"/>
  <c r="U127" i="55"/>
  <c r="M128" i="54"/>
  <c r="M127" i="55"/>
  <c r="S127" i="54"/>
  <c r="S126" i="55"/>
  <c r="K127" i="54"/>
  <c r="K126" i="55"/>
  <c r="W125" i="54"/>
  <c r="W124" i="55"/>
  <c r="O125" i="54"/>
  <c r="O124" i="55"/>
  <c r="U124" i="54"/>
  <c r="U123" i="55"/>
  <c r="M124" i="54"/>
  <c r="M123" i="55"/>
  <c r="S123" i="54"/>
  <c r="S122" i="55"/>
  <c r="K123" i="54"/>
  <c r="K122" i="55"/>
  <c r="Q122" i="54"/>
  <c r="Q121" i="55"/>
  <c r="W121" i="54"/>
  <c r="W120" i="55"/>
  <c r="O121" i="54"/>
  <c r="O120" i="55"/>
  <c r="U120" i="54"/>
  <c r="U119" i="55"/>
  <c r="M120" i="54"/>
  <c r="M119" i="55"/>
  <c r="S119" i="54"/>
  <c r="S118" i="55"/>
  <c r="K119" i="54"/>
  <c r="K118" i="55"/>
  <c r="Q118" i="54"/>
  <c r="Q117" i="55"/>
  <c r="W117" i="54"/>
  <c r="W116" i="55"/>
  <c r="O117" i="54"/>
  <c r="O116" i="55"/>
  <c r="U116" i="54"/>
  <c r="U115" i="55"/>
  <c r="M116" i="54"/>
  <c r="M115" i="55"/>
  <c r="S115" i="54"/>
  <c r="S114" i="55"/>
  <c r="K115" i="54"/>
  <c r="K114" i="55"/>
  <c r="Q114" i="54"/>
  <c r="Q113" i="55"/>
  <c r="W113" i="54"/>
  <c r="W112" i="55"/>
  <c r="O113" i="54"/>
  <c r="O112" i="55"/>
  <c r="U112" i="54"/>
  <c r="U111" i="55"/>
  <c r="M112" i="54"/>
  <c r="M111" i="55"/>
  <c r="S111" i="54"/>
  <c r="S110" i="55"/>
  <c r="K111" i="54"/>
  <c r="K110" i="55"/>
  <c r="Q110" i="54"/>
  <c r="Q109" i="55"/>
  <c r="W109" i="54"/>
  <c r="W108" i="55"/>
  <c r="O109" i="54"/>
  <c r="O108" i="55"/>
  <c r="U108" i="54"/>
  <c r="U107" i="55"/>
  <c r="M108" i="54"/>
  <c r="M107" i="55"/>
  <c r="S107" i="54"/>
  <c r="S106" i="55"/>
  <c r="K107" i="54"/>
  <c r="K106" i="55"/>
  <c r="Q106" i="54"/>
  <c r="Q105" i="55"/>
  <c r="W105" i="54"/>
  <c r="W104" i="55"/>
  <c r="O105" i="54"/>
  <c r="O104" i="55"/>
  <c r="U104" i="54"/>
  <c r="U103" i="55"/>
  <c r="M104" i="54"/>
  <c r="M103" i="55"/>
  <c r="S103" i="54"/>
  <c r="S102" i="55"/>
  <c r="K103" i="54"/>
  <c r="K102" i="55"/>
  <c r="Q102" i="54"/>
  <c r="Q101" i="55"/>
  <c r="W101" i="54"/>
  <c r="W100" i="55"/>
  <c r="O101" i="54"/>
  <c r="O100" i="55"/>
  <c r="U100" i="54"/>
  <c r="U99" i="55"/>
  <c r="M100" i="54"/>
  <c r="M99" i="55"/>
  <c r="S99" i="54"/>
  <c r="S98" i="55"/>
  <c r="K99" i="54"/>
  <c r="K98" i="55"/>
  <c r="Q98" i="54"/>
  <c r="Q97" i="55"/>
  <c r="W97" i="54"/>
  <c r="W96" i="55"/>
  <c r="O97" i="54"/>
  <c r="O96" i="55"/>
  <c r="U96" i="54"/>
  <c r="U95" i="55"/>
  <c r="M96" i="54"/>
  <c r="M95" i="55"/>
  <c r="S95" i="54"/>
  <c r="S94" i="55"/>
  <c r="K95" i="54"/>
  <c r="K94" i="55"/>
  <c r="Q94" i="54"/>
  <c r="Q93" i="55"/>
  <c r="W93" i="54"/>
  <c r="W92" i="55"/>
  <c r="O93" i="54"/>
  <c r="O92" i="55"/>
  <c r="U92" i="54"/>
  <c r="U91" i="55"/>
  <c r="M92" i="54"/>
  <c r="M91" i="55"/>
  <c r="S91" i="54"/>
  <c r="S90" i="55"/>
  <c r="K91" i="54"/>
  <c r="K90" i="55"/>
  <c r="Q90" i="54"/>
  <c r="Q89" i="55"/>
  <c r="W89" i="54"/>
  <c r="W88" i="55"/>
  <c r="O89" i="54"/>
  <c r="O88" i="55"/>
  <c r="U88" i="54"/>
  <c r="U87" i="55"/>
  <c r="M88" i="54"/>
  <c r="M87" i="55"/>
  <c r="S87" i="54"/>
  <c r="S86" i="55"/>
  <c r="K87" i="54"/>
  <c r="K86" i="55"/>
  <c r="Q86" i="54"/>
  <c r="Q85" i="55"/>
  <c r="W85" i="54"/>
  <c r="W84" i="55"/>
  <c r="O85" i="54"/>
  <c r="O84" i="55"/>
  <c r="U84" i="54"/>
  <c r="U83" i="55"/>
  <c r="M84" i="54"/>
  <c r="M83" i="55"/>
  <c r="S83" i="54"/>
  <c r="S82" i="55"/>
  <c r="K83" i="54"/>
  <c r="K82" i="55"/>
  <c r="Q82" i="54"/>
  <c r="Q81" i="55"/>
  <c r="W81" i="54"/>
  <c r="W80" i="55"/>
  <c r="O81" i="54"/>
  <c r="O80" i="55"/>
  <c r="U80" i="54"/>
  <c r="U79" i="55"/>
  <c r="M80" i="54"/>
  <c r="M79" i="55"/>
  <c r="S79" i="54"/>
  <c r="S78" i="55"/>
  <c r="K79" i="54"/>
  <c r="K78" i="55"/>
  <c r="Q78" i="54"/>
  <c r="Q77" i="55"/>
  <c r="W77" i="54"/>
  <c r="W76" i="55"/>
  <c r="O77" i="54"/>
  <c r="O76" i="55"/>
  <c r="U76" i="54"/>
  <c r="U75" i="55"/>
  <c r="M76" i="54"/>
  <c r="M75" i="55"/>
  <c r="S75" i="54"/>
  <c r="S74" i="55"/>
  <c r="K75" i="54"/>
  <c r="K74" i="55"/>
  <c r="Q74" i="54"/>
  <c r="Q73" i="55"/>
  <c r="W73" i="54"/>
  <c r="W72" i="55"/>
  <c r="O73" i="54"/>
  <c r="O72" i="55"/>
  <c r="U72" i="54"/>
  <c r="U71" i="55"/>
  <c r="M72" i="54"/>
  <c r="M71" i="55"/>
  <c r="S71" i="54"/>
  <c r="S70" i="55"/>
  <c r="K71" i="54"/>
  <c r="K70" i="55"/>
  <c r="Q70" i="54"/>
  <c r="Q69" i="55"/>
  <c r="W69" i="54"/>
  <c r="W68" i="55"/>
  <c r="O69" i="54"/>
  <c r="O68" i="55"/>
  <c r="U68" i="54"/>
  <c r="U67" i="55"/>
  <c r="M68" i="54"/>
  <c r="M67" i="55"/>
  <c r="S67" i="54"/>
  <c r="S66" i="55"/>
  <c r="K67" i="54"/>
  <c r="K66" i="55"/>
  <c r="Q66" i="54"/>
  <c r="Q65" i="55"/>
  <c r="W65" i="54"/>
  <c r="W64" i="55"/>
  <c r="O65" i="54"/>
  <c r="O64" i="55"/>
  <c r="U64" i="54"/>
  <c r="U63" i="55"/>
  <c r="M64" i="54"/>
  <c r="M63" i="55"/>
  <c r="S63" i="54"/>
  <c r="S62" i="55"/>
  <c r="K63" i="54"/>
  <c r="K62" i="55"/>
  <c r="Q62" i="54"/>
  <c r="Q61" i="55"/>
  <c r="W61" i="54"/>
  <c r="W60" i="55"/>
  <c r="O61" i="54"/>
  <c r="O60" i="55"/>
  <c r="U60" i="54"/>
  <c r="U59" i="55"/>
  <c r="M60" i="54"/>
  <c r="M59" i="55"/>
  <c r="S59" i="54"/>
  <c r="S58" i="55"/>
  <c r="K59" i="54"/>
  <c r="K58" i="55"/>
  <c r="Q58" i="54"/>
  <c r="Q57" i="55"/>
  <c r="W57" i="54"/>
  <c r="W56" i="55"/>
  <c r="O57" i="54"/>
  <c r="O56" i="55"/>
  <c r="U56" i="54"/>
  <c r="U55" i="55"/>
  <c r="M56" i="54"/>
  <c r="M55" i="55"/>
  <c r="S55" i="54"/>
  <c r="S54" i="55"/>
  <c r="K55" i="54"/>
  <c r="K54" i="55"/>
  <c r="Q54" i="54"/>
  <c r="Q53" i="55"/>
  <c r="W53" i="54"/>
  <c r="W52" i="55"/>
  <c r="O53" i="54"/>
  <c r="O52" i="55"/>
  <c r="U52" i="54"/>
  <c r="U51" i="55"/>
  <c r="M52" i="54"/>
  <c r="M51" i="55"/>
  <c r="S51" i="54"/>
  <c r="S50" i="55"/>
  <c r="K51" i="54"/>
  <c r="K50" i="55"/>
  <c r="Q50" i="54"/>
  <c r="Q49" i="55"/>
  <c r="W49" i="54"/>
  <c r="W48" i="55"/>
  <c r="O49" i="54"/>
  <c r="O48" i="55"/>
  <c r="U48" i="54"/>
  <c r="U47" i="55"/>
  <c r="M48" i="54"/>
  <c r="M47" i="55"/>
  <c r="S47" i="54"/>
  <c r="S46" i="55"/>
  <c r="K47" i="54"/>
  <c r="K46" i="55"/>
  <c r="Q46" i="54"/>
  <c r="Q45" i="55"/>
  <c r="W45" i="54"/>
  <c r="W44" i="55"/>
  <c r="O45" i="54"/>
  <c r="O44" i="55"/>
  <c r="U44" i="54"/>
  <c r="U43" i="55"/>
  <c r="M44" i="54"/>
  <c r="M43" i="55"/>
  <c r="S43" i="54"/>
  <c r="S42" i="55"/>
  <c r="K43" i="54"/>
  <c r="K42" i="55"/>
  <c r="Q42" i="54"/>
  <c r="Q41" i="55"/>
  <c r="W41" i="54"/>
  <c r="W40" i="55"/>
  <c r="O41" i="54"/>
  <c r="O40" i="55"/>
  <c r="U40" i="54"/>
  <c r="U39" i="55"/>
  <c r="M40" i="54"/>
  <c r="M39" i="55"/>
  <c r="S39" i="54"/>
  <c r="S38" i="55"/>
  <c r="K39" i="54"/>
  <c r="K38" i="55"/>
  <c r="Q38" i="54"/>
  <c r="Q37" i="55"/>
  <c r="W37" i="54"/>
  <c r="W36" i="55"/>
  <c r="O37" i="54"/>
  <c r="O36" i="55"/>
  <c r="U36" i="54"/>
  <c r="U35" i="55"/>
  <c r="M36" i="54"/>
  <c r="M35" i="55"/>
  <c r="S35" i="54"/>
  <c r="S34" i="55"/>
  <c r="K35" i="54"/>
  <c r="K34" i="55"/>
  <c r="Q34" i="54"/>
  <c r="Q33" i="55"/>
  <c r="W33" i="54"/>
  <c r="W32" i="55"/>
  <c r="O33" i="54"/>
  <c r="O32" i="55"/>
  <c r="U32" i="54"/>
  <c r="U31" i="55"/>
  <c r="M32" i="54"/>
  <c r="M31" i="55"/>
  <c r="S31" i="54"/>
  <c r="S30" i="55"/>
  <c r="K31" i="54"/>
  <c r="K30" i="55"/>
  <c r="Q30" i="54"/>
  <c r="Q29" i="55"/>
  <c r="W29" i="54"/>
  <c r="W28" i="55"/>
  <c r="O29" i="54"/>
  <c r="O28" i="55"/>
  <c r="U28" i="54"/>
  <c r="U27" i="55"/>
  <c r="M28" i="54"/>
  <c r="M27" i="55"/>
  <c r="S27" i="54"/>
  <c r="S26" i="55"/>
  <c r="K27" i="54"/>
  <c r="K26" i="55"/>
  <c r="Q26" i="54"/>
  <c r="Q25" i="55"/>
  <c r="W25" i="54"/>
  <c r="W24" i="55"/>
  <c r="O25" i="54"/>
  <c r="O24" i="55"/>
  <c r="U24" i="54"/>
  <c r="U23" i="55"/>
  <c r="M24" i="54"/>
  <c r="M23" i="55"/>
  <c r="S23" i="54"/>
  <c r="S22" i="55"/>
  <c r="K23" i="54"/>
  <c r="K22" i="55"/>
  <c r="Q22" i="54"/>
  <c r="Q21" i="55"/>
  <c r="W21" i="54"/>
  <c r="W20" i="55"/>
  <c r="O21" i="54"/>
  <c r="O20" i="55"/>
  <c r="U20" i="54"/>
  <c r="U19" i="55"/>
  <c r="M20" i="54"/>
  <c r="M19" i="55"/>
  <c r="S19" i="54"/>
  <c r="S18" i="55"/>
  <c r="K19" i="54"/>
  <c r="K18" i="55"/>
  <c r="Q18" i="54"/>
  <c r="Q17" i="55"/>
  <c r="W17" i="54"/>
  <c r="W16" i="55"/>
  <c r="O17" i="54"/>
  <c r="O16" i="55"/>
  <c r="U16" i="54"/>
  <c r="U15" i="55"/>
  <c r="M16" i="54"/>
  <c r="M15" i="55"/>
  <c r="S15" i="54"/>
  <c r="S14" i="55"/>
  <c r="K15" i="54"/>
  <c r="K14" i="55"/>
  <c r="Q14" i="54"/>
  <c r="Q13" i="55"/>
  <c r="W13" i="54"/>
  <c r="W12" i="55"/>
  <c r="O13" i="54"/>
  <c r="O12" i="55"/>
  <c r="U12" i="54"/>
  <c r="U11" i="55"/>
  <c r="M12" i="54"/>
  <c r="M11" i="55"/>
  <c r="S11" i="54"/>
  <c r="S10" i="55"/>
  <c r="K11" i="54"/>
  <c r="K10" i="55"/>
  <c r="Q10" i="54"/>
  <c r="Q9" i="55"/>
  <c r="W9" i="54"/>
  <c r="W8" i="55"/>
  <c r="O9" i="54"/>
  <c r="O8" i="55"/>
  <c r="U8" i="54"/>
  <c r="U7" i="55"/>
  <c r="M8" i="54"/>
  <c r="M7" i="55"/>
  <c r="M18" i="54"/>
  <c r="M17" i="55"/>
  <c r="K9" i="54"/>
  <c r="K8" i="55"/>
  <c r="V131" i="54"/>
  <c r="V130" i="55"/>
  <c r="J129" i="54"/>
  <c r="J128" i="55"/>
  <c r="L126" i="54"/>
  <c r="L125" i="55"/>
  <c r="P124" i="54"/>
  <c r="P123" i="55"/>
  <c r="R121" i="54"/>
  <c r="R120" i="55"/>
  <c r="N119" i="54"/>
  <c r="N118" i="55"/>
  <c r="P116" i="54"/>
  <c r="P115" i="55"/>
  <c r="J113" i="54"/>
  <c r="J112" i="55"/>
  <c r="J109" i="54"/>
  <c r="J108" i="55"/>
  <c r="R105" i="54"/>
  <c r="R104" i="55"/>
  <c r="L102" i="54"/>
  <c r="L101" i="55"/>
  <c r="V99" i="54"/>
  <c r="V98" i="55"/>
  <c r="L98" i="54"/>
  <c r="L97" i="55"/>
  <c r="N95" i="54"/>
  <c r="N94" i="55"/>
  <c r="P92" i="54"/>
  <c r="P91" i="55"/>
  <c r="R89" i="54"/>
  <c r="R88" i="55"/>
  <c r="N87" i="54"/>
  <c r="N86" i="55"/>
  <c r="V83" i="54"/>
  <c r="V82" i="55"/>
  <c r="J81" i="54"/>
  <c r="J80" i="55"/>
  <c r="L78" i="54"/>
  <c r="L77" i="55"/>
  <c r="V75" i="54"/>
  <c r="V74" i="55"/>
  <c r="P72" i="54"/>
  <c r="P71" i="55"/>
  <c r="T70" i="54"/>
  <c r="T69" i="55"/>
  <c r="J69" i="54"/>
  <c r="J68" i="55"/>
  <c r="R65" i="54"/>
  <c r="R64" i="55"/>
  <c r="L62" i="54"/>
  <c r="L61" i="55"/>
  <c r="V59" i="54"/>
  <c r="V58" i="55"/>
  <c r="P56" i="54"/>
  <c r="P55" i="55"/>
  <c r="L54" i="54"/>
  <c r="L53" i="55"/>
  <c r="N51" i="54"/>
  <c r="N50" i="55"/>
  <c r="P48" i="54"/>
  <c r="P47" i="55"/>
  <c r="L46" i="54"/>
  <c r="L45" i="55"/>
  <c r="L42" i="54"/>
  <c r="L41" i="55"/>
  <c r="N39" i="54"/>
  <c r="N38" i="55"/>
  <c r="R33" i="54"/>
  <c r="R32" i="55"/>
  <c r="J9" i="54"/>
  <c r="J8" i="55"/>
  <c r="R130" i="54"/>
  <c r="R129" i="55"/>
  <c r="N128" i="54"/>
  <c r="N127" i="55"/>
  <c r="J126" i="54"/>
  <c r="J125" i="55"/>
  <c r="V124" i="54"/>
  <c r="V123" i="55"/>
  <c r="R122" i="54"/>
  <c r="R121" i="55"/>
  <c r="V120" i="54"/>
  <c r="V119" i="55"/>
  <c r="L119" i="54"/>
  <c r="L118" i="55"/>
  <c r="J118" i="54"/>
  <c r="J117" i="55"/>
  <c r="T115" i="54"/>
  <c r="T114" i="55"/>
  <c r="J114" i="54"/>
  <c r="J113" i="55"/>
  <c r="N112" i="54"/>
  <c r="N111" i="55"/>
  <c r="R110" i="54"/>
  <c r="R109" i="55"/>
  <c r="V108" i="54"/>
  <c r="V107" i="55"/>
  <c r="R106" i="54"/>
  <c r="R105" i="55"/>
  <c r="N104" i="54"/>
  <c r="N103" i="55"/>
  <c r="U132" i="54"/>
  <c r="U131" i="55"/>
  <c r="Q130" i="54"/>
  <c r="Q129" i="55"/>
  <c r="O129" i="54"/>
  <c r="O128" i="55"/>
  <c r="Q126" i="54"/>
  <c r="Q125" i="55"/>
  <c r="T132" i="54"/>
  <c r="T131" i="55"/>
  <c r="L132" i="54"/>
  <c r="L131" i="55"/>
  <c r="R131" i="54"/>
  <c r="R130" i="55"/>
  <c r="J131" i="54"/>
  <c r="J130" i="55"/>
  <c r="P130" i="54"/>
  <c r="P129" i="55"/>
  <c r="V129" i="54"/>
  <c r="V128" i="55"/>
  <c r="N129" i="54"/>
  <c r="N128" i="55"/>
  <c r="T128" i="54"/>
  <c r="T127" i="55"/>
  <c r="L128" i="54"/>
  <c r="L127" i="55"/>
  <c r="R127" i="54"/>
  <c r="R126" i="55"/>
  <c r="J127" i="54"/>
  <c r="J126" i="55"/>
  <c r="P126" i="54"/>
  <c r="P125" i="55"/>
  <c r="V125" i="54"/>
  <c r="V124" i="55"/>
  <c r="N125" i="54"/>
  <c r="N124" i="55"/>
  <c r="T124" i="54"/>
  <c r="T123" i="55"/>
  <c r="L124" i="54"/>
  <c r="L123" i="55"/>
  <c r="R123" i="54"/>
  <c r="R122" i="55"/>
  <c r="J123" i="54"/>
  <c r="J122" i="55"/>
  <c r="P122" i="54"/>
  <c r="P121" i="55"/>
  <c r="V121" i="54"/>
  <c r="V120" i="55"/>
  <c r="N121" i="54"/>
  <c r="N120" i="55"/>
  <c r="T120" i="54"/>
  <c r="T119" i="55"/>
  <c r="L120" i="54"/>
  <c r="L119" i="55"/>
  <c r="R119" i="54"/>
  <c r="R118" i="55"/>
  <c r="J119" i="54"/>
  <c r="J118" i="55"/>
  <c r="P118" i="54"/>
  <c r="P117" i="55"/>
  <c r="V117" i="54"/>
  <c r="V116" i="55"/>
  <c r="N117" i="54"/>
  <c r="N116" i="55"/>
  <c r="T116" i="54"/>
  <c r="T115" i="55"/>
  <c r="L116" i="54"/>
  <c r="L115" i="55"/>
  <c r="R115" i="54"/>
  <c r="R114" i="55"/>
  <c r="J115" i="54"/>
  <c r="J114" i="55"/>
  <c r="P114" i="54"/>
  <c r="P113" i="55"/>
  <c r="V113" i="54"/>
  <c r="V112" i="55"/>
  <c r="N113" i="54"/>
  <c r="N112" i="55"/>
  <c r="T112" i="54"/>
  <c r="T111" i="55"/>
  <c r="L112" i="54"/>
  <c r="L111" i="55"/>
  <c r="R111" i="54"/>
  <c r="R110" i="55"/>
  <c r="J111" i="54"/>
  <c r="J110" i="55"/>
  <c r="P110" i="54"/>
  <c r="P109" i="55"/>
  <c r="V109" i="54"/>
  <c r="V108" i="55"/>
  <c r="N109" i="54"/>
  <c r="N108" i="55"/>
  <c r="T108" i="54"/>
  <c r="T107" i="55"/>
  <c r="L108" i="54"/>
  <c r="L107" i="55"/>
  <c r="R107" i="54"/>
  <c r="R106" i="55"/>
  <c r="J107" i="54"/>
  <c r="J106" i="55"/>
  <c r="P106" i="54"/>
  <c r="P105" i="55"/>
  <c r="V105" i="54"/>
  <c r="V104" i="55"/>
  <c r="N105" i="54"/>
  <c r="N104" i="55"/>
  <c r="T104" i="54"/>
  <c r="T103" i="55"/>
  <c r="L104" i="54"/>
  <c r="L103" i="55"/>
  <c r="R103" i="54"/>
  <c r="R102" i="55"/>
  <c r="J103" i="54"/>
  <c r="J102" i="55"/>
  <c r="P102" i="54"/>
  <c r="P101" i="55"/>
  <c r="V101" i="54"/>
  <c r="V100" i="55"/>
  <c r="N101" i="54"/>
  <c r="N100" i="55"/>
  <c r="T100" i="54"/>
  <c r="T99" i="55"/>
  <c r="L100" i="54"/>
  <c r="L99" i="55"/>
  <c r="R99" i="54"/>
  <c r="R98" i="55"/>
  <c r="J99" i="54"/>
  <c r="J98" i="55"/>
  <c r="P98" i="54"/>
  <c r="P97" i="55"/>
  <c r="V97" i="54"/>
  <c r="V96" i="55"/>
  <c r="N97" i="54"/>
  <c r="N96" i="55"/>
  <c r="T96" i="54"/>
  <c r="T95" i="55"/>
  <c r="L96" i="54"/>
  <c r="L95" i="55"/>
  <c r="R95" i="54"/>
  <c r="R94" i="55"/>
  <c r="J95" i="54"/>
  <c r="J94" i="55"/>
  <c r="P94" i="54"/>
  <c r="P93" i="55"/>
  <c r="V93" i="54"/>
  <c r="V92" i="55"/>
  <c r="N93" i="54"/>
  <c r="N92" i="55"/>
  <c r="T92" i="54"/>
  <c r="T91" i="55"/>
  <c r="L92" i="54"/>
  <c r="L91" i="55"/>
  <c r="R91" i="54"/>
  <c r="R90" i="55"/>
  <c r="J91" i="54"/>
  <c r="J90" i="55"/>
  <c r="P90" i="54"/>
  <c r="P89" i="55"/>
  <c r="V89" i="54"/>
  <c r="V88" i="55"/>
  <c r="N89" i="54"/>
  <c r="N88" i="55"/>
  <c r="T88" i="54"/>
  <c r="T87" i="55"/>
  <c r="L88" i="54"/>
  <c r="L87" i="55"/>
  <c r="R87" i="54"/>
  <c r="R86" i="55"/>
  <c r="J87" i="54"/>
  <c r="J86" i="55"/>
  <c r="P86" i="54"/>
  <c r="P85" i="55"/>
  <c r="V85" i="54"/>
  <c r="V84" i="55"/>
  <c r="N85" i="54"/>
  <c r="N84" i="55"/>
  <c r="T84" i="54"/>
  <c r="T83" i="55"/>
  <c r="L84" i="54"/>
  <c r="L83" i="55"/>
  <c r="R83" i="54"/>
  <c r="R82" i="55"/>
  <c r="J83" i="54"/>
  <c r="J82" i="55"/>
  <c r="P82" i="54"/>
  <c r="P81" i="55"/>
  <c r="V81" i="54"/>
  <c r="V80" i="55"/>
  <c r="N81" i="54"/>
  <c r="N80" i="55"/>
  <c r="T80" i="54"/>
  <c r="T79" i="55"/>
  <c r="L80" i="54"/>
  <c r="L79" i="55"/>
  <c r="R79" i="54"/>
  <c r="R78" i="55"/>
  <c r="J79" i="54"/>
  <c r="J78" i="55"/>
  <c r="P78" i="54"/>
  <c r="P77" i="55"/>
  <c r="V77" i="54"/>
  <c r="V76" i="55"/>
  <c r="N77" i="54"/>
  <c r="N76" i="55"/>
  <c r="T76" i="54"/>
  <c r="T75" i="55"/>
  <c r="L76" i="54"/>
  <c r="L75" i="55"/>
  <c r="R75" i="54"/>
  <c r="R74" i="55"/>
  <c r="J75" i="54"/>
  <c r="J74" i="55"/>
  <c r="P74" i="54"/>
  <c r="P73" i="55"/>
  <c r="V73" i="54"/>
  <c r="V72" i="55"/>
  <c r="N73" i="54"/>
  <c r="N72" i="55"/>
  <c r="T72" i="54"/>
  <c r="T71" i="55"/>
  <c r="L72" i="54"/>
  <c r="L71" i="55"/>
  <c r="R71" i="54"/>
  <c r="R70" i="55"/>
  <c r="J71" i="54"/>
  <c r="J70" i="55"/>
  <c r="P70" i="54"/>
  <c r="P69" i="55"/>
  <c r="V69" i="54"/>
  <c r="V68" i="55"/>
  <c r="N69" i="54"/>
  <c r="N68" i="55"/>
  <c r="T68" i="54"/>
  <c r="T67" i="55"/>
  <c r="L68" i="54"/>
  <c r="L67" i="55"/>
  <c r="R67" i="54"/>
  <c r="R66" i="55"/>
  <c r="J67" i="54"/>
  <c r="J66" i="55"/>
  <c r="P66" i="54"/>
  <c r="P65" i="55"/>
  <c r="V65" i="54"/>
  <c r="V64" i="55"/>
  <c r="N65" i="54"/>
  <c r="N64" i="55"/>
  <c r="T64" i="54"/>
  <c r="T63" i="55"/>
  <c r="L64" i="54"/>
  <c r="L63" i="55"/>
  <c r="R63" i="54"/>
  <c r="R62" i="55"/>
  <c r="J63" i="54"/>
  <c r="J62" i="55"/>
  <c r="P62" i="54"/>
  <c r="P61" i="55"/>
  <c r="V61" i="54"/>
  <c r="V60" i="55"/>
  <c r="N61" i="54"/>
  <c r="N60" i="55"/>
  <c r="T60" i="54"/>
  <c r="T59" i="55"/>
  <c r="L60" i="54"/>
  <c r="L59" i="55"/>
  <c r="R59" i="54"/>
  <c r="R58" i="55"/>
  <c r="J59" i="54"/>
  <c r="J58" i="55"/>
  <c r="P58" i="54"/>
  <c r="P57" i="55"/>
  <c r="V57" i="54"/>
  <c r="V56" i="55"/>
  <c r="N57" i="54"/>
  <c r="N56" i="55"/>
  <c r="T56" i="54"/>
  <c r="T55" i="55"/>
  <c r="L56" i="54"/>
  <c r="L55" i="55"/>
  <c r="R55" i="54"/>
  <c r="R54" i="55"/>
  <c r="J55" i="54"/>
  <c r="J54" i="55"/>
  <c r="P54" i="54"/>
  <c r="P53" i="55"/>
  <c r="V53" i="54"/>
  <c r="V52" i="55"/>
  <c r="N53" i="54"/>
  <c r="N52" i="55"/>
  <c r="T52" i="54"/>
  <c r="T51" i="55"/>
  <c r="L52" i="54"/>
  <c r="L51" i="55"/>
  <c r="R51" i="54"/>
  <c r="R50" i="55"/>
  <c r="J51" i="54"/>
  <c r="J50" i="55"/>
  <c r="P50" i="54"/>
  <c r="P49" i="55"/>
  <c r="V49" i="54"/>
  <c r="V48" i="55"/>
  <c r="N49" i="54"/>
  <c r="N48" i="55"/>
  <c r="T48" i="54"/>
  <c r="T47" i="55"/>
  <c r="L48" i="54"/>
  <c r="L47" i="55"/>
  <c r="R47" i="54"/>
  <c r="R46" i="55"/>
  <c r="J47" i="54"/>
  <c r="J46" i="55"/>
  <c r="P46" i="54"/>
  <c r="P45" i="55"/>
  <c r="V45" i="54"/>
  <c r="V44" i="55"/>
  <c r="N45" i="54"/>
  <c r="N44" i="55"/>
  <c r="T44" i="54"/>
  <c r="T43" i="55"/>
  <c r="L44" i="54"/>
  <c r="L43" i="55"/>
  <c r="R43" i="54"/>
  <c r="R42" i="55"/>
  <c r="J43" i="54"/>
  <c r="J42" i="55"/>
  <c r="P42" i="54"/>
  <c r="P41" i="55"/>
  <c r="V41" i="54"/>
  <c r="V40" i="55"/>
  <c r="N41" i="54"/>
  <c r="N40" i="55"/>
  <c r="T40" i="54"/>
  <c r="T39" i="55"/>
  <c r="L40" i="54"/>
  <c r="L39" i="55"/>
  <c r="R39" i="54"/>
  <c r="R38" i="55"/>
  <c r="J39" i="54"/>
  <c r="J38" i="55"/>
  <c r="P38" i="54"/>
  <c r="P37" i="55"/>
  <c r="V37" i="54"/>
  <c r="V36" i="55"/>
  <c r="N37" i="54"/>
  <c r="N36" i="55"/>
  <c r="T36" i="54"/>
  <c r="T35" i="55"/>
  <c r="L36" i="54"/>
  <c r="L35" i="55"/>
  <c r="R35" i="54"/>
  <c r="R34" i="55"/>
  <c r="J35" i="54"/>
  <c r="J34" i="55"/>
  <c r="P34" i="54"/>
  <c r="P33" i="55"/>
  <c r="V33" i="54"/>
  <c r="V32" i="55"/>
  <c r="N33" i="54"/>
  <c r="N32" i="55"/>
  <c r="T32" i="54"/>
  <c r="T31" i="55"/>
  <c r="L32" i="54"/>
  <c r="L31" i="55"/>
  <c r="R31" i="54"/>
  <c r="R30" i="55"/>
  <c r="J31" i="54"/>
  <c r="J30" i="55"/>
  <c r="P30" i="54"/>
  <c r="P29" i="55"/>
  <c r="V29" i="54"/>
  <c r="V28" i="55"/>
  <c r="N29" i="54"/>
  <c r="N28" i="55"/>
  <c r="T28" i="54"/>
  <c r="T27" i="55"/>
  <c r="L28" i="54"/>
  <c r="L27" i="55"/>
  <c r="R27" i="54"/>
  <c r="R26" i="55"/>
  <c r="J27" i="54"/>
  <c r="J26" i="55"/>
  <c r="P26" i="54"/>
  <c r="P25" i="55"/>
  <c r="V25" i="54"/>
  <c r="V24" i="55"/>
  <c r="N25" i="54"/>
  <c r="N24" i="55"/>
  <c r="T24" i="54"/>
  <c r="T23" i="55"/>
  <c r="L24" i="54"/>
  <c r="L23" i="55"/>
  <c r="R23" i="54"/>
  <c r="R22" i="55"/>
  <c r="J23" i="54"/>
  <c r="J22" i="55"/>
  <c r="P22" i="54"/>
  <c r="P21" i="55"/>
  <c r="V21" i="54"/>
  <c r="V20" i="55"/>
  <c r="N21" i="54"/>
  <c r="N20" i="55"/>
  <c r="T20" i="54"/>
  <c r="T19" i="55"/>
  <c r="L20" i="54"/>
  <c r="L19" i="55"/>
  <c r="R19" i="54"/>
  <c r="R18" i="55"/>
  <c r="J19" i="54"/>
  <c r="J18" i="55"/>
  <c r="P18" i="54"/>
  <c r="P17" i="55"/>
  <c r="V17" i="54"/>
  <c r="V16" i="55"/>
  <c r="N17" i="54"/>
  <c r="N16" i="55"/>
  <c r="T16" i="54"/>
  <c r="T15" i="55"/>
  <c r="L16" i="54"/>
  <c r="L15" i="55"/>
  <c r="R15" i="54"/>
  <c r="R14" i="55"/>
  <c r="J15" i="54"/>
  <c r="J14" i="55"/>
  <c r="P14" i="54"/>
  <c r="P13" i="55"/>
  <c r="V13" i="54"/>
  <c r="V12" i="55"/>
  <c r="N13" i="54"/>
  <c r="N12" i="55"/>
  <c r="T12" i="54"/>
  <c r="T11" i="55"/>
  <c r="L12" i="54"/>
  <c r="L11" i="55"/>
  <c r="R11" i="54"/>
  <c r="R10" i="55"/>
  <c r="J11" i="54"/>
  <c r="J10" i="55"/>
  <c r="P10" i="54"/>
  <c r="P9" i="55"/>
  <c r="V9" i="54"/>
  <c r="V8" i="55"/>
  <c r="N9" i="54"/>
  <c r="N8" i="55"/>
  <c r="T8" i="54"/>
  <c r="T7" i="55"/>
  <c r="L8" i="54"/>
  <c r="L7" i="55"/>
  <c r="W19" i="54"/>
  <c r="W18" i="55"/>
  <c r="S9" i="54"/>
  <c r="S8" i="55"/>
  <c r="L130" i="54"/>
  <c r="L129" i="55"/>
  <c r="T126" i="54"/>
  <c r="T125" i="55"/>
  <c r="L122" i="54"/>
  <c r="L121" i="55"/>
  <c r="R117" i="54"/>
  <c r="R116" i="55"/>
  <c r="R113" i="54"/>
  <c r="R112" i="55"/>
  <c r="L110" i="54"/>
  <c r="L109" i="55"/>
  <c r="V107" i="54"/>
  <c r="V106" i="55"/>
  <c r="J105" i="54"/>
  <c r="J104" i="55"/>
  <c r="R101" i="54"/>
  <c r="R100" i="55"/>
  <c r="J97" i="54"/>
  <c r="J96" i="55"/>
  <c r="J93" i="54"/>
  <c r="J92" i="55"/>
  <c r="P88" i="54"/>
  <c r="P87" i="55"/>
  <c r="R85" i="54"/>
  <c r="R84" i="55"/>
  <c r="L82" i="54"/>
  <c r="L81" i="55"/>
  <c r="T78" i="54"/>
  <c r="T77" i="55"/>
  <c r="T74" i="54"/>
  <c r="T73" i="55"/>
  <c r="L70" i="54"/>
  <c r="L69" i="55"/>
  <c r="T66" i="54"/>
  <c r="T65" i="55"/>
  <c r="V63" i="54"/>
  <c r="V62" i="55"/>
  <c r="P60" i="54"/>
  <c r="P59" i="55"/>
  <c r="J57" i="54"/>
  <c r="J56" i="55"/>
  <c r="P52" i="54"/>
  <c r="P51" i="55"/>
  <c r="J49" i="54"/>
  <c r="J48" i="55"/>
  <c r="P44" i="54"/>
  <c r="P43" i="55"/>
  <c r="P40" i="54"/>
  <c r="P39" i="55"/>
  <c r="P36" i="54"/>
  <c r="P35" i="55"/>
  <c r="T30" i="54"/>
  <c r="T29" i="55"/>
  <c r="N11" i="54"/>
  <c r="N10" i="55"/>
  <c r="L131" i="54"/>
  <c r="L130" i="55"/>
  <c r="T127" i="54"/>
  <c r="T126" i="55"/>
  <c r="T123" i="54"/>
  <c r="T122" i="55"/>
  <c r="N116" i="54"/>
  <c r="N115" i="55"/>
  <c r="V104" i="54"/>
  <c r="V103" i="55"/>
  <c r="S131" i="54"/>
  <c r="S130" i="55"/>
  <c r="K132" i="54"/>
  <c r="K131" i="55"/>
  <c r="W130" i="54"/>
  <c r="W129" i="55"/>
  <c r="O130" i="54"/>
  <c r="O129" i="55"/>
  <c r="U129" i="54"/>
  <c r="U128" i="55"/>
  <c r="M129" i="54"/>
  <c r="M128" i="55"/>
  <c r="K128" i="54"/>
  <c r="K127" i="55"/>
  <c r="Q127" i="54"/>
  <c r="Q126" i="55"/>
  <c r="W126" i="54"/>
  <c r="W125" i="55"/>
  <c r="O126" i="54"/>
  <c r="O125" i="55"/>
  <c r="U125" i="54"/>
  <c r="U124" i="55"/>
  <c r="M125" i="54"/>
  <c r="M124" i="55"/>
  <c r="S124" i="54"/>
  <c r="S123" i="55"/>
  <c r="K124" i="54"/>
  <c r="K123" i="55"/>
  <c r="Q123" i="54"/>
  <c r="Q122" i="55"/>
  <c r="W122" i="54"/>
  <c r="W121" i="55"/>
  <c r="O122" i="54"/>
  <c r="O121" i="55"/>
  <c r="U121" i="54"/>
  <c r="U120" i="55"/>
  <c r="M121" i="54"/>
  <c r="M120" i="55"/>
  <c r="S120" i="54"/>
  <c r="S119" i="55"/>
  <c r="K120" i="54"/>
  <c r="K119" i="55"/>
  <c r="Q119" i="54"/>
  <c r="Q118" i="55"/>
  <c r="W118" i="54"/>
  <c r="W117" i="55"/>
  <c r="O118" i="54"/>
  <c r="O117" i="55"/>
  <c r="U117" i="54"/>
  <c r="U116" i="55"/>
  <c r="M117" i="54"/>
  <c r="M116" i="55"/>
  <c r="S116" i="54"/>
  <c r="S115" i="55"/>
  <c r="K116" i="54"/>
  <c r="K115" i="55"/>
  <c r="Q115" i="54"/>
  <c r="Q114" i="55"/>
  <c r="W114" i="54"/>
  <c r="W113" i="55"/>
  <c r="O114" i="54"/>
  <c r="O113" i="55"/>
  <c r="U113" i="54"/>
  <c r="U112" i="55"/>
  <c r="M113" i="54"/>
  <c r="M112" i="55"/>
  <c r="S112" i="54"/>
  <c r="S111" i="55"/>
  <c r="K112" i="54"/>
  <c r="K111" i="55"/>
  <c r="Q111" i="54"/>
  <c r="Q110" i="55"/>
  <c r="W110" i="54"/>
  <c r="W109" i="55"/>
  <c r="O110" i="54"/>
  <c r="O109" i="55"/>
  <c r="U109" i="54"/>
  <c r="U108" i="55"/>
  <c r="M109" i="54"/>
  <c r="M108" i="55"/>
  <c r="S108" i="54"/>
  <c r="S107" i="55"/>
  <c r="K108" i="54"/>
  <c r="K107" i="55"/>
  <c r="Q107" i="54"/>
  <c r="Q106" i="55"/>
  <c r="W106" i="54"/>
  <c r="W105" i="55"/>
  <c r="O106" i="54"/>
  <c r="O105" i="55"/>
  <c r="U105" i="54"/>
  <c r="U104" i="55"/>
  <c r="M105" i="54"/>
  <c r="M104" i="55"/>
  <c r="S104" i="54"/>
  <c r="S103" i="55"/>
  <c r="K104" i="54"/>
  <c r="K103" i="55"/>
  <c r="Q103" i="54"/>
  <c r="Q102" i="55"/>
  <c r="W102" i="54"/>
  <c r="W101" i="55"/>
  <c r="O102" i="54"/>
  <c r="O101" i="55"/>
  <c r="U101" i="54"/>
  <c r="U100" i="55"/>
  <c r="M101" i="54"/>
  <c r="M100" i="55"/>
  <c r="S100" i="54"/>
  <c r="S99" i="55"/>
  <c r="K100" i="54"/>
  <c r="K99" i="55"/>
  <c r="Q99" i="54"/>
  <c r="Q98" i="55"/>
  <c r="W98" i="54"/>
  <c r="W97" i="55"/>
  <c r="O98" i="54"/>
  <c r="O97" i="55"/>
  <c r="U97" i="54"/>
  <c r="U96" i="55"/>
  <c r="M97" i="54"/>
  <c r="M96" i="55"/>
  <c r="S96" i="54"/>
  <c r="S95" i="55"/>
  <c r="K96" i="54"/>
  <c r="K95" i="55"/>
  <c r="Q95" i="54"/>
  <c r="Q94" i="55"/>
  <c r="W94" i="54"/>
  <c r="W93" i="55"/>
  <c r="O94" i="54"/>
  <c r="O93" i="55"/>
  <c r="U93" i="54"/>
  <c r="U92" i="55"/>
  <c r="M93" i="54"/>
  <c r="M92" i="55"/>
  <c r="S92" i="54"/>
  <c r="S91" i="55"/>
  <c r="K92" i="54"/>
  <c r="K91" i="55"/>
  <c r="Q91" i="54"/>
  <c r="Q90" i="55"/>
  <c r="W90" i="54"/>
  <c r="W89" i="55"/>
  <c r="O90" i="54"/>
  <c r="O89" i="55"/>
  <c r="U89" i="54"/>
  <c r="U88" i="55"/>
  <c r="M89" i="54"/>
  <c r="M88" i="55"/>
  <c r="S88" i="54"/>
  <c r="S87" i="55"/>
  <c r="K88" i="54"/>
  <c r="K87" i="55"/>
  <c r="Q87" i="54"/>
  <c r="Q86" i="55"/>
  <c r="W86" i="54"/>
  <c r="W85" i="55"/>
  <c r="O86" i="54"/>
  <c r="O85" i="55"/>
  <c r="U85" i="54"/>
  <c r="U84" i="55"/>
  <c r="M85" i="54"/>
  <c r="M84" i="55"/>
  <c r="S84" i="54"/>
  <c r="S83" i="55"/>
  <c r="K84" i="54"/>
  <c r="K83" i="55"/>
  <c r="Q83" i="54"/>
  <c r="Q82" i="55"/>
  <c r="W82" i="54"/>
  <c r="W81" i="55"/>
  <c r="O82" i="54"/>
  <c r="O81" i="55"/>
  <c r="U81" i="54"/>
  <c r="U80" i="55"/>
  <c r="M81" i="54"/>
  <c r="M80" i="55"/>
  <c r="S80" i="54"/>
  <c r="S79" i="55"/>
  <c r="K80" i="54"/>
  <c r="K79" i="55"/>
  <c r="Q79" i="54"/>
  <c r="Q78" i="55"/>
  <c r="W78" i="54"/>
  <c r="W77" i="55"/>
  <c r="O78" i="54"/>
  <c r="O77" i="55"/>
  <c r="U77" i="54"/>
  <c r="U76" i="55"/>
  <c r="M77" i="54"/>
  <c r="M76" i="55"/>
  <c r="S76" i="54"/>
  <c r="S75" i="55"/>
  <c r="K76" i="54"/>
  <c r="K75" i="55"/>
  <c r="Q75" i="54"/>
  <c r="Q74" i="55"/>
  <c r="W74" i="54"/>
  <c r="W73" i="55"/>
  <c r="O74" i="54"/>
  <c r="O73" i="55"/>
  <c r="U73" i="54"/>
  <c r="U72" i="55"/>
  <c r="M73" i="54"/>
  <c r="M72" i="55"/>
  <c r="S72" i="54"/>
  <c r="S71" i="55"/>
  <c r="K72" i="54"/>
  <c r="K71" i="55"/>
  <c r="Q71" i="54"/>
  <c r="Q70" i="55"/>
  <c r="W70" i="54"/>
  <c r="W69" i="55"/>
  <c r="O70" i="54"/>
  <c r="O69" i="55"/>
  <c r="U69" i="54"/>
  <c r="U68" i="55"/>
  <c r="M69" i="54"/>
  <c r="M68" i="55"/>
  <c r="S68" i="54"/>
  <c r="S67" i="55"/>
  <c r="K68" i="54"/>
  <c r="K67" i="55"/>
  <c r="Q67" i="54"/>
  <c r="Q66" i="55"/>
  <c r="W66" i="54"/>
  <c r="W65" i="55"/>
  <c r="O66" i="54"/>
  <c r="O65" i="55"/>
  <c r="U65" i="54"/>
  <c r="U64" i="55"/>
  <c r="M65" i="54"/>
  <c r="M64" i="55"/>
  <c r="S64" i="54"/>
  <c r="S63" i="55"/>
  <c r="K64" i="54"/>
  <c r="K63" i="55"/>
  <c r="Q63" i="54"/>
  <c r="Q62" i="55"/>
  <c r="W62" i="54"/>
  <c r="W61" i="55"/>
  <c r="O62" i="54"/>
  <c r="O61" i="55"/>
  <c r="U61" i="54"/>
  <c r="U60" i="55"/>
  <c r="M61" i="54"/>
  <c r="M60" i="55"/>
  <c r="S60" i="54"/>
  <c r="S59" i="55"/>
  <c r="K60" i="54"/>
  <c r="K59" i="55"/>
  <c r="Q59" i="54"/>
  <c r="Q58" i="55"/>
  <c r="W58" i="54"/>
  <c r="W57" i="55"/>
  <c r="O58" i="54"/>
  <c r="O57" i="55"/>
  <c r="U57" i="54"/>
  <c r="U56" i="55"/>
  <c r="M57" i="54"/>
  <c r="M56" i="55"/>
  <c r="S56" i="54"/>
  <c r="S55" i="55"/>
  <c r="K56" i="54"/>
  <c r="K55" i="55"/>
  <c r="Q55" i="54"/>
  <c r="Q54" i="55"/>
  <c r="W54" i="54"/>
  <c r="W53" i="55"/>
  <c r="O54" i="54"/>
  <c r="O53" i="55"/>
  <c r="U53" i="54"/>
  <c r="U52" i="55"/>
  <c r="M53" i="54"/>
  <c r="M52" i="55"/>
  <c r="S52" i="54"/>
  <c r="S51" i="55"/>
  <c r="K52" i="54"/>
  <c r="K51" i="55"/>
  <c r="Q51" i="54"/>
  <c r="Q50" i="55"/>
  <c r="W50" i="54"/>
  <c r="W49" i="55"/>
  <c r="O50" i="54"/>
  <c r="O49" i="55"/>
  <c r="U49" i="54"/>
  <c r="U48" i="55"/>
  <c r="M49" i="54"/>
  <c r="M48" i="55"/>
  <c r="S48" i="54"/>
  <c r="S47" i="55"/>
  <c r="K48" i="54"/>
  <c r="K47" i="55"/>
  <c r="Q47" i="54"/>
  <c r="Q46" i="55"/>
  <c r="W46" i="54"/>
  <c r="W45" i="55"/>
  <c r="O46" i="54"/>
  <c r="O45" i="55"/>
  <c r="U45" i="54"/>
  <c r="U44" i="55"/>
  <c r="M45" i="54"/>
  <c r="M44" i="55"/>
  <c r="S44" i="54"/>
  <c r="S43" i="55"/>
  <c r="K44" i="54"/>
  <c r="K43" i="55"/>
  <c r="Q43" i="54"/>
  <c r="Q42" i="55"/>
  <c r="W42" i="54"/>
  <c r="W41" i="55"/>
  <c r="O42" i="54"/>
  <c r="O41" i="55"/>
  <c r="U41" i="54"/>
  <c r="U40" i="55"/>
  <c r="M41" i="54"/>
  <c r="M40" i="55"/>
  <c r="S40" i="54"/>
  <c r="S39" i="55"/>
  <c r="K40" i="54"/>
  <c r="K39" i="55"/>
  <c r="Q39" i="54"/>
  <c r="Q38" i="55"/>
  <c r="W38" i="54"/>
  <c r="W37" i="55"/>
  <c r="O38" i="54"/>
  <c r="O37" i="55"/>
  <c r="U37" i="54"/>
  <c r="U36" i="55"/>
  <c r="M37" i="54"/>
  <c r="M36" i="55"/>
  <c r="S36" i="54"/>
  <c r="S35" i="55"/>
  <c r="K36" i="54"/>
  <c r="K35" i="55"/>
  <c r="Q35" i="54"/>
  <c r="Q34" i="55"/>
  <c r="W34" i="54"/>
  <c r="W33" i="55"/>
  <c r="O34" i="54"/>
  <c r="O33" i="55"/>
  <c r="U33" i="54"/>
  <c r="U32" i="55"/>
  <c r="M33" i="54"/>
  <c r="M32" i="55"/>
  <c r="S32" i="54"/>
  <c r="S31" i="55"/>
  <c r="K32" i="54"/>
  <c r="K31" i="55"/>
  <c r="Q31" i="54"/>
  <c r="Q30" i="55"/>
  <c r="W30" i="54"/>
  <c r="W29" i="55"/>
  <c r="O30" i="54"/>
  <c r="O29" i="55"/>
  <c r="U29" i="54"/>
  <c r="U28" i="55"/>
  <c r="M29" i="54"/>
  <c r="M28" i="55"/>
  <c r="S28" i="54"/>
  <c r="S27" i="55"/>
  <c r="K28" i="54"/>
  <c r="K27" i="55"/>
  <c r="Q27" i="54"/>
  <c r="Q26" i="55"/>
  <c r="W26" i="54"/>
  <c r="W25" i="55"/>
  <c r="O26" i="54"/>
  <c r="O25" i="55"/>
  <c r="U25" i="54"/>
  <c r="U24" i="55"/>
  <c r="M25" i="54"/>
  <c r="M24" i="55"/>
  <c r="S24" i="54"/>
  <c r="S23" i="55"/>
  <c r="K24" i="54"/>
  <c r="K23" i="55"/>
  <c r="Q23" i="54"/>
  <c r="Q22" i="55"/>
  <c r="W22" i="54"/>
  <c r="W21" i="55"/>
  <c r="O22" i="54"/>
  <c r="O21" i="55"/>
  <c r="U21" i="54"/>
  <c r="U20" i="55"/>
  <c r="M21" i="54"/>
  <c r="M20" i="55"/>
  <c r="S20" i="54"/>
  <c r="S19" i="55"/>
  <c r="K20" i="54"/>
  <c r="K19" i="55"/>
  <c r="Q19" i="54"/>
  <c r="Q18" i="55"/>
  <c r="W18" i="54"/>
  <c r="W17" i="55"/>
  <c r="O18" i="54"/>
  <c r="O17" i="55"/>
  <c r="U17" i="54"/>
  <c r="U16" i="55"/>
  <c r="M17" i="54"/>
  <c r="M16" i="55"/>
  <c r="S16" i="54"/>
  <c r="S15" i="55"/>
  <c r="K16" i="54"/>
  <c r="K15" i="55"/>
  <c r="Q15" i="54"/>
  <c r="Q14" i="55"/>
  <c r="W14" i="54"/>
  <c r="W13" i="55"/>
  <c r="O14" i="54"/>
  <c r="O13" i="55"/>
  <c r="U13" i="54"/>
  <c r="U12" i="55"/>
  <c r="M13" i="54"/>
  <c r="M12" i="55"/>
  <c r="S12" i="54"/>
  <c r="S11" i="55"/>
  <c r="K12" i="54"/>
  <c r="K11" i="55"/>
  <c r="Q11" i="54"/>
  <c r="Q10" i="55"/>
  <c r="W10" i="54"/>
  <c r="W9" i="55"/>
  <c r="O10" i="54"/>
  <c r="O9" i="55"/>
  <c r="U9" i="54"/>
  <c r="U8" i="55"/>
  <c r="M9" i="54"/>
  <c r="M8" i="55"/>
  <c r="S8" i="54"/>
  <c r="S7" i="55"/>
  <c r="K8" i="54"/>
  <c r="K7" i="55"/>
  <c r="U18" i="54"/>
  <c r="U17" i="55"/>
  <c r="M10" i="54"/>
  <c r="M9" i="55"/>
  <c r="N131" i="54"/>
  <c r="N130" i="55"/>
  <c r="P128" i="54"/>
  <c r="P127" i="55"/>
  <c r="R125" i="54"/>
  <c r="R124" i="55"/>
  <c r="N123" i="54"/>
  <c r="N122" i="55"/>
  <c r="J121" i="54"/>
  <c r="J120" i="55"/>
  <c r="L118" i="54"/>
  <c r="L117" i="55"/>
  <c r="T114" i="54"/>
  <c r="T113" i="55"/>
  <c r="P112" i="54"/>
  <c r="P111" i="55"/>
  <c r="R109" i="54"/>
  <c r="R108" i="55"/>
  <c r="L106" i="54"/>
  <c r="L105" i="55"/>
  <c r="N103" i="54"/>
  <c r="N102" i="55"/>
  <c r="P100" i="54"/>
  <c r="P99" i="55"/>
  <c r="R97" i="54"/>
  <c r="R96" i="55"/>
  <c r="T94" i="54"/>
  <c r="T93" i="55"/>
  <c r="V91" i="54"/>
  <c r="V90" i="55"/>
  <c r="J89" i="54"/>
  <c r="J88" i="55"/>
  <c r="V87" i="54"/>
  <c r="V86" i="55"/>
  <c r="J85" i="54"/>
  <c r="J84" i="55"/>
  <c r="T82" i="54"/>
  <c r="T81" i="55"/>
  <c r="P80" i="54"/>
  <c r="P79" i="55"/>
  <c r="J77" i="54"/>
  <c r="J76" i="55"/>
  <c r="L74" i="54"/>
  <c r="L73" i="55"/>
  <c r="N71" i="54"/>
  <c r="N70" i="55"/>
  <c r="V67" i="54"/>
  <c r="V66" i="55"/>
  <c r="J65" i="54"/>
  <c r="J64" i="55"/>
  <c r="R61" i="54"/>
  <c r="R60" i="55"/>
  <c r="L58" i="54"/>
  <c r="L57" i="55"/>
  <c r="N55" i="54"/>
  <c r="N54" i="55"/>
  <c r="J53" i="54"/>
  <c r="J52" i="55"/>
  <c r="L50" i="54"/>
  <c r="L49" i="55"/>
  <c r="V47" i="54"/>
  <c r="V46" i="55"/>
  <c r="J45" i="54"/>
  <c r="J44" i="55"/>
  <c r="T42" i="54"/>
  <c r="T41" i="55"/>
  <c r="L38" i="54"/>
  <c r="L37" i="55"/>
  <c r="J33" i="54"/>
  <c r="J32" i="55"/>
  <c r="R9" i="54"/>
  <c r="R8" i="55"/>
  <c r="T131" i="54"/>
  <c r="T130" i="55"/>
  <c r="J130" i="54"/>
  <c r="J129" i="55"/>
  <c r="L127" i="54"/>
  <c r="L126" i="55"/>
  <c r="P125" i="54"/>
  <c r="P124" i="55"/>
  <c r="L123" i="54"/>
  <c r="L122" i="55"/>
  <c r="J122" i="54"/>
  <c r="J121" i="55"/>
  <c r="T119" i="54"/>
  <c r="T118" i="55"/>
  <c r="P117" i="54"/>
  <c r="P116" i="55"/>
  <c r="L115" i="54"/>
  <c r="L114" i="55"/>
  <c r="P113" i="54"/>
  <c r="P112" i="55"/>
  <c r="T111" i="54"/>
  <c r="T110" i="55"/>
  <c r="J110" i="54"/>
  <c r="J109" i="55"/>
  <c r="N108" i="54"/>
  <c r="N107" i="55"/>
  <c r="L107" i="54"/>
  <c r="L106" i="55"/>
  <c r="T103" i="54"/>
  <c r="T102" i="55"/>
  <c r="M132" i="54"/>
  <c r="M131" i="55"/>
  <c r="S132" i="54"/>
  <c r="S131" i="55"/>
  <c r="Q131" i="54"/>
  <c r="Q130" i="55"/>
  <c r="S128" i="54"/>
  <c r="S127" i="55"/>
  <c r="R132" i="54"/>
  <c r="R131" i="55"/>
  <c r="J132" i="54"/>
  <c r="J131" i="55"/>
  <c r="P131" i="54"/>
  <c r="P130" i="55"/>
  <c r="V130" i="54"/>
  <c r="V129" i="55"/>
  <c r="N130" i="54"/>
  <c r="N129" i="55"/>
  <c r="T129" i="54"/>
  <c r="T128" i="55"/>
  <c r="L129" i="54"/>
  <c r="L128" i="55"/>
  <c r="R128" i="54"/>
  <c r="R127" i="55"/>
  <c r="J128" i="54"/>
  <c r="J127" i="55"/>
  <c r="P127" i="54"/>
  <c r="P126" i="55"/>
  <c r="V126" i="54"/>
  <c r="V125" i="55"/>
  <c r="N126" i="54"/>
  <c r="N125" i="55"/>
  <c r="T125" i="54"/>
  <c r="T124" i="55"/>
  <c r="L125" i="54"/>
  <c r="L124" i="55"/>
  <c r="R124" i="54"/>
  <c r="R123" i="55"/>
  <c r="J124" i="54"/>
  <c r="J123" i="55"/>
  <c r="P123" i="54"/>
  <c r="P122" i="55"/>
  <c r="V122" i="54"/>
  <c r="V121" i="55"/>
  <c r="N122" i="54"/>
  <c r="N121" i="55"/>
  <c r="T121" i="54"/>
  <c r="T120" i="55"/>
  <c r="L121" i="54"/>
  <c r="L120" i="55"/>
  <c r="R120" i="54"/>
  <c r="R119" i="55"/>
  <c r="J120" i="54"/>
  <c r="J119" i="55"/>
  <c r="P119" i="54"/>
  <c r="P118" i="55"/>
  <c r="V118" i="54"/>
  <c r="V117" i="55"/>
  <c r="N118" i="54"/>
  <c r="N117" i="55"/>
  <c r="T117" i="54"/>
  <c r="T116" i="55"/>
  <c r="L117" i="54"/>
  <c r="L116" i="55"/>
  <c r="R116" i="54"/>
  <c r="R115" i="55"/>
  <c r="J116" i="54"/>
  <c r="J115" i="55"/>
  <c r="P115" i="54"/>
  <c r="P114" i="55"/>
  <c r="V114" i="54"/>
  <c r="V113" i="55"/>
  <c r="N114" i="54"/>
  <c r="N113" i="55"/>
  <c r="T113" i="54"/>
  <c r="T112" i="55"/>
  <c r="L113" i="54"/>
  <c r="L112" i="55"/>
  <c r="R112" i="54"/>
  <c r="R111" i="55"/>
  <c r="J112" i="54"/>
  <c r="J111" i="55"/>
  <c r="P111" i="54"/>
  <c r="P110" i="55"/>
  <c r="V110" i="54"/>
  <c r="V109" i="55"/>
  <c r="N110" i="54"/>
  <c r="N109" i="55"/>
  <c r="T109" i="54"/>
  <c r="T108" i="55"/>
  <c r="L109" i="54"/>
  <c r="L108" i="55"/>
  <c r="R108" i="54"/>
  <c r="R107" i="55"/>
  <c r="J108" i="54"/>
  <c r="J107" i="55"/>
  <c r="P107" i="54"/>
  <c r="P106" i="55"/>
  <c r="V106" i="54"/>
  <c r="V105" i="55"/>
  <c r="N106" i="54"/>
  <c r="N105" i="55"/>
  <c r="T105" i="54"/>
  <c r="T104" i="55"/>
  <c r="L105" i="54"/>
  <c r="L104" i="55"/>
  <c r="R104" i="54"/>
  <c r="R103" i="55"/>
  <c r="J104" i="54"/>
  <c r="J103" i="55"/>
  <c r="P103" i="54"/>
  <c r="P102" i="55"/>
  <c r="V102" i="54"/>
  <c r="V101" i="55"/>
  <c r="N102" i="54"/>
  <c r="N101" i="55"/>
  <c r="T101" i="54"/>
  <c r="T100" i="55"/>
  <c r="L101" i="54"/>
  <c r="L100" i="55"/>
  <c r="R100" i="54"/>
  <c r="R99" i="55"/>
  <c r="J100" i="54"/>
  <c r="J99" i="55"/>
  <c r="P99" i="54"/>
  <c r="P98" i="55"/>
  <c r="V98" i="54"/>
  <c r="V97" i="55"/>
  <c r="N98" i="54"/>
  <c r="N97" i="55"/>
  <c r="T97" i="54"/>
  <c r="T96" i="55"/>
  <c r="L97" i="54"/>
  <c r="L96" i="55"/>
  <c r="R96" i="54"/>
  <c r="R95" i="55"/>
  <c r="J96" i="54"/>
  <c r="J95" i="55"/>
  <c r="P95" i="54"/>
  <c r="P94" i="55"/>
  <c r="V94" i="54"/>
  <c r="V93" i="55"/>
  <c r="N94" i="54"/>
  <c r="N93" i="55"/>
  <c r="T93" i="54"/>
  <c r="T92" i="55"/>
  <c r="L93" i="54"/>
  <c r="L92" i="55"/>
  <c r="R92" i="54"/>
  <c r="R91" i="55"/>
  <c r="J92" i="54"/>
  <c r="J91" i="55"/>
  <c r="P91" i="54"/>
  <c r="P90" i="55"/>
  <c r="V90" i="54"/>
  <c r="V89" i="55"/>
  <c r="N90" i="54"/>
  <c r="N89" i="55"/>
  <c r="T89" i="54"/>
  <c r="T88" i="55"/>
  <c r="L89" i="54"/>
  <c r="L88" i="55"/>
  <c r="R88" i="54"/>
  <c r="R87" i="55"/>
  <c r="J88" i="54"/>
  <c r="J87" i="55"/>
  <c r="P87" i="54"/>
  <c r="P86" i="55"/>
  <c r="V86" i="54"/>
  <c r="V85" i="55"/>
  <c r="N86" i="54"/>
  <c r="N85" i="55"/>
  <c r="T85" i="54"/>
  <c r="T84" i="55"/>
  <c r="L85" i="54"/>
  <c r="L84" i="55"/>
  <c r="R84" i="54"/>
  <c r="R83" i="55"/>
  <c r="J84" i="54"/>
  <c r="J83" i="55"/>
  <c r="P83" i="54"/>
  <c r="P82" i="55"/>
  <c r="V82" i="54"/>
  <c r="V81" i="55"/>
  <c r="N82" i="54"/>
  <c r="N81" i="55"/>
  <c r="T81" i="54"/>
  <c r="T80" i="55"/>
  <c r="L81" i="54"/>
  <c r="L80" i="55"/>
  <c r="R80" i="54"/>
  <c r="R79" i="55"/>
  <c r="J80" i="54"/>
  <c r="J79" i="55"/>
  <c r="P79" i="54"/>
  <c r="P78" i="55"/>
  <c r="V78" i="54"/>
  <c r="V77" i="55"/>
  <c r="N78" i="54"/>
  <c r="N77" i="55"/>
  <c r="T77" i="54"/>
  <c r="T76" i="55"/>
  <c r="L77" i="54"/>
  <c r="L76" i="55"/>
  <c r="R76" i="54"/>
  <c r="R75" i="55"/>
  <c r="J76" i="54"/>
  <c r="J75" i="55"/>
  <c r="P75" i="54"/>
  <c r="P74" i="55"/>
  <c r="V74" i="54"/>
  <c r="V73" i="55"/>
  <c r="N74" i="54"/>
  <c r="N73" i="55"/>
  <c r="T73" i="54"/>
  <c r="T72" i="55"/>
  <c r="L73" i="54"/>
  <c r="L72" i="55"/>
  <c r="R72" i="54"/>
  <c r="R71" i="55"/>
  <c r="J72" i="54"/>
  <c r="J71" i="55"/>
  <c r="P71" i="54"/>
  <c r="P70" i="55"/>
  <c r="V70" i="54"/>
  <c r="V69" i="55"/>
  <c r="N70" i="54"/>
  <c r="N69" i="55"/>
  <c r="T69" i="54"/>
  <c r="T68" i="55"/>
  <c r="L69" i="54"/>
  <c r="L68" i="55"/>
  <c r="R68" i="54"/>
  <c r="R67" i="55"/>
  <c r="J68" i="54"/>
  <c r="J67" i="55"/>
  <c r="P67" i="54"/>
  <c r="P66" i="55"/>
  <c r="V66" i="54"/>
  <c r="V65" i="55"/>
  <c r="N66" i="54"/>
  <c r="N65" i="55"/>
  <c r="T65" i="54"/>
  <c r="T64" i="55"/>
  <c r="L65" i="54"/>
  <c r="L64" i="55"/>
  <c r="R64" i="54"/>
  <c r="R63" i="55"/>
  <c r="J64" i="54"/>
  <c r="J63" i="55"/>
  <c r="P63" i="54"/>
  <c r="P62" i="55"/>
  <c r="V62" i="54"/>
  <c r="V61" i="55"/>
  <c r="N62" i="54"/>
  <c r="N61" i="55"/>
  <c r="T61" i="54"/>
  <c r="T60" i="55"/>
  <c r="L61" i="54"/>
  <c r="L60" i="55"/>
  <c r="R60" i="54"/>
  <c r="R59" i="55"/>
  <c r="J60" i="54"/>
  <c r="J59" i="55"/>
  <c r="P59" i="54"/>
  <c r="P58" i="55"/>
  <c r="V58" i="54"/>
  <c r="V57" i="55"/>
  <c r="N58" i="54"/>
  <c r="N57" i="55"/>
  <c r="T57" i="54"/>
  <c r="T56" i="55"/>
  <c r="L57" i="54"/>
  <c r="L56" i="55"/>
  <c r="R56" i="54"/>
  <c r="R55" i="55"/>
  <c r="J56" i="54"/>
  <c r="J55" i="55"/>
  <c r="P55" i="54"/>
  <c r="P54" i="55"/>
  <c r="V54" i="54"/>
  <c r="V53" i="55"/>
  <c r="N54" i="54"/>
  <c r="N53" i="55"/>
  <c r="T53" i="54"/>
  <c r="T52" i="55"/>
  <c r="L53" i="54"/>
  <c r="L52" i="55"/>
  <c r="R52" i="54"/>
  <c r="R51" i="55"/>
  <c r="J52" i="54"/>
  <c r="J51" i="55"/>
  <c r="P51" i="54"/>
  <c r="P50" i="55"/>
  <c r="V50" i="54"/>
  <c r="V49" i="55"/>
  <c r="N50" i="54"/>
  <c r="N49" i="55"/>
  <c r="T49" i="54"/>
  <c r="T48" i="55"/>
  <c r="L49" i="54"/>
  <c r="L48" i="55"/>
  <c r="R48" i="54"/>
  <c r="R47" i="55"/>
  <c r="J48" i="54"/>
  <c r="J47" i="55"/>
  <c r="P47" i="54"/>
  <c r="P46" i="55"/>
  <c r="V46" i="54"/>
  <c r="V45" i="55"/>
  <c r="N46" i="54"/>
  <c r="N45" i="55"/>
  <c r="T45" i="54"/>
  <c r="T44" i="55"/>
  <c r="L45" i="54"/>
  <c r="L44" i="55"/>
  <c r="R44" i="54"/>
  <c r="R43" i="55"/>
  <c r="J44" i="54"/>
  <c r="J43" i="55"/>
  <c r="P43" i="54"/>
  <c r="P42" i="55"/>
  <c r="V42" i="54"/>
  <c r="V41" i="55"/>
  <c r="N42" i="54"/>
  <c r="N41" i="55"/>
  <c r="T41" i="54"/>
  <c r="T40" i="55"/>
  <c r="L41" i="54"/>
  <c r="L40" i="55"/>
  <c r="R40" i="54"/>
  <c r="R39" i="55"/>
  <c r="J40" i="54"/>
  <c r="J39" i="55"/>
  <c r="P39" i="54"/>
  <c r="P38" i="55"/>
  <c r="V38" i="54"/>
  <c r="V37" i="55"/>
  <c r="N38" i="54"/>
  <c r="N37" i="55"/>
  <c r="T37" i="54"/>
  <c r="T36" i="55"/>
  <c r="L37" i="54"/>
  <c r="L36" i="55"/>
  <c r="R36" i="54"/>
  <c r="R35" i="55"/>
  <c r="J36" i="54"/>
  <c r="J35" i="55"/>
  <c r="P35" i="54"/>
  <c r="P34" i="55"/>
  <c r="V34" i="54"/>
  <c r="V33" i="55"/>
  <c r="N34" i="54"/>
  <c r="N33" i="55"/>
  <c r="T33" i="54"/>
  <c r="T32" i="55"/>
  <c r="L33" i="54"/>
  <c r="L32" i="55"/>
  <c r="R32" i="54"/>
  <c r="R31" i="55"/>
  <c r="J32" i="54"/>
  <c r="J31" i="55"/>
  <c r="P31" i="54"/>
  <c r="P30" i="55"/>
  <c r="V30" i="54"/>
  <c r="V29" i="55"/>
  <c r="N30" i="54"/>
  <c r="N29" i="55"/>
  <c r="T29" i="54"/>
  <c r="T28" i="55"/>
  <c r="L29" i="54"/>
  <c r="L28" i="55"/>
  <c r="R28" i="54"/>
  <c r="R27" i="55"/>
  <c r="J28" i="54"/>
  <c r="J27" i="55"/>
  <c r="P27" i="54"/>
  <c r="P26" i="55"/>
  <c r="V26" i="54"/>
  <c r="V25" i="55"/>
  <c r="N26" i="54"/>
  <c r="N25" i="55"/>
  <c r="T25" i="54"/>
  <c r="T24" i="55"/>
  <c r="L25" i="54"/>
  <c r="L24" i="55"/>
  <c r="R24" i="54"/>
  <c r="R23" i="55"/>
  <c r="J24" i="54"/>
  <c r="J23" i="55"/>
  <c r="P23" i="54"/>
  <c r="P22" i="55"/>
  <c r="V22" i="54"/>
  <c r="V21" i="55"/>
  <c r="N22" i="54"/>
  <c r="N21" i="55"/>
  <c r="T21" i="54"/>
  <c r="T20" i="55"/>
  <c r="L21" i="54"/>
  <c r="L20" i="55"/>
  <c r="R20" i="54"/>
  <c r="R19" i="55"/>
  <c r="J20" i="54"/>
  <c r="J19" i="55"/>
  <c r="P19" i="54"/>
  <c r="P18" i="55"/>
  <c r="V18" i="54"/>
  <c r="V17" i="55"/>
  <c r="N18" i="54"/>
  <c r="N17" i="55"/>
  <c r="T17" i="54"/>
  <c r="T16" i="55"/>
  <c r="L17" i="54"/>
  <c r="L16" i="55"/>
  <c r="R16" i="54"/>
  <c r="R15" i="55"/>
  <c r="J16" i="54"/>
  <c r="J15" i="55"/>
  <c r="P15" i="54"/>
  <c r="P14" i="55"/>
  <c r="V14" i="54"/>
  <c r="V13" i="55"/>
  <c r="N14" i="54"/>
  <c r="N13" i="55"/>
  <c r="T13" i="54"/>
  <c r="T12" i="55"/>
  <c r="L13" i="54"/>
  <c r="L12" i="55"/>
  <c r="R12" i="54"/>
  <c r="R11" i="55"/>
  <c r="J12" i="54"/>
  <c r="J11" i="55"/>
  <c r="P11" i="54"/>
  <c r="P10" i="55"/>
  <c r="V10" i="54"/>
  <c r="V9" i="55"/>
  <c r="N10" i="54"/>
  <c r="N9" i="55"/>
  <c r="T9" i="54"/>
  <c r="T8" i="55"/>
  <c r="L9" i="54"/>
  <c r="L8" i="55"/>
  <c r="R8" i="54"/>
  <c r="R7" i="55"/>
  <c r="J8" i="54"/>
  <c r="J7" i="55"/>
  <c r="T99" i="47"/>
  <c r="T98" i="47"/>
  <c r="T97" i="47"/>
  <c r="T96" i="47"/>
  <c r="T95" i="47"/>
  <c r="T94" i="47"/>
  <c r="T93" i="47"/>
  <c r="T92" i="47"/>
  <c r="T91" i="47"/>
  <c r="T90" i="47"/>
  <c r="T89" i="47"/>
  <c r="T88" i="47"/>
  <c r="T87" i="47"/>
  <c r="T86" i="47"/>
  <c r="T85" i="47"/>
  <c r="T84" i="47"/>
  <c r="T83" i="47"/>
  <c r="T82" i="47"/>
  <c r="T81" i="47"/>
  <c r="T80" i="47"/>
  <c r="T79" i="47"/>
  <c r="BT128" i="49"/>
  <c r="BT127" i="49"/>
  <c r="BT126" i="49"/>
  <c r="BT125" i="49"/>
  <c r="BT124" i="49"/>
  <c r="BT123" i="49"/>
  <c r="BT122" i="49"/>
  <c r="BT121" i="49"/>
  <c r="BT120" i="49"/>
  <c r="BT119" i="49"/>
  <c r="BT118" i="49"/>
  <c r="BT117" i="49"/>
  <c r="BT116" i="49"/>
  <c r="BT115" i="49"/>
  <c r="BT114" i="49"/>
  <c r="BT113" i="49"/>
  <c r="BT112" i="49"/>
  <c r="BT111" i="49"/>
  <c r="BT110" i="49"/>
  <c r="BT109" i="49"/>
  <c r="BT108" i="49"/>
  <c r="BT107" i="49"/>
  <c r="BT106" i="49"/>
  <c r="BT105" i="49"/>
  <c r="BT104" i="49"/>
  <c r="BT103" i="49"/>
  <c r="BT102" i="49"/>
  <c r="BT101" i="49"/>
  <c r="BT100" i="49"/>
  <c r="BT99" i="49"/>
  <c r="BT98" i="49"/>
  <c r="BT97" i="49"/>
  <c r="BT96" i="49"/>
  <c r="BT95" i="49"/>
  <c r="BT94" i="49"/>
  <c r="BT93" i="49"/>
  <c r="BT92" i="49"/>
  <c r="BT91" i="49"/>
  <c r="BT90" i="49"/>
  <c r="BT89" i="49"/>
  <c r="BT88" i="49"/>
  <c r="BT87" i="49"/>
  <c r="BT86" i="49"/>
  <c r="BT85" i="49"/>
  <c r="BT84" i="49"/>
  <c r="BT83" i="49"/>
  <c r="BT82" i="49"/>
  <c r="BT81" i="49"/>
  <c r="BT80" i="49"/>
  <c r="BT79" i="49"/>
  <c r="BT78" i="49"/>
  <c r="BT77" i="49"/>
  <c r="BT76" i="49"/>
  <c r="BT75" i="49"/>
  <c r="BT74" i="49"/>
  <c r="BT73" i="49"/>
  <c r="BT72" i="49"/>
  <c r="BT71" i="49"/>
  <c r="BT70" i="49"/>
  <c r="BT69" i="49"/>
  <c r="BT68" i="49"/>
  <c r="BT67" i="49"/>
  <c r="BT66" i="49"/>
  <c r="BT65" i="49"/>
  <c r="BT64" i="49"/>
  <c r="BT63" i="49"/>
  <c r="BT62" i="49"/>
  <c r="BT61" i="49"/>
  <c r="BT60" i="49"/>
  <c r="BT59" i="49"/>
  <c r="BT58" i="49"/>
  <c r="BT57" i="49"/>
  <c r="BT56" i="49"/>
  <c r="BT55" i="49"/>
  <c r="BT54" i="49"/>
  <c r="BT53" i="49"/>
  <c r="BT52" i="49"/>
  <c r="BT51" i="49"/>
  <c r="BT50" i="49"/>
  <c r="BT49" i="49"/>
  <c r="BT48" i="49"/>
  <c r="BT47" i="49"/>
  <c r="BT46" i="49"/>
  <c r="BT45" i="49"/>
  <c r="BT44" i="49"/>
  <c r="BT43" i="49"/>
  <c r="BT42" i="49"/>
  <c r="BT41" i="49"/>
  <c r="BT40" i="49"/>
  <c r="BT39" i="49"/>
  <c r="BT38" i="49"/>
  <c r="BT37" i="49"/>
  <c r="BT36" i="49"/>
  <c r="BT35" i="49"/>
  <c r="BT34" i="49"/>
  <c r="BT33" i="49"/>
  <c r="BT32" i="49"/>
  <c r="BT31" i="49"/>
  <c r="BT30" i="49"/>
  <c r="BT29" i="49"/>
  <c r="BT28" i="49"/>
  <c r="BT27" i="49"/>
  <c r="BT26" i="49"/>
  <c r="BT25" i="49"/>
  <c r="BT24" i="49"/>
  <c r="BT23" i="49"/>
  <c r="BT22" i="49"/>
  <c r="BT21" i="49"/>
  <c r="BT20" i="49"/>
  <c r="BT19" i="49"/>
  <c r="BT18" i="49"/>
  <c r="BT17" i="49"/>
  <c r="BT16" i="49"/>
  <c r="BT15" i="49"/>
  <c r="BT14" i="49"/>
  <c r="BT13" i="49"/>
  <c r="BT12" i="49"/>
  <c r="BT11" i="49"/>
  <c r="BT10" i="49"/>
  <c r="BT9" i="49"/>
  <c r="BT8" i="49"/>
  <c r="BT7" i="49"/>
  <c r="BT6" i="49"/>
  <c r="BT5" i="49"/>
  <c r="BT4" i="49"/>
  <c r="S96" i="47" l="1"/>
  <c r="S98" i="47"/>
  <c r="S87" i="47"/>
  <c r="S95" i="47"/>
  <c r="S88" i="47"/>
  <c r="S97" i="47"/>
  <c r="S90" i="47"/>
  <c r="S89" i="47"/>
  <c r="S79" i="47" l="1"/>
  <c r="S82" i="47"/>
  <c r="S99" i="47"/>
  <c r="S83" i="47"/>
  <c r="S91" i="47"/>
  <c r="S93" i="47"/>
  <c r="S94" i="47"/>
  <c r="S92" i="47"/>
  <c r="S85" i="47"/>
  <c r="S81" i="47"/>
  <c r="S86" i="47"/>
  <c r="S84" i="47"/>
  <c r="S80" i="47"/>
  <c r="P126" i="50" l="1"/>
  <c r="P125" i="50"/>
  <c r="P124" i="50"/>
  <c r="P123" i="50"/>
  <c r="P87" i="47" s="1"/>
  <c r="P122" i="50"/>
  <c r="P121" i="50"/>
  <c r="P120" i="50"/>
  <c r="P119" i="50"/>
  <c r="P118" i="50"/>
  <c r="P117" i="50"/>
  <c r="P116" i="50"/>
  <c r="P115" i="50"/>
  <c r="P114" i="50"/>
  <c r="P113" i="50"/>
  <c r="P112" i="50"/>
  <c r="P111" i="50"/>
  <c r="P110" i="50"/>
  <c r="P109" i="50"/>
  <c r="P108" i="50"/>
  <c r="P95" i="47" s="1"/>
  <c r="P107" i="50"/>
  <c r="P106" i="50"/>
  <c r="P105" i="50"/>
  <c r="P80" i="47" s="1"/>
  <c r="P104" i="50"/>
  <c r="P98" i="47" s="1"/>
  <c r="P103" i="50"/>
  <c r="P102" i="50"/>
  <c r="P101" i="50"/>
  <c r="P100" i="50"/>
  <c r="P99" i="50"/>
  <c r="P88" i="47" s="1"/>
  <c r="P98" i="50"/>
  <c r="P97" i="50"/>
  <c r="P96" i="50"/>
  <c r="P97" i="47" s="1"/>
  <c r="P95" i="50"/>
  <c r="P94" i="50"/>
  <c r="P93" i="50"/>
  <c r="P92" i="50"/>
  <c r="P91" i="50"/>
  <c r="P90" i="50"/>
  <c r="P89" i="50"/>
  <c r="P88" i="50"/>
  <c r="P87" i="50"/>
  <c r="P86" i="50"/>
  <c r="P85" i="50"/>
  <c r="P96" i="47" s="1"/>
  <c r="P84" i="50"/>
  <c r="P83" i="50"/>
  <c r="P82" i="50"/>
  <c r="P81" i="50"/>
  <c r="P90" i="47" s="1"/>
  <c r="P80" i="50"/>
  <c r="P79" i="50"/>
  <c r="P78" i="50"/>
  <c r="P77" i="50"/>
  <c r="P76" i="50"/>
  <c r="P75" i="50"/>
  <c r="P74" i="50"/>
  <c r="P89" i="47" s="1"/>
  <c r="P73" i="50"/>
  <c r="P72" i="50"/>
  <c r="P71" i="50"/>
  <c r="P70" i="50"/>
  <c r="P69" i="50"/>
  <c r="P68" i="50"/>
  <c r="P67" i="50"/>
  <c r="P66" i="50"/>
  <c r="P65" i="50"/>
  <c r="P64" i="50"/>
  <c r="P63" i="50"/>
  <c r="P62" i="50"/>
  <c r="P61" i="50"/>
  <c r="P60" i="50"/>
  <c r="P59" i="50"/>
  <c r="P58" i="50"/>
  <c r="P57" i="50"/>
  <c r="P56" i="50"/>
  <c r="P55" i="50"/>
  <c r="P54" i="50"/>
  <c r="P53" i="50"/>
  <c r="P52" i="50"/>
  <c r="P51" i="50"/>
  <c r="P50" i="50"/>
  <c r="P49" i="50"/>
  <c r="P48" i="50"/>
  <c r="P47" i="50"/>
  <c r="P46" i="50"/>
  <c r="P45" i="50"/>
  <c r="P44" i="50"/>
  <c r="P43" i="50"/>
  <c r="P42" i="50"/>
  <c r="P41" i="50"/>
  <c r="P40" i="50"/>
  <c r="P39" i="50"/>
  <c r="P38" i="50"/>
  <c r="P37" i="50"/>
  <c r="P36" i="50"/>
  <c r="P35" i="50"/>
  <c r="P34" i="50"/>
  <c r="P33" i="50"/>
  <c r="P32" i="50"/>
  <c r="P31" i="50"/>
  <c r="P30" i="50"/>
  <c r="P29" i="50"/>
  <c r="P28" i="50"/>
  <c r="P27" i="50"/>
  <c r="P26" i="50"/>
  <c r="P25" i="50"/>
  <c r="P24" i="50"/>
  <c r="P23" i="50"/>
  <c r="P22" i="50"/>
  <c r="P21" i="50"/>
  <c r="P20" i="50"/>
  <c r="P19" i="50"/>
  <c r="P18" i="50"/>
  <c r="P17" i="50"/>
  <c r="P16" i="50"/>
  <c r="P15" i="50"/>
  <c r="P14" i="50"/>
  <c r="P13" i="50"/>
  <c r="P12" i="50"/>
  <c r="P11" i="50"/>
  <c r="P10" i="50"/>
  <c r="P9" i="50"/>
  <c r="P8" i="50"/>
  <c r="P7" i="50"/>
  <c r="P6" i="50"/>
  <c r="P5" i="50"/>
  <c r="P4" i="50"/>
  <c r="P3" i="50"/>
  <c r="P2" i="50"/>
  <c r="O126" i="50"/>
  <c r="O125" i="50"/>
  <c r="O124" i="50"/>
  <c r="O123" i="50"/>
  <c r="O87" i="47" s="1"/>
  <c r="O122" i="50"/>
  <c r="O121" i="50"/>
  <c r="O120" i="50"/>
  <c r="O119" i="50"/>
  <c r="O118" i="50"/>
  <c r="O117" i="50"/>
  <c r="O116" i="50"/>
  <c r="O115" i="50"/>
  <c r="O114" i="50"/>
  <c r="O113" i="50"/>
  <c r="O112" i="50"/>
  <c r="O111" i="50"/>
  <c r="O110" i="50"/>
  <c r="O109" i="50"/>
  <c r="O108" i="50"/>
  <c r="O95" i="47" s="1"/>
  <c r="O107" i="50"/>
  <c r="O106" i="50"/>
  <c r="O105" i="50"/>
  <c r="O80" i="47" s="1"/>
  <c r="O104" i="50"/>
  <c r="O98" i="47" s="1"/>
  <c r="O103" i="50"/>
  <c r="O102" i="50"/>
  <c r="O101" i="50"/>
  <c r="O100" i="50"/>
  <c r="O99" i="50"/>
  <c r="O88" i="47" s="1"/>
  <c r="O98" i="50"/>
  <c r="O97" i="50"/>
  <c r="O96" i="50"/>
  <c r="O97" i="47" s="1"/>
  <c r="O95" i="50"/>
  <c r="O94" i="50"/>
  <c r="O93" i="50"/>
  <c r="O92" i="50"/>
  <c r="O91" i="50"/>
  <c r="O90" i="50"/>
  <c r="O89" i="50"/>
  <c r="O88" i="50"/>
  <c r="O87" i="50"/>
  <c r="O86" i="50"/>
  <c r="O85" i="50"/>
  <c r="O96" i="47" s="1"/>
  <c r="O84" i="50"/>
  <c r="O83" i="50"/>
  <c r="O82" i="50"/>
  <c r="O81" i="50"/>
  <c r="O90" i="47" s="1"/>
  <c r="O80" i="50"/>
  <c r="O79" i="50"/>
  <c r="O78" i="50"/>
  <c r="O77" i="50"/>
  <c r="O76" i="50"/>
  <c r="O75" i="50"/>
  <c r="O74" i="50"/>
  <c r="O89" i="47" s="1"/>
  <c r="O73" i="50"/>
  <c r="O72" i="50"/>
  <c r="O71" i="50"/>
  <c r="O70" i="50"/>
  <c r="O69" i="50"/>
  <c r="O68" i="50"/>
  <c r="O67" i="50"/>
  <c r="O66" i="50"/>
  <c r="O65" i="50"/>
  <c r="O64" i="50"/>
  <c r="O63" i="50"/>
  <c r="O62" i="50"/>
  <c r="O61" i="50"/>
  <c r="O60" i="50"/>
  <c r="O59" i="50"/>
  <c r="O58" i="50"/>
  <c r="O57" i="50"/>
  <c r="O56" i="50"/>
  <c r="O55" i="50"/>
  <c r="O54" i="50"/>
  <c r="O53" i="50"/>
  <c r="O52" i="50"/>
  <c r="O51" i="50"/>
  <c r="O50" i="50"/>
  <c r="O49" i="50"/>
  <c r="O48" i="50"/>
  <c r="O47" i="50"/>
  <c r="O46" i="50"/>
  <c r="O45" i="50"/>
  <c r="O44" i="50"/>
  <c r="O43" i="50"/>
  <c r="O42" i="50"/>
  <c r="O41" i="50"/>
  <c r="O40" i="50"/>
  <c r="O39" i="50"/>
  <c r="O38" i="50"/>
  <c r="O37" i="50"/>
  <c r="O36" i="50"/>
  <c r="O35" i="50"/>
  <c r="O34" i="50"/>
  <c r="O33" i="50"/>
  <c r="O32" i="50"/>
  <c r="O31" i="50"/>
  <c r="O30" i="50"/>
  <c r="O29" i="50"/>
  <c r="O28" i="50"/>
  <c r="O27" i="50"/>
  <c r="O26" i="50"/>
  <c r="O25" i="50"/>
  <c r="O24" i="50"/>
  <c r="O23" i="50"/>
  <c r="O22" i="50"/>
  <c r="O21" i="50"/>
  <c r="O20" i="50"/>
  <c r="O19" i="50"/>
  <c r="O18" i="50"/>
  <c r="O17" i="50"/>
  <c r="O16" i="50"/>
  <c r="O15" i="50"/>
  <c r="O14" i="50"/>
  <c r="O13" i="50"/>
  <c r="O12" i="50"/>
  <c r="O11" i="50"/>
  <c r="O10" i="50"/>
  <c r="O9" i="50"/>
  <c r="O8" i="50"/>
  <c r="O7" i="50"/>
  <c r="O6" i="50"/>
  <c r="O5" i="50"/>
  <c r="O4" i="50"/>
  <c r="O3" i="50"/>
  <c r="O2" i="50"/>
  <c r="M126" i="50"/>
  <c r="M125" i="50"/>
  <c r="M124" i="50"/>
  <c r="M123" i="50"/>
  <c r="M87" i="47" s="1"/>
  <c r="M122" i="50"/>
  <c r="M121" i="50"/>
  <c r="M120" i="50"/>
  <c r="M119" i="50"/>
  <c r="M118" i="50"/>
  <c r="M117" i="50"/>
  <c r="M116" i="50"/>
  <c r="M115" i="50"/>
  <c r="M114" i="50"/>
  <c r="M82" i="47" s="1"/>
  <c r="M113" i="50"/>
  <c r="M112" i="50"/>
  <c r="M111" i="50"/>
  <c r="M110" i="50"/>
  <c r="M109" i="50"/>
  <c r="M108" i="50"/>
  <c r="M95" i="47" s="1"/>
  <c r="M107" i="50"/>
  <c r="M106" i="50"/>
  <c r="M105" i="50"/>
  <c r="M80" i="47" s="1"/>
  <c r="M104" i="50"/>
  <c r="M98" i="47" s="1"/>
  <c r="M103" i="50"/>
  <c r="M102" i="50"/>
  <c r="M101" i="50"/>
  <c r="M100" i="50"/>
  <c r="M99" i="50"/>
  <c r="M88" i="47" s="1"/>
  <c r="M98" i="50"/>
  <c r="M97" i="50"/>
  <c r="M96" i="50"/>
  <c r="M97" i="47" s="1"/>
  <c r="M95" i="50"/>
  <c r="M94" i="50"/>
  <c r="M93" i="50"/>
  <c r="M92" i="50"/>
  <c r="M91" i="50"/>
  <c r="M90" i="50"/>
  <c r="M89" i="50"/>
  <c r="M88" i="50"/>
  <c r="M87" i="50"/>
  <c r="M86" i="50"/>
  <c r="M85" i="50"/>
  <c r="M96" i="47" s="1"/>
  <c r="M84" i="50"/>
  <c r="M83" i="50"/>
  <c r="M82" i="50"/>
  <c r="M81" i="50"/>
  <c r="M90" i="47" s="1"/>
  <c r="M80" i="50"/>
  <c r="M79" i="50"/>
  <c r="M78" i="50"/>
  <c r="M77" i="50"/>
  <c r="M76" i="50"/>
  <c r="M75" i="50"/>
  <c r="M74" i="50"/>
  <c r="M89" i="47" s="1"/>
  <c r="M73" i="50"/>
  <c r="M72" i="50"/>
  <c r="M71" i="50"/>
  <c r="M70" i="50"/>
  <c r="M69" i="50"/>
  <c r="M68" i="50"/>
  <c r="M67" i="50"/>
  <c r="M66" i="50"/>
  <c r="M65" i="50"/>
  <c r="M64" i="50"/>
  <c r="M63" i="50"/>
  <c r="M62" i="50"/>
  <c r="M61" i="50"/>
  <c r="M60" i="50"/>
  <c r="M59" i="50"/>
  <c r="M58" i="50"/>
  <c r="M57" i="50"/>
  <c r="M56" i="50"/>
  <c r="M55" i="50"/>
  <c r="M54" i="50"/>
  <c r="M53" i="50"/>
  <c r="M52" i="50"/>
  <c r="M51" i="50"/>
  <c r="M50" i="50"/>
  <c r="M49" i="50"/>
  <c r="M48" i="50"/>
  <c r="M47" i="50"/>
  <c r="M46" i="50"/>
  <c r="M45" i="50"/>
  <c r="M44" i="50"/>
  <c r="M43" i="50"/>
  <c r="M42" i="50"/>
  <c r="M41" i="50"/>
  <c r="M40" i="50"/>
  <c r="M39" i="50"/>
  <c r="M38" i="50"/>
  <c r="M37" i="50"/>
  <c r="M36" i="50"/>
  <c r="M35" i="50"/>
  <c r="M34" i="50"/>
  <c r="M33" i="50"/>
  <c r="M32" i="50"/>
  <c r="M31" i="50"/>
  <c r="M30" i="50"/>
  <c r="M29" i="50"/>
  <c r="M28" i="50"/>
  <c r="M27" i="50"/>
  <c r="M26" i="50"/>
  <c r="M25" i="50"/>
  <c r="M24" i="50"/>
  <c r="M23" i="50"/>
  <c r="M22" i="50"/>
  <c r="M21" i="50"/>
  <c r="M20" i="50"/>
  <c r="M19" i="50"/>
  <c r="M18" i="50"/>
  <c r="M17" i="50"/>
  <c r="M16" i="50"/>
  <c r="M15" i="50"/>
  <c r="M14" i="50"/>
  <c r="M13" i="50"/>
  <c r="M12" i="50"/>
  <c r="M11" i="50"/>
  <c r="M10" i="50"/>
  <c r="M9" i="50"/>
  <c r="M8" i="50"/>
  <c r="M7" i="50"/>
  <c r="M6" i="50"/>
  <c r="M5" i="50"/>
  <c r="M4" i="50"/>
  <c r="M3" i="50"/>
  <c r="M2" i="50"/>
  <c r="N87" i="47"/>
  <c r="N82" i="47"/>
  <c r="N95" i="47"/>
  <c r="N80" i="47"/>
  <c r="N98" i="47"/>
  <c r="N88" i="47"/>
  <c r="N97" i="47"/>
  <c r="N96" i="47"/>
  <c r="N90" i="47"/>
  <c r="N89" i="47"/>
  <c r="BM128" i="49"/>
  <c r="BM127" i="49"/>
  <c r="BM126" i="49"/>
  <c r="BM125" i="49"/>
  <c r="BM124" i="49"/>
  <c r="BM123" i="49"/>
  <c r="BM122" i="49"/>
  <c r="BM121" i="49"/>
  <c r="BM120" i="49"/>
  <c r="BM119" i="49"/>
  <c r="BM118" i="49"/>
  <c r="BM117" i="49"/>
  <c r="BM116" i="49"/>
  <c r="BM115" i="49"/>
  <c r="BM114" i="49"/>
  <c r="BM113" i="49"/>
  <c r="BM112" i="49"/>
  <c r="BM111" i="49"/>
  <c r="BM110" i="49"/>
  <c r="BM109" i="49"/>
  <c r="BM108" i="49"/>
  <c r="BM107" i="49"/>
  <c r="BM106" i="49"/>
  <c r="BM105" i="49"/>
  <c r="BM104" i="49"/>
  <c r="BM103" i="49"/>
  <c r="BM102" i="49"/>
  <c r="BM101" i="49"/>
  <c r="BM100" i="49"/>
  <c r="BM99" i="49"/>
  <c r="BM98" i="49"/>
  <c r="BM97" i="49"/>
  <c r="BM96" i="49"/>
  <c r="BM95" i="49"/>
  <c r="BM94" i="49"/>
  <c r="BM93" i="49"/>
  <c r="BM92" i="49"/>
  <c r="BM91" i="49"/>
  <c r="BM90" i="49"/>
  <c r="BM89" i="49"/>
  <c r="BM88" i="49"/>
  <c r="BM87" i="49"/>
  <c r="BM86" i="49"/>
  <c r="BM85" i="49"/>
  <c r="BM84" i="49"/>
  <c r="BM83" i="49"/>
  <c r="BM82" i="49"/>
  <c r="BM81" i="49"/>
  <c r="BM80" i="49"/>
  <c r="BM79" i="49"/>
  <c r="BM78" i="49"/>
  <c r="BM77" i="49"/>
  <c r="BM76" i="49"/>
  <c r="BM75" i="49"/>
  <c r="BM74" i="49"/>
  <c r="BM73" i="49"/>
  <c r="BM72" i="49"/>
  <c r="BM71" i="49"/>
  <c r="BM70" i="49"/>
  <c r="BM69" i="49"/>
  <c r="BM68" i="49"/>
  <c r="BM67" i="49"/>
  <c r="BM66" i="49"/>
  <c r="BM65" i="49"/>
  <c r="BM64" i="49"/>
  <c r="BM63" i="49"/>
  <c r="BM62" i="49"/>
  <c r="BM61" i="49"/>
  <c r="BM60" i="49"/>
  <c r="BM59" i="49"/>
  <c r="BM58" i="49"/>
  <c r="BM57" i="49"/>
  <c r="BM56" i="49"/>
  <c r="BM55" i="49"/>
  <c r="BM54" i="49"/>
  <c r="BM53" i="49"/>
  <c r="BM52" i="49"/>
  <c r="BM51" i="49"/>
  <c r="BM50" i="49"/>
  <c r="BM49" i="49"/>
  <c r="BM48" i="49"/>
  <c r="BM47" i="49"/>
  <c r="BM46" i="49"/>
  <c r="BM45" i="49"/>
  <c r="BM44" i="49"/>
  <c r="BM43" i="49"/>
  <c r="BM42" i="49"/>
  <c r="BM41" i="49"/>
  <c r="BM40" i="49"/>
  <c r="BM39" i="49"/>
  <c r="BM38" i="49"/>
  <c r="BM37" i="49"/>
  <c r="BM36" i="49"/>
  <c r="BM35" i="49"/>
  <c r="BM34" i="49"/>
  <c r="BM33" i="49"/>
  <c r="BM32" i="49"/>
  <c r="BM31" i="49"/>
  <c r="BM30" i="49"/>
  <c r="BM29" i="49"/>
  <c r="BM28" i="49"/>
  <c r="BM27" i="49"/>
  <c r="BM26" i="49"/>
  <c r="BM25" i="49"/>
  <c r="BM24" i="49"/>
  <c r="BM23" i="49"/>
  <c r="BM22" i="49"/>
  <c r="BM21" i="49"/>
  <c r="BM20" i="49"/>
  <c r="BM19" i="49"/>
  <c r="BM18" i="49"/>
  <c r="BM17" i="49"/>
  <c r="BM16" i="49"/>
  <c r="BM15" i="49"/>
  <c r="BM14" i="49"/>
  <c r="BM13" i="49"/>
  <c r="BM12" i="49"/>
  <c r="BM11" i="49"/>
  <c r="BM10" i="49"/>
  <c r="BM9" i="49"/>
  <c r="BM8" i="49"/>
  <c r="BM7" i="49"/>
  <c r="BM6" i="49"/>
  <c r="BM5" i="49"/>
  <c r="BM4" i="49"/>
  <c r="BI128" i="49"/>
  <c r="BI127" i="49"/>
  <c r="BI126" i="49"/>
  <c r="BI125" i="49"/>
  <c r="BI124" i="49"/>
  <c r="BI123" i="49"/>
  <c r="BI122" i="49"/>
  <c r="BI121" i="49"/>
  <c r="BI120" i="49"/>
  <c r="BI119" i="49"/>
  <c r="BI118" i="49"/>
  <c r="BI117" i="49"/>
  <c r="BI116" i="49"/>
  <c r="BI115" i="49"/>
  <c r="BI114" i="49"/>
  <c r="BI113" i="49"/>
  <c r="BI112" i="49"/>
  <c r="BI111" i="49"/>
  <c r="BI110" i="49"/>
  <c r="BI109" i="49"/>
  <c r="BI108" i="49"/>
  <c r="BI107" i="49"/>
  <c r="BI106" i="49"/>
  <c r="BI105" i="49"/>
  <c r="BI104" i="49"/>
  <c r="BI103" i="49"/>
  <c r="BI102" i="49"/>
  <c r="BI101" i="49"/>
  <c r="BI100" i="49"/>
  <c r="BI99" i="49"/>
  <c r="BI98" i="49"/>
  <c r="BI97" i="49"/>
  <c r="BI96" i="49"/>
  <c r="BI95" i="49"/>
  <c r="BI94" i="49"/>
  <c r="BI93" i="49"/>
  <c r="BI92" i="49"/>
  <c r="BI91" i="49"/>
  <c r="BI90" i="49"/>
  <c r="BI89" i="49"/>
  <c r="BI88" i="49"/>
  <c r="BI87" i="49"/>
  <c r="BI86" i="49"/>
  <c r="BI85" i="49"/>
  <c r="BI84" i="49"/>
  <c r="BI83" i="49"/>
  <c r="BI82" i="49"/>
  <c r="BI81" i="49"/>
  <c r="BI80" i="49"/>
  <c r="BI79" i="49"/>
  <c r="BI78" i="49"/>
  <c r="BI77" i="49"/>
  <c r="BI76" i="49"/>
  <c r="BI75" i="49"/>
  <c r="BI74" i="49"/>
  <c r="BI73" i="49"/>
  <c r="BI72" i="49"/>
  <c r="BI71" i="49"/>
  <c r="BI70" i="49"/>
  <c r="BI69" i="49"/>
  <c r="BI68" i="49"/>
  <c r="BI67" i="49"/>
  <c r="BI66" i="49"/>
  <c r="BI65" i="49"/>
  <c r="BI64" i="49"/>
  <c r="BI63" i="49"/>
  <c r="BI62" i="49"/>
  <c r="BI61" i="49"/>
  <c r="BI60" i="49"/>
  <c r="BI59" i="49"/>
  <c r="BI58" i="49"/>
  <c r="BI57" i="49"/>
  <c r="BI56" i="49"/>
  <c r="BI55" i="49"/>
  <c r="BI54" i="49"/>
  <c r="BI53" i="49"/>
  <c r="BI52" i="49"/>
  <c r="BI51" i="49"/>
  <c r="BI50" i="49"/>
  <c r="BI49" i="49"/>
  <c r="BI48" i="49"/>
  <c r="BI47" i="49"/>
  <c r="BI46" i="49"/>
  <c r="BI45" i="49"/>
  <c r="BI44" i="49"/>
  <c r="BI43" i="49"/>
  <c r="BI42" i="49"/>
  <c r="BI41" i="49"/>
  <c r="BI40" i="49"/>
  <c r="BI39" i="49"/>
  <c r="BI38" i="49"/>
  <c r="BI37" i="49"/>
  <c r="BI36" i="49"/>
  <c r="BI35" i="49"/>
  <c r="BI34" i="49"/>
  <c r="BI33" i="49"/>
  <c r="BI32" i="49"/>
  <c r="BI31" i="49"/>
  <c r="BI30" i="49"/>
  <c r="BI29" i="49"/>
  <c r="BI28" i="49"/>
  <c r="BI27" i="49"/>
  <c r="BI26" i="49"/>
  <c r="BI25" i="49"/>
  <c r="BI24" i="49"/>
  <c r="BI23" i="49"/>
  <c r="BI22" i="49"/>
  <c r="BI21" i="49"/>
  <c r="BI20" i="49"/>
  <c r="BI19" i="49"/>
  <c r="BI18" i="49"/>
  <c r="BI17" i="49"/>
  <c r="BI16" i="49"/>
  <c r="BI15" i="49"/>
  <c r="BI14" i="49"/>
  <c r="BI13" i="49"/>
  <c r="BI12" i="49"/>
  <c r="BI11" i="49"/>
  <c r="BI10" i="49"/>
  <c r="BI9" i="49"/>
  <c r="BI8" i="49"/>
  <c r="BI7" i="49"/>
  <c r="BI6" i="49"/>
  <c r="BI5" i="49"/>
  <c r="BI4" i="49"/>
  <c r="BS128" i="49"/>
  <c r="BS127" i="49"/>
  <c r="BS126" i="49"/>
  <c r="BS125" i="49"/>
  <c r="BS124" i="49"/>
  <c r="BS123" i="49"/>
  <c r="BS122" i="49"/>
  <c r="BS121" i="49"/>
  <c r="BS120" i="49"/>
  <c r="BS119" i="49"/>
  <c r="BS118" i="49"/>
  <c r="BS117" i="49"/>
  <c r="BS116" i="49"/>
  <c r="BS115" i="49"/>
  <c r="BS114" i="49"/>
  <c r="BS113" i="49"/>
  <c r="BS112" i="49"/>
  <c r="BS111" i="49"/>
  <c r="BS110" i="49"/>
  <c r="BS109" i="49"/>
  <c r="BS108" i="49"/>
  <c r="BS107" i="49"/>
  <c r="BS106" i="49"/>
  <c r="BS105" i="49"/>
  <c r="BS104" i="49"/>
  <c r="BS103" i="49"/>
  <c r="BS102" i="49"/>
  <c r="BS101" i="49"/>
  <c r="BS100" i="49"/>
  <c r="BS99" i="49"/>
  <c r="BS98" i="49"/>
  <c r="BS97" i="49"/>
  <c r="BS96" i="49"/>
  <c r="BS95" i="49"/>
  <c r="BK95" i="49" s="1"/>
  <c r="BS94" i="49"/>
  <c r="BS93" i="49"/>
  <c r="BS92" i="49"/>
  <c r="BS91" i="49"/>
  <c r="BS90" i="49"/>
  <c r="BS89" i="49"/>
  <c r="BS88" i="49"/>
  <c r="BS87" i="49"/>
  <c r="BS86" i="49"/>
  <c r="BS85" i="49"/>
  <c r="BS84" i="49"/>
  <c r="BS83" i="49"/>
  <c r="BS82" i="49"/>
  <c r="BS81" i="49"/>
  <c r="BS80" i="49"/>
  <c r="BS79" i="49"/>
  <c r="BS78" i="49"/>
  <c r="BS77" i="49"/>
  <c r="BS76" i="49"/>
  <c r="BS75" i="49"/>
  <c r="BS74" i="49"/>
  <c r="BS73" i="49"/>
  <c r="BS72" i="49"/>
  <c r="BS71" i="49"/>
  <c r="BS70" i="49"/>
  <c r="BS69" i="49"/>
  <c r="BS68" i="49"/>
  <c r="BS67" i="49"/>
  <c r="BS66" i="49"/>
  <c r="BS65" i="49"/>
  <c r="BS64" i="49"/>
  <c r="BS63" i="49"/>
  <c r="BS62" i="49"/>
  <c r="BS61" i="49"/>
  <c r="BS60" i="49"/>
  <c r="BS59" i="49"/>
  <c r="BS58" i="49"/>
  <c r="BS57" i="49"/>
  <c r="BS56" i="49"/>
  <c r="BS55" i="49"/>
  <c r="BS54" i="49"/>
  <c r="BS53" i="49"/>
  <c r="BS52" i="49"/>
  <c r="BS51" i="49"/>
  <c r="BS50" i="49"/>
  <c r="BS49" i="49"/>
  <c r="BS48" i="49"/>
  <c r="BS47" i="49"/>
  <c r="BS46" i="49"/>
  <c r="BS45" i="49"/>
  <c r="BS44" i="49"/>
  <c r="BS43" i="49"/>
  <c r="BS42" i="49"/>
  <c r="BS41" i="49"/>
  <c r="BS40" i="49"/>
  <c r="BS39" i="49"/>
  <c r="BS38" i="49"/>
  <c r="BS37" i="49"/>
  <c r="BS36" i="49"/>
  <c r="BS35" i="49"/>
  <c r="BS34" i="49"/>
  <c r="BS33" i="49"/>
  <c r="BS32" i="49"/>
  <c r="BS31" i="49"/>
  <c r="BS30" i="49"/>
  <c r="BS29" i="49"/>
  <c r="BS28" i="49"/>
  <c r="BS27" i="49"/>
  <c r="BS26" i="49"/>
  <c r="BS25" i="49"/>
  <c r="BS24" i="49"/>
  <c r="BS23" i="49"/>
  <c r="BS22" i="49"/>
  <c r="BS21" i="49"/>
  <c r="BS20" i="49"/>
  <c r="BS19" i="49"/>
  <c r="BS18" i="49"/>
  <c r="BS17" i="49"/>
  <c r="BS16" i="49"/>
  <c r="BS15" i="49"/>
  <c r="BS14" i="49"/>
  <c r="BS13" i="49"/>
  <c r="BS12" i="49"/>
  <c r="BS11" i="49"/>
  <c r="BS10" i="49"/>
  <c r="BS9" i="49"/>
  <c r="BS8" i="49"/>
  <c r="BS7" i="49"/>
  <c r="BS6" i="49"/>
  <c r="BS5" i="49"/>
  <c r="BS4" i="49"/>
  <c r="BK4" i="49" s="1"/>
  <c r="BQ128" i="49"/>
  <c r="BG128" i="49" s="1"/>
  <c r="BQ127" i="49"/>
  <c r="BG127" i="49" s="1"/>
  <c r="BQ126" i="49"/>
  <c r="BG126" i="49" s="1"/>
  <c r="BQ125" i="49"/>
  <c r="BG125" i="49" s="1"/>
  <c r="BQ124" i="49"/>
  <c r="BG124" i="49" s="1"/>
  <c r="BQ123" i="49"/>
  <c r="BG123" i="49" s="1"/>
  <c r="BQ122" i="49"/>
  <c r="BG122" i="49" s="1"/>
  <c r="BQ121" i="49"/>
  <c r="BG121" i="49" s="1"/>
  <c r="BQ120" i="49"/>
  <c r="BG120" i="49" s="1"/>
  <c r="BQ119" i="49"/>
  <c r="BG119" i="49" s="1"/>
  <c r="BQ118" i="49"/>
  <c r="BG118" i="49" s="1"/>
  <c r="BQ117" i="49"/>
  <c r="BG117" i="49" s="1"/>
  <c r="BQ116" i="49"/>
  <c r="BG116" i="49" s="1"/>
  <c r="BQ115" i="49"/>
  <c r="BG115" i="49" s="1"/>
  <c r="BQ114" i="49"/>
  <c r="BG114" i="49" s="1"/>
  <c r="BQ113" i="49"/>
  <c r="BG113" i="49" s="1"/>
  <c r="BQ112" i="49"/>
  <c r="BG112" i="49" s="1"/>
  <c r="BQ111" i="49"/>
  <c r="BG111" i="49" s="1"/>
  <c r="BQ110" i="49"/>
  <c r="BG110" i="49" s="1"/>
  <c r="BQ109" i="49"/>
  <c r="BG109" i="49" s="1"/>
  <c r="BQ108" i="49"/>
  <c r="BG108" i="49" s="1"/>
  <c r="BQ107" i="49"/>
  <c r="BG107" i="49" s="1"/>
  <c r="BQ106" i="49"/>
  <c r="BG106" i="49" s="1"/>
  <c r="BQ105" i="49"/>
  <c r="BG105" i="49" s="1"/>
  <c r="BQ104" i="49"/>
  <c r="BG104" i="49" s="1"/>
  <c r="BQ103" i="49"/>
  <c r="BG103" i="49" s="1"/>
  <c r="BQ102" i="49"/>
  <c r="BG102" i="49" s="1"/>
  <c r="BQ101" i="49"/>
  <c r="BG101" i="49" s="1"/>
  <c r="BQ100" i="49"/>
  <c r="BG100" i="49" s="1"/>
  <c r="BQ99" i="49"/>
  <c r="BG99" i="49" s="1"/>
  <c r="BQ98" i="49"/>
  <c r="BG98" i="49" s="1"/>
  <c r="BQ97" i="49"/>
  <c r="BG97" i="49" s="1"/>
  <c r="BQ96" i="49"/>
  <c r="BG96" i="49" s="1"/>
  <c r="BQ95" i="49"/>
  <c r="BG95" i="49" s="1"/>
  <c r="BQ94" i="49"/>
  <c r="BG94" i="49" s="1"/>
  <c r="BQ93" i="49"/>
  <c r="BG93" i="49" s="1"/>
  <c r="BQ92" i="49"/>
  <c r="BG92" i="49" s="1"/>
  <c r="BQ91" i="49"/>
  <c r="BG91" i="49" s="1"/>
  <c r="BQ90" i="49"/>
  <c r="BG90" i="49" s="1"/>
  <c r="BQ89" i="49"/>
  <c r="BG89" i="49" s="1"/>
  <c r="BQ88" i="49"/>
  <c r="BG88" i="49" s="1"/>
  <c r="BQ87" i="49"/>
  <c r="BG87" i="49" s="1"/>
  <c r="BQ86" i="49"/>
  <c r="BG86" i="49" s="1"/>
  <c r="BQ85" i="49"/>
  <c r="BG85" i="49" s="1"/>
  <c r="BQ84" i="49"/>
  <c r="BG84" i="49" s="1"/>
  <c r="BQ83" i="49"/>
  <c r="BG83" i="49" s="1"/>
  <c r="BQ82" i="49"/>
  <c r="BG82" i="49" s="1"/>
  <c r="BQ81" i="49"/>
  <c r="BG81" i="49" s="1"/>
  <c r="BQ80" i="49"/>
  <c r="BG80" i="49" s="1"/>
  <c r="BQ79" i="49"/>
  <c r="BG79" i="49" s="1"/>
  <c r="BQ78" i="49"/>
  <c r="BG78" i="49" s="1"/>
  <c r="BQ77" i="49"/>
  <c r="BG77" i="49" s="1"/>
  <c r="BQ76" i="49"/>
  <c r="BG76" i="49" s="1"/>
  <c r="BQ75" i="49"/>
  <c r="BG75" i="49" s="1"/>
  <c r="BQ74" i="49"/>
  <c r="BG74" i="49" s="1"/>
  <c r="BQ73" i="49"/>
  <c r="BG73" i="49" s="1"/>
  <c r="BQ72" i="49"/>
  <c r="BG72" i="49" s="1"/>
  <c r="BQ71" i="49"/>
  <c r="BG71" i="49" s="1"/>
  <c r="BQ70" i="49"/>
  <c r="BG70" i="49" s="1"/>
  <c r="BQ69" i="49"/>
  <c r="BG69" i="49" s="1"/>
  <c r="BQ68" i="49"/>
  <c r="BG68" i="49" s="1"/>
  <c r="BQ67" i="49"/>
  <c r="BG67" i="49" s="1"/>
  <c r="BQ66" i="49"/>
  <c r="BG66" i="49" s="1"/>
  <c r="BQ65" i="49"/>
  <c r="BG65" i="49" s="1"/>
  <c r="BQ64" i="49"/>
  <c r="BG64" i="49" s="1"/>
  <c r="BQ63" i="49"/>
  <c r="BG63" i="49" s="1"/>
  <c r="BQ62" i="49"/>
  <c r="BG62" i="49" s="1"/>
  <c r="BQ61" i="49"/>
  <c r="BG61" i="49" s="1"/>
  <c r="BQ60" i="49"/>
  <c r="BG60" i="49" s="1"/>
  <c r="BQ59" i="49"/>
  <c r="BG59" i="49" s="1"/>
  <c r="BQ58" i="49"/>
  <c r="BG58" i="49" s="1"/>
  <c r="BQ57" i="49"/>
  <c r="BG57" i="49" s="1"/>
  <c r="BQ56" i="49"/>
  <c r="BG56" i="49" s="1"/>
  <c r="BQ55" i="49"/>
  <c r="BG55" i="49" s="1"/>
  <c r="BQ54" i="49"/>
  <c r="BG54" i="49" s="1"/>
  <c r="BQ53" i="49"/>
  <c r="BG53" i="49" s="1"/>
  <c r="BQ52" i="49"/>
  <c r="BG52" i="49" s="1"/>
  <c r="BQ51" i="49"/>
  <c r="BG51" i="49" s="1"/>
  <c r="BQ50" i="49"/>
  <c r="BG50" i="49" s="1"/>
  <c r="BQ49" i="49"/>
  <c r="BG49" i="49" s="1"/>
  <c r="BQ48" i="49"/>
  <c r="BG48" i="49" s="1"/>
  <c r="BQ47" i="49"/>
  <c r="BG47" i="49" s="1"/>
  <c r="BQ46" i="49"/>
  <c r="BG46" i="49" s="1"/>
  <c r="BQ45" i="49"/>
  <c r="BG45" i="49" s="1"/>
  <c r="BQ44" i="49"/>
  <c r="BG44" i="49" s="1"/>
  <c r="BQ43" i="49"/>
  <c r="BG43" i="49" s="1"/>
  <c r="BQ42" i="49"/>
  <c r="BG42" i="49" s="1"/>
  <c r="BQ41" i="49"/>
  <c r="BG41" i="49" s="1"/>
  <c r="BQ40" i="49"/>
  <c r="BG40" i="49" s="1"/>
  <c r="BQ39" i="49"/>
  <c r="BG39" i="49" s="1"/>
  <c r="BQ38" i="49"/>
  <c r="BG38" i="49" s="1"/>
  <c r="BQ37" i="49"/>
  <c r="BG37" i="49" s="1"/>
  <c r="BQ36" i="49"/>
  <c r="BG36" i="49" s="1"/>
  <c r="BQ35" i="49"/>
  <c r="BG35" i="49" s="1"/>
  <c r="BQ34" i="49"/>
  <c r="BG34" i="49" s="1"/>
  <c r="BQ33" i="49"/>
  <c r="BG33" i="49" s="1"/>
  <c r="BQ32" i="49"/>
  <c r="BG32" i="49" s="1"/>
  <c r="BQ31" i="49"/>
  <c r="BG31" i="49" s="1"/>
  <c r="BQ30" i="49"/>
  <c r="BG30" i="49" s="1"/>
  <c r="BQ29" i="49"/>
  <c r="BG29" i="49" s="1"/>
  <c r="BQ28" i="49"/>
  <c r="BG28" i="49" s="1"/>
  <c r="BQ27" i="49"/>
  <c r="BG27" i="49" s="1"/>
  <c r="BQ26" i="49"/>
  <c r="BG26" i="49" s="1"/>
  <c r="BQ25" i="49"/>
  <c r="BG25" i="49" s="1"/>
  <c r="BQ24" i="49"/>
  <c r="BG24" i="49" s="1"/>
  <c r="BQ23" i="49"/>
  <c r="BG23" i="49" s="1"/>
  <c r="BQ22" i="49"/>
  <c r="BG22" i="49" s="1"/>
  <c r="BQ21" i="49"/>
  <c r="BG21" i="49" s="1"/>
  <c r="BQ20" i="49"/>
  <c r="BG20" i="49" s="1"/>
  <c r="BQ19" i="49"/>
  <c r="BG19" i="49" s="1"/>
  <c r="BQ18" i="49"/>
  <c r="BG18" i="49" s="1"/>
  <c r="BQ17" i="49"/>
  <c r="BG17" i="49" s="1"/>
  <c r="BQ16" i="49"/>
  <c r="BG16" i="49" s="1"/>
  <c r="BQ15" i="49"/>
  <c r="BG15" i="49" s="1"/>
  <c r="BQ14" i="49"/>
  <c r="BG14" i="49" s="1"/>
  <c r="BQ13" i="49"/>
  <c r="BG13" i="49" s="1"/>
  <c r="BQ12" i="49"/>
  <c r="BG12" i="49" s="1"/>
  <c r="BQ11" i="49"/>
  <c r="BG11" i="49" s="1"/>
  <c r="BQ10" i="49"/>
  <c r="BG10" i="49" s="1"/>
  <c r="BQ9" i="49"/>
  <c r="BG9" i="49" s="1"/>
  <c r="BQ8" i="49"/>
  <c r="BG8" i="49" s="1"/>
  <c r="BQ7" i="49"/>
  <c r="BG7" i="49" s="1"/>
  <c r="BQ6" i="49"/>
  <c r="BG6" i="49" s="1"/>
  <c r="BQ5" i="49"/>
  <c r="BG5" i="49" s="1"/>
  <c r="BQ4" i="49"/>
  <c r="BG4" i="49" s="1"/>
  <c r="BE128" i="49"/>
  <c r="BE127" i="49"/>
  <c r="BE126" i="49"/>
  <c r="BE125" i="49"/>
  <c r="BE124" i="49"/>
  <c r="BE123" i="49"/>
  <c r="BE122" i="49"/>
  <c r="BE121" i="49"/>
  <c r="BE120" i="49"/>
  <c r="BE119" i="49"/>
  <c r="BE118" i="49"/>
  <c r="BE117" i="49"/>
  <c r="BE116" i="49"/>
  <c r="BE115" i="49"/>
  <c r="BE114" i="49"/>
  <c r="BE113" i="49"/>
  <c r="BE112" i="49"/>
  <c r="BE111" i="49"/>
  <c r="BE110" i="49"/>
  <c r="BE109" i="49"/>
  <c r="BE108" i="49"/>
  <c r="BE107" i="49"/>
  <c r="BE106" i="49"/>
  <c r="BE105" i="49"/>
  <c r="BE104" i="49"/>
  <c r="BE103" i="49"/>
  <c r="BE102" i="49"/>
  <c r="BE101" i="49"/>
  <c r="BE100" i="49"/>
  <c r="BE99" i="49"/>
  <c r="BE98" i="49"/>
  <c r="BE97" i="49"/>
  <c r="BE96" i="49"/>
  <c r="BE95" i="49"/>
  <c r="BE94" i="49"/>
  <c r="BE93" i="49"/>
  <c r="BE92" i="49"/>
  <c r="BE91" i="49"/>
  <c r="BE90" i="49"/>
  <c r="BE89" i="49"/>
  <c r="BE88" i="49"/>
  <c r="BE87" i="49"/>
  <c r="BE86" i="49"/>
  <c r="BE85" i="49"/>
  <c r="BE84" i="49"/>
  <c r="BE83" i="49"/>
  <c r="BE82" i="49"/>
  <c r="BE81" i="49"/>
  <c r="BE80" i="49"/>
  <c r="BE79" i="49"/>
  <c r="BE78" i="49"/>
  <c r="BE77" i="49"/>
  <c r="BE76" i="49"/>
  <c r="BE75" i="49"/>
  <c r="BE74" i="49"/>
  <c r="BE73" i="49"/>
  <c r="BE72" i="49"/>
  <c r="BE71" i="49"/>
  <c r="BE70" i="49"/>
  <c r="BE69" i="49"/>
  <c r="BE68" i="49"/>
  <c r="BE67" i="49"/>
  <c r="BE66" i="49"/>
  <c r="BE65" i="49"/>
  <c r="BE64" i="49"/>
  <c r="BE63" i="49"/>
  <c r="BE62" i="49"/>
  <c r="BE61" i="49"/>
  <c r="BE60" i="49"/>
  <c r="BE59" i="49"/>
  <c r="BE58" i="49"/>
  <c r="BE57" i="49"/>
  <c r="BE56" i="49"/>
  <c r="BE55" i="49"/>
  <c r="BE54" i="49"/>
  <c r="BE53" i="49"/>
  <c r="BE52" i="49"/>
  <c r="BE51" i="49"/>
  <c r="BE50" i="49"/>
  <c r="BE49" i="49"/>
  <c r="BE48" i="49"/>
  <c r="BE47" i="49"/>
  <c r="BE46" i="49"/>
  <c r="BE45" i="49"/>
  <c r="BE44" i="49"/>
  <c r="BE43" i="49"/>
  <c r="BE42" i="49"/>
  <c r="BE41" i="49"/>
  <c r="BE40" i="49"/>
  <c r="BE39" i="49"/>
  <c r="BE38" i="49"/>
  <c r="BE37" i="49"/>
  <c r="BE36" i="49"/>
  <c r="BE35" i="49"/>
  <c r="BE34" i="49"/>
  <c r="BE33" i="49"/>
  <c r="BE32" i="49"/>
  <c r="BE31" i="49"/>
  <c r="BE30" i="49"/>
  <c r="BE29" i="49"/>
  <c r="BE28" i="49"/>
  <c r="BE27" i="49"/>
  <c r="BE26" i="49"/>
  <c r="BE25" i="49"/>
  <c r="BE24" i="49"/>
  <c r="BE23" i="49"/>
  <c r="BE22" i="49"/>
  <c r="BE21" i="49"/>
  <c r="BE20" i="49"/>
  <c r="BE19" i="49"/>
  <c r="BE18" i="49"/>
  <c r="BE17" i="49"/>
  <c r="BE16" i="49"/>
  <c r="BE15" i="49"/>
  <c r="BE14" i="49"/>
  <c r="BE13" i="49"/>
  <c r="BE12" i="49"/>
  <c r="BE11" i="49"/>
  <c r="BE10" i="49"/>
  <c r="BE9" i="49"/>
  <c r="BE8" i="49"/>
  <c r="BE7" i="49"/>
  <c r="BE6" i="49"/>
  <c r="BE5" i="49"/>
  <c r="BE4" i="49"/>
  <c r="AG26" i="54" l="1"/>
  <c r="AG25" i="55"/>
  <c r="AG50" i="54"/>
  <c r="AG49" i="55"/>
  <c r="AG114" i="54"/>
  <c r="AG113" i="55"/>
  <c r="AG11" i="54"/>
  <c r="AG10" i="55"/>
  <c r="AG19" i="54"/>
  <c r="AG18" i="55"/>
  <c r="AG27" i="54"/>
  <c r="AG26" i="55"/>
  <c r="AG35" i="54"/>
  <c r="AG34" i="55"/>
  <c r="AG43" i="54"/>
  <c r="AG42" i="55"/>
  <c r="AG51" i="54"/>
  <c r="AG50" i="55"/>
  <c r="AG59" i="54"/>
  <c r="AG58" i="55"/>
  <c r="AG67" i="54"/>
  <c r="AG66" i="55"/>
  <c r="AG75" i="54"/>
  <c r="AG74" i="55"/>
  <c r="AG83" i="54"/>
  <c r="AG82" i="55"/>
  <c r="AG91" i="54"/>
  <c r="AG90" i="55"/>
  <c r="AG99" i="54"/>
  <c r="AG98" i="55"/>
  <c r="AG107" i="54"/>
  <c r="AG106" i="55"/>
  <c r="AG115" i="54"/>
  <c r="AG114" i="55"/>
  <c r="AG123" i="54"/>
  <c r="AG122" i="55"/>
  <c r="AG131" i="54"/>
  <c r="AG130" i="55"/>
  <c r="AG74" i="54"/>
  <c r="AG73" i="55"/>
  <c r="AG106" i="54"/>
  <c r="AG105" i="55"/>
  <c r="AG28" i="54"/>
  <c r="AG27" i="55"/>
  <c r="AG68" i="54"/>
  <c r="AG67" i="55"/>
  <c r="AG76" i="54"/>
  <c r="AG75" i="55"/>
  <c r="AG84" i="54"/>
  <c r="AG83" i="55"/>
  <c r="AG92" i="54"/>
  <c r="AG91" i="55"/>
  <c r="AG100" i="54"/>
  <c r="AG99" i="55"/>
  <c r="AG108" i="54"/>
  <c r="AG107" i="55"/>
  <c r="AG116" i="54"/>
  <c r="AG115" i="55"/>
  <c r="AG124" i="54"/>
  <c r="AG123" i="55"/>
  <c r="AG132" i="54"/>
  <c r="AG131" i="55"/>
  <c r="AG34" i="54"/>
  <c r="AG33" i="55"/>
  <c r="AG58" i="54"/>
  <c r="AG57" i="55"/>
  <c r="AG122" i="54"/>
  <c r="AG121" i="55"/>
  <c r="AG52" i="54"/>
  <c r="AG51" i="55"/>
  <c r="AG21" i="54"/>
  <c r="AG20" i="55"/>
  <c r="AG29" i="54"/>
  <c r="AG28" i="55"/>
  <c r="AG37" i="54"/>
  <c r="AG36" i="55"/>
  <c r="AG45" i="54"/>
  <c r="AG44" i="55"/>
  <c r="AG53" i="54"/>
  <c r="AG52" i="55"/>
  <c r="AG61" i="54"/>
  <c r="AG60" i="55"/>
  <c r="AG69" i="54"/>
  <c r="AG68" i="55"/>
  <c r="AG77" i="54"/>
  <c r="AG76" i="55"/>
  <c r="AG85" i="54"/>
  <c r="AG84" i="55"/>
  <c r="AG93" i="54"/>
  <c r="AG92" i="55"/>
  <c r="AG101" i="54"/>
  <c r="AG100" i="55"/>
  <c r="AG109" i="54"/>
  <c r="AG108" i="55"/>
  <c r="AG117" i="54"/>
  <c r="AG116" i="55"/>
  <c r="AG125" i="54"/>
  <c r="AG124" i="55"/>
  <c r="AG10" i="54"/>
  <c r="AG9" i="55"/>
  <c r="AG82" i="54"/>
  <c r="AG81" i="55"/>
  <c r="AG90" i="54"/>
  <c r="AG89" i="55"/>
  <c r="AG60" i="54"/>
  <c r="AG59" i="55"/>
  <c r="AG30" i="54"/>
  <c r="AG29" i="55"/>
  <c r="AG54" i="54"/>
  <c r="AG53" i="55"/>
  <c r="AG70" i="54"/>
  <c r="AG69" i="55"/>
  <c r="AG118" i="55"/>
  <c r="AG77" i="55"/>
  <c r="AG86" i="54"/>
  <c r="AG85" i="55"/>
  <c r="AG94" i="54"/>
  <c r="AG93" i="55"/>
  <c r="AG102" i="54"/>
  <c r="AG101" i="55"/>
  <c r="AG110" i="54"/>
  <c r="AG109" i="55"/>
  <c r="AG118" i="54"/>
  <c r="AG117" i="55"/>
  <c r="AG126" i="54"/>
  <c r="AG125" i="55"/>
  <c r="AG42" i="54"/>
  <c r="AG41" i="55"/>
  <c r="AG130" i="54"/>
  <c r="AG129" i="55"/>
  <c r="AG12" i="54"/>
  <c r="AG11" i="55"/>
  <c r="AG44" i="54"/>
  <c r="AG43" i="55"/>
  <c r="AG14" i="54"/>
  <c r="AG13" i="55"/>
  <c r="AG22" i="54"/>
  <c r="AG21" i="55"/>
  <c r="AG62" i="54"/>
  <c r="AG61" i="55"/>
  <c r="AG15" i="54"/>
  <c r="AG14" i="55"/>
  <c r="AG31" i="54"/>
  <c r="AG30" i="55"/>
  <c r="AG39" i="54"/>
  <c r="AG38" i="55"/>
  <c r="AG47" i="54"/>
  <c r="AG46" i="55"/>
  <c r="AG55" i="54"/>
  <c r="AG54" i="55"/>
  <c r="AG63" i="54"/>
  <c r="AG62" i="55"/>
  <c r="AG71" i="54"/>
  <c r="AG70" i="55"/>
  <c r="AG79" i="54"/>
  <c r="AG78" i="55"/>
  <c r="AG87" i="54"/>
  <c r="AG86" i="55"/>
  <c r="AG95" i="54"/>
  <c r="AG94" i="55"/>
  <c r="AG103" i="54"/>
  <c r="AG102" i="55"/>
  <c r="AG111" i="54"/>
  <c r="AG110" i="55"/>
  <c r="AG127" i="54"/>
  <c r="AG126" i="55"/>
  <c r="AG18" i="54"/>
  <c r="AG17" i="55"/>
  <c r="AG66" i="54"/>
  <c r="AG65" i="55"/>
  <c r="AG98" i="54"/>
  <c r="AG97" i="55"/>
  <c r="AG20" i="54"/>
  <c r="AG19" i="55"/>
  <c r="AG36" i="54"/>
  <c r="AG35" i="55"/>
  <c r="AG13" i="54"/>
  <c r="AG12" i="55"/>
  <c r="AG38" i="54"/>
  <c r="AG37" i="55"/>
  <c r="AG46" i="54"/>
  <c r="AG45" i="55"/>
  <c r="AG23" i="54"/>
  <c r="AG22" i="55"/>
  <c r="AG8" i="54"/>
  <c r="AG7" i="55"/>
  <c r="AG16" i="54"/>
  <c r="AG15" i="55"/>
  <c r="AG24" i="54"/>
  <c r="AG23" i="55"/>
  <c r="AG32" i="54"/>
  <c r="AG31" i="55"/>
  <c r="AG40" i="54"/>
  <c r="AG39" i="55"/>
  <c r="AG48" i="54"/>
  <c r="AG47" i="55"/>
  <c r="AG56" i="54"/>
  <c r="AG55" i="55"/>
  <c r="AG64" i="54"/>
  <c r="AG63" i="55"/>
  <c r="AG72" i="54"/>
  <c r="AG71" i="55"/>
  <c r="AG80" i="54"/>
  <c r="AG79" i="55"/>
  <c r="AG88" i="54"/>
  <c r="AG87" i="55"/>
  <c r="AG96" i="54"/>
  <c r="AG95" i="55"/>
  <c r="AG104" i="54"/>
  <c r="AG103" i="55"/>
  <c r="AG112" i="54"/>
  <c r="AG111" i="55"/>
  <c r="AG120" i="54"/>
  <c r="AG119" i="55"/>
  <c r="AG128" i="54"/>
  <c r="AG127" i="55"/>
  <c r="AG9" i="54"/>
  <c r="AG8" i="55"/>
  <c r="AG17" i="54"/>
  <c r="AG16" i="55"/>
  <c r="AG25" i="54"/>
  <c r="AG24" i="55"/>
  <c r="AG33" i="54"/>
  <c r="AG32" i="55"/>
  <c r="AG41" i="54"/>
  <c r="AG40" i="55"/>
  <c r="AG49" i="54"/>
  <c r="AG48" i="55"/>
  <c r="AG57" i="54"/>
  <c r="AG56" i="55"/>
  <c r="AG65" i="54"/>
  <c r="AG64" i="55"/>
  <c r="AG73" i="54"/>
  <c r="AG72" i="55"/>
  <c r="AG81" i="54"/>
  <c r="AG80" i="55"/>
  <c r="AG89" i="54"/>
  <c r="AG88" i="55"/>
  <c r="AG97" i="54"/>
  <c r="AG96" i="55"/>
  <c r="AG105" i="54"/>
  <c r="AG104" i="55"/>
  <c r="AG113" i="54"/>
  <c r="AG112" i="55"/>
  <c r="AG121" i="54"/>
  <c r="AG120" i="55"/>
  <c r="AG129" i="54"/>
  <c r="AG128" i="55"/>
  <c r="AG119" i="54"/>
  <c r="AG78" i="54"/>
  <c r="N94" i="47"/>
  <c r="N92" i="47"/>
  <c r="N99" i="47"/>
  <c r="N83" i="47"/>
  <c r="M86" i="47"/>
  <c r="M84" i="47"/>
  <c r="O82" i="47"/>
  <c r="O79" i="47"/>
  <c r="R88" i="47"/>
  <c r="Q88" i="47"/>
  <c r="R86" i="47"/>
  <c r="R84" i="47"/>
  <c r="Q84" i="47"/>
  <c r="Q86" i="47"/>
  <c r="R87" i="47"/>
  <c r="Q87" i="47"/>
  <c r="N93" i="47"/>
  <c r="N91" i="47"/>
  <c r="P92" i="47"/>
  <c r="P94" i="47"/>
  <c r="P99" i="47"/>
  <c r="P83" i="47"/>
  <c r="M85" i="47"/>
  <c r="M81" i="47"/>
  <c r="O94" i="47"/>
  <c r="O92" i="47"/>
  <c r="O99" i="47"/>
  <c r="O83" i="47"/>
  <c r="R94" i="47"/>
  <c r="R92" i="47"/>
  <c r="Q94" i="47"/>
  <c r="Q92" i="47"/>
  <c r="R97" i="47"/>
  <c r="Q97" i="47"/>
  <c r="R98" i="47"/>
  <c r="Q98" i="47"/>
  <c r="R95" i="47"/>
  <c r="Q95" i="47"/>
  <c r="R99" i="47"/>
  <c r="R83" i="47"/>
  <c r="Q99" i="47"/>
  <c r="Q83" i="47"/>
  <c r="N86" i="47"/>
  <c r="N84" i="47"/>
  <c r="O93" i="47"/>
  <c r="O91" i="47"/>
  <c r="P81" i="47"/>
  <c r="P85" i="47"/>
  <c r="P91" i="47"/>
  <c r="P93" i="47"/>
  <c r="R90" i="47"/>
  <c r="Q90" i="47"/>
  <c r="R96" i="47"/>
  <c r="Q96" i="47"/>
  <c r="R85" i="47"/>
  <c r="R81" i="47"/>
  <c r="Q81" i="47"/>
  <c r="Q85" i="47"/>
  <c r="R80" i="47"/>
  <c r="Q80" i="47"/>
  <c r="R93" i="47"/>
  <c r="R91" i="47"/>
  <c r="Q93" i="47"/>
  <c r="Q91" i="47"/>
  <c r="N85" i="47"/>
  <c r="N81" i="47"/>
  <c r="M94" i="47"/>
  <c r="M92" i="47"/>
  <c r="M99" i="47"/>
  <c r="M83" i="47"/>
  <c r="O86" i="47"/>
  <c r="O84" i="47"/>
  <c r="P82" i="47"/>
  <c r="P79" i="47"/>
  <c r="M93" i="47"/>
  <c r="M91" i="47"/>
  <c r="R89" i="47"/>
  <c r="Q89" i="47"/>
  <c r="R82" i="47"/>
  <c r="Q82" i="47"/>
  <c r="Q79" i="47"/>
  <c r="R79" i="47"/>
  <c r="O85" i="47"/>
  <c r="O81" i="47"/>
  <c r="P84" i="47"/>
  <c r="P86" i="47"/>
  <c r="AX128" i="49"/>
  <c r="AW128" i="49"/>
  <c r="AU128" i="49"/>
  <c r="AX127" i="49"/>
  <c r="AW127" i="49"/>
  <c r="AU127" i="49"/>
  <c r="AX126" i="49"/>
  <c r="AW126" i="49"/>
  <c r="AU126" i="49"/>
  <c r="AX125" i="49"/>
  <c r="AW125" i="49"/>
  <c r="AU125" i="49"/>
  <c r="AX124" i="49"/>
  <c r="AW124" i="49"/>
  <c r="AU124" i="49"/>
  <c r="M79" i="47" l="1"/>
  <c r="AI128" i="49" l="1"/>
  <c r="AI127" i="49"/>
  <c r="AI126" i="49"/>
  <c r="AI125" i="49"/>
  <c r="AI124" i="49"/>
  <c r="AI123" i="49"/>
  <c r="AI122" i="49"/>
  <c r="AI121" i="49"/>
  <c r="AI120" i="49"/>
  <c r="AI119" i="49"/>
  <c r="AI118" i="49"/>
  <c r="AI117" i="49"/>
  <c r="AI116" i="49"/>
  <c r="AI115" i="49"/>
  <c r="AI114" i="49"/>
  <c r="AI113" i="49"/>
  <c r="AI112" i="49"/>
  <c r="AI111" i="49"/>
  <c r="AI110" i="49"/>
  <c r="AI109" i="49"/>
  <c r="AI108" i="49"/>
  <c r="AI107" i="49"/>
  <c r="AI106" i="49"/>
  <c r="AI105" i="49"/>
  <c r="AI104" i="49"/>
  <c r="AI103" i="49"/>
  <c r="AI102" i="49"/>
  <c r="AI101" i="49"/>
  <c r="AI100" i="49"/>
  <c r="AI99" i="49"/>
  <c r="AI98" i="49"/>
  <c r="AI97" i="49"/>
  <c r="AI96" i="49"/>
  <c r="AI95" i="49"/>
  <c r="AI94" i="49"/>
  <c r="AI93" i="49"/>
  <c r="AI92" i="49"/>
  <c r="AI91" i="49"/>
  <c r="AI90" i="49"/>
  <c r="AI89" i="49"/>
  <c r="AI88" i="49"/>
  <c r="AI86" i="49"/>
  <c r="AI85" i="49"/>
  <c r="AI84" i="49"/>
  <c r="AI83" i="49"/>
  <c r="AI82" i="49"/>
  <c r="AI81" i="49"/>
  <c r="AI80" i="49"/>
  <c r="AI79" i="49"/>
  <c r="AI78" i="49"/>
  <c r="AI77" i="49"/>
  <c r="AI76" i="49"/>
  <c r="AI75" i="49"/>
  <c r="AI74" i="49"/>
  <c r="AI73" i="49"/>
  <c r="AI72" i="49"/>
  <c r="AI71" i="49"/>
  <c r="AI70" i="49"/>
  <c r="AI69" i="49"/>
  <c r="AI68" i="49"/>
  <c r="AI67" i="49"/>
  <c r="AI66" i="49"/>
  <c r="AI65" i="49"/>
  <c r="AI64" i="49"/>
  <c r="AI63" i="49"/>
  <c r="AI62" i="49"/>
  <c r="AI61" i="49"/>
  <c r="AI60" i="49"/>
  <c r="AI59" i="49"/>
  <c r="AI58" i="49"/>
  <c r="AI57" i="49"/>
  <c r="AI56" i="49"/>
  <c r="AI55" i="49"/>
  <c r="AI54" i="49"/>
  <c r="AI53" i="49"/>
  <c r="AI52" i="49"/>
  <c r="AI51" i="49"/>
  <c r="AI50" i="49"/>
  <c r="AI49" i="49"/>
  <c r="AI48" i="49"/>
  <c r="AI47" i="49"/>
  <c r="AI46" i="49"/>
  <c r="AI45" i="49"/>
  <c r="AI44" i="49"/>
  <c r="AI43" i="49"/>
  <c r="AI42" i="49"/>
  <c r="AI41" i="49"/>
  <c r="AI40" i="49"/>
  <c r="AI39" i="49"/>
  <c r="AI38" i="49"/>
  <c r="AI37" i="49"/>
  <c r="AI36" i="49"/>
  <c r="AI35" i="49"/>
  <c r="AI34" i="49"/>
  <c r="AI33" i="49"/>
  <c r="AI32" i="49"/>
  <c r="AI31" i="49"/>
  <c r="AI30" i="49"/>
  <c r="AI29" i="49"/>
  <c r="AI28" i="49"/>
  <c r="AI27" i="49"/>
  <c r="AI26" i="49"/>
  <c r="AI25" i="49"/>
  <c r="AI24" i="49"/>
  <c r="AI23" i="49"/>
  <c r="AI22" i="49"/>
  <c r="AI21" i="49"/>
  <c r="AI20" i="49"/>
  <c r="AI19" i="49"/>
  <c r="AI18" i="49"/>
  <c r="AI17" i="49"/>
  <c r="AI16" i="49"/>
  <c r="AI15" i="49"/>
  <c r="AI14" i="49"/>
  <c r="AI13" i="49"/>
  <c r="AI12" i="49"/>
  <c r="AI11" i="49"/>
  <c r="AI10" i="49"/>
  <c r="AI9" i="49"/>
  <c r="AI8" i="49"/>
  <c r="AI7" i="49"/>
  <c r="AI6" i="49"/>
  <c r="AI5" i="49"/>
  <c r="AI4" i="49"/>
  <c r="AI87" i="49"/>
  <c r="L124" i="50" l="1"/>
  <c r="L122" i="50"/>
  <c r="L54" i="50"/>
  <c r="L116" i="50"/>
  <c r="L48" i="50"/>
  <c r="L33" i="50"/>
  <c r="L32" i="50"/>
  <c r="L69" i="50"/>
  <c r="L125" i="50"/>
  <c r="L81" i="50"/>
  <c r="L90" i="47" s="1"/>
  <c r="L12" i="50"/>
  <c r="L98" i="50"/>
  <c r="L9" i="50"/>
  <c r="L106" i="50"/>
  <c r="L74" i="50"/>
  <c r="L89" i="47" s="1"/>
  <c r="L3" i="50"/>
  <c r="L112" i="50"/>
  <c r="L58" i="50"/>
  <c r="L66" i="50"/>
  <c r="L45" i="50"/>
  <c r="L22" i="50"/>
  <c r="L117" i="50"/>
  <c r="L97" i="50"/>
  <c r="L82" i="50"/>
  <c r="L121" i="50"/>
  <c r="L83" i="50"/>
  <c r="L90" i="50"/>
  <c r="L73" i="50"/>
  <c r="L99" i="50"/>
  <c r="L88" i="47" s="1"/>
  <c r="L85" i="47" l="1"/>
  <c r="L81" i="47"/>
  <c r="L93" i="47"/>
  <c r="L91" i="47"/>
  <c r="L99" i="47"/>
  <c r="L83" i="47"/>
  <c r="L60" i="50"/>
  <c r="L40" i="50"/>
  <c r="L77" i="50"/>
  <c r="L105" i="50"/>
  <c r="L80" i="47" s="1"/>
  <c r="L62" i="50"/>
  <c r="L109" i="50"/>
  <c r="L35" i="50"/>
  <c r="L59" i="50"/>
  <c r="L76" i="50"/>
  <c r="L102" i="50"/>
  <c r="L72" i="50"/>
  <c r="L88" i="50"/>
  <c r="L96" i="50"/>
  <c r="L97" i="47" s="1"/>
  <c r="L101" i="50"/>
  <c r="L123" i="50"/>
  <c r="L87" i="47" s="1"/>
  <c r="L93" i="50"/>
  <c r="L84" i="50"/>
  <c r="L67" i="50"/>
  <c r="L110" i="50"/>
  <c r="L78" i="50"/>
  <c r="L80" i="50"/>
  <c r="L119" i="50"/>
  <c r="L120" i="50"/>
  <c r="L7" i="50"/>
  <c r="L31" i="50"/>
  <c r="L100" i="50"/>
  <c r="L75" i="50"/>
  <c r="L126" i="50"/>
  <c r="L87" i="50"/>
  <c r="L107" i="50"/>
  <c r="L79" i="50"/>
  <c r="L115" i="50"/>
  <c r="L118" i="50"/>
  <c r="L43" i="50"/>
  <c r="L51" i="50"/>
  <c r="L21" i="50"/>
  <c r="L46" i="50"/>
  <c r="L53" i="50"/>
  <c r="L14" i="50"/>
  <c r="L36" i="50"/>
  <c r="L44" i="50"/>
  <c r="L34" i="50"/>
  <c r="L30" i="50"/>
  <c r="L15" i="50"/>
  <c r="L38" i="50"/>
  <c r="L61" i="50"/>
  <c r="L16" i="50"/>
  <c r="L20" i="50"/>
  <c r="L64" i="50"/>
  <c r="L24" i="50"/>
  <c r="L5" i="50"/>
  <c r="L11" i="50"/>
  <c r="L52" i="50"/>
  <c r="L47" i="50"/>
  <c r="L49" i="50"/>
  <c r="L113" i="50"/>
  <c r="L2" i="50"/>
  <c r="L18" i="50"/>
  <c r="L41" i="50"/>
  <c r="L103" i="50"/>
  <c r="L111" i="50"/>
  <c r="L39" i="50"/>
  <c r="L26" i="50"/>
  <c r="L8" i="50"/>
  <c r="L4" i="50"/>
  <c r="L6" i="50"/>
  <c r="L10" i="50"/>
  <c r="L95" i="50"/>
  <c r="L63" i="50"/>
  <c r="L23" i="50"/>
  <c r="L70" i="50"/>
  <c r="L17" i="50"/>
  <c r="L42" i="50"/>
  <c r="L55" i="50"/>
  <c r="L19" i="50"/>
  <c r="L27" i="50"/>
  <c r="L29" i="50"/>
  <c r="L13" i="50"/>
  <c r="L28" i="50"/>
  <c r="L104" i="50"/>
  <c r="L98" i="47" s="1"/>
  <c r="L56" i="50"/>
  <c r="L65" i="50"/>
  <c r="L92" i="50"/>
  <c r="L85" i="50"/>
  <c r="L96" i="47" s="1"/>
  <c r="L91" i="50"/>
  <c r="L94" i="50"/>
  <c r="L68" i="50"/>
  <c r="L89" i="50"/>
  <c r="L57" i="50"/>
  <c r="L71" i="50"/>
  <c r="L108" i="50"/>
  <c r="L95" i="47" s="1"/>
  <c r="L37" i="50"/>
  <c r="L114" i="50"/>
  <c r="L82" i="47" s="1"/>
  <c r="L25" i="50"/>
  <c r="L86" i="50"/>
  <c r="L50" i="50"/>
  <c r="AD128" i="49"/>
  <c r="AD127" i="49"/>
  <c r="AD126" i="49"/>
  <c r="AD125" i="49"/>
  <c r="AD124" i="49"/>
  <c r="AC128" i="49"/>
  <c r="AC127" i="49"/>
  <c r="AC126" i="49"/>
  <c r="AC125" i="49"/>
  <c r="K125" i="49" s="1"/>
  <c r="AC124" i="49"/>
  <c r="AA128" i="49"/>
  <c r="AA127" i="49"/>
  <c r="AA126" i="49"/>
  <c r="AA125" i="49"/>
  <c r="AA124" i="49"/>
  <c r="K126" i="49"/>
  <c r="AH128" i="49"/>
  <c r="AG128" i="49"/>
  <c r="G128" i="49" s="1"/>
  <c r="AF128" i="49"/>
  <c r="Z128" i="49"/>
  <c r="AH127" i="49"/>
  <c r="AG127" i="49"/>
  <c r="AF127" i="49"/>
  <c r="Z127" i="49"/>
  <c r="AH126" i="49"/>
  <c r="AG126" i="49"/>
  <c r="G126" i="49" s="1"/>
  <c r="AF126" i="49"/>
  <c r="Z126" i="49"/>
  <c r="AH125" i="49"/>
  <c r="AG125" i="49"/>
  <c r="AF125" i="49"/>
  <c r="Z125" i="49"/>
  <c r="AH124" i="49"/>
  <c r="AG124" i="49"/>
  <c r="G124" i="49" s="1"/>
  <c r="AF124" i="49"/>
  <c r="Z124" i="49"/>
  <c r="AH123" i="49"/>
  <c r="AG123" i="49"/>
  <c r="AF123" i="49"/>
  <c r="Z123" i="49"/>
  <c r="AH122" i="49"/>
  <c r="AG122" i="49"/>
  <c r="G122" i="49" s="1"/>
  <c r="AF122" i="49"/>
  <c r="Z122" i="49"/>
  <c r="AH121" i="49"/>
  <c r="AG121" i="49"/>
  <c r="AF121" i="49"/>
  <c r="Z121" i="49"/>
  <c r="AH120" i="49"/>
  <c r="AG120" i="49"/>
  <c r="G120" i="49" s="1"/>
  <c r="AF120" i="49"/>
  <c r="Z120" i="49"/>
  <c r="AH119" i="49"/>
  <c r="AG119" i="49"/>
  <c r="AF119" i="49"/>
  <c r="Z119" i="49"/>
  <c r="AH118" i="49"/>
  <c r="AG118" i="49"/>
  <c r="G118" i="49" s="1"/>
  <c r="AF118" i="49"/>
  <c r="Z118" i="49"/>
  <c r="AH117" i="49"/>
  <c r="AG117" i="49"/>
  <c r="AF117" i="49"/>
  <c r="Z117" i="49"/>
  <c r="AH116" i="49"/>
  <c r="AG116" i="49"/>
  <c r="G116" i="49" s="1"/>
  <c r="AF116" i="49"/>
  <c r="Z116" i="49"/>
  <c r="AH115" i="49"/>
  <c r="AG115" i="49"/>
  <c r="AF115" i="49"/>
  <c r="Z115" i="49"/>
  <c r="AH114" i="49"/>
  <c r="AG114" i="49"/>
  <c r="G114" i="49" s="1"/>
  <c r="AF114" i="49"/>
  <c r="Z114" i="49"/>
  <c r="AH113" i="49"/>
  <c r="AG113" i="49"/>
  <c r="AF113" i="49"/>
  <c r="Z113" i="49"/>
  <c r="AH112" i="49"/>
  <c r="AG112" i="49"/>
  <c r="G112" i="49" s="1"/>
  <c r="AF112" i="49"/>
  <c r="Z112" i="49"/>
  <c r="AH111" i="49"/>
  <c r="AG111" i="49"/>
  <c r="G111" i="49" s="1"/>
  <c r="AF111" i="49"/>
  <c r="Z111" i="49"/>
  <c r="AH110" i="49"/>
  <c r="AG110" i="49"/>
  <c r="G110" i="49" s="1"/>
  <c r="AF110" i="49"/>
  <c r="Z110" i="49"/>
  <c r="AH109" i="49"/>
  <c r="AG109" i="49"/>
  <c r="G109" i="49" s="1"/>
  <c r="AF109" i="49"/>
  <c r="Z109" i="49"/>
  <c r="AH108" i="49"/>
  <c r="AG108" i="49"/>
  <c r="G108" i="49" s="1"/>
  <c r="AF108" i="49"/>
  <c r="Z108" i="49"/>
  <c r="AH107" i="49"/>
  <c r="AG107" i="49"/>
  <c r="G107" i="49" s="1"/>
  <c r="AF107" i="49"/>
  <c r="Z107" i="49"/>
  <c r="AH106" i="49"/>
  <c r="AG106" i="49"/>
  <c r="G106" i="49" s="1"/>
  <c r="AF106" i="49"/>
  <c r="Z106" i="49"/>
  <c r="AH105" i="49"/>
  <c r="AG105" i="49"/>
  <c r="G105" i="49" s="1"/>
  <c r="AF105" i="49"/>
  <c r="Z105" i="49"/>
  <c r="AH104" i="49"/>
  <c r="AG104" i="49"/>
  <c r="G104" i="49" s="1"/>
  <c r="AF104" i="49"/>
  <c r="Z104" i="49"/>
  <c r="AH103" i="49"/>
  <c r="AG103" i="49"/>
  <c r="G103" i="49" s="1"/>
  <c r="AF103" i="49"/>
  <c r="Z103" i="49"/>
  <c r="AH102" i="49"/>
  <c r="AG102" i="49"/>
  <c r="G102" i="49" s="1"/>
  <c r="AF102" i="49"/>
  <c r="Z102" i="49"/>
  <c r="AH101" i="49"/>
  <c r="AG101" i="49"/>
  <c r="G101" i="49" s="1"/>
  <c r="AF101" i="49"/>
  <c r="Z101" i="49"/>
  <c r="AH100" i="49"/>
  <c r="AG100" i="49"/>
  <c r="G100" i="49" s="1"/>
  <c r="AF100" i="49"/>
  <c r="Z100" i="49"/>
  <c r="AH99" i="49"/>
  <c r="AG99" i="49"/>
  <c r="G99" i="49" s="1"/>
  <c r="AF99" i="49"/>
  <c r="Z99" i="49"/>
  <c r="AH98" i="49"/>
  <c r="AG98" i="49"/>
  <c r="G98" i="49" s="1"/>
  <c r="AF98" i="49"/>
  <c r="Z98" i="49"/>
  <c r="AH97" i="49"/>
  <c r="AG97" i="49"/>
  <c r="G97" i="49" s="1"/>
  <c r="AF97" i="49"/>
  <c r="Z97" i="49"/>
  <c r="AH96" i="49"/>
  <c r="AG96" i="49"/>
  <c r="G96" i="49" s="1"/>
  <c r="AF96" i="49"/>
  <c r="Z96" i="49"/>
  <c r="AH95" i="49"/>
  <c r="AG95" i="49"/>
  <c r="G95" i="49" s="1"/>
  <c r="AF95" i="49"/>
  <c r="Z95" i="49"/>
  <c r="AH94" i="49"/>
  <c r="AG94" i="49"/>
  <c r="G94" i="49" s="1"/>
  <c r="AF94" i="49"/>
  <c r="Z94" i="49"/>
  <c r="AH93" i="49"/>
  <c r="AG93" i="49"/>
  <c r="G93" i="49" s="1"/>
  <c r="AF93" i="49"/>
  <c r="Z93" i="49"/>
  <c r="AH92" i="49"/>
  <c r="AG92" i="49"/>
  <c r="G92" i="49" s="1"/>
  <c r="AF92" i="49"/>
  <c r="Z92" i="49"/>
  <c r="AH91" i="49"/>
  <c r="AG91" i="49"/>
  <c r="G91" i="49" s="1"/>
  <c r="AF91" i="49"/>
  <c r="Z91" i="49"/>
  <c r="AH90" i="49"/>
  <c r="AG90" i="49"/>
  <c r="G90" i="49" s="1"/>
  <c r="AF90" i="49"/>
  <c r="Z90" i="49"/>
  <c r="AH89" i="49"/>
  <c r="AG89" i="49"/>
  <c r="G89" i="49" s="1"/>
  <c r="AF89" i="49"/>
  <c r="Z89" i="49"/>
  <c r="AH88" i="49"/>
  <c r="AG88" i="49"/>
  <c r="G88" i="49" s="1"/>
  <c r="AF88" i="49"/>
  <c r="Z88" i="49"/>
  <c r="AH87" i="49"/>
  <c r="AG87" i="49"/>
  <c r="G87" i="49" s="1"/>
  <c r="AF87" i="49"/>
  <c r="Z87" i="49"/>
  <c r="AH86" i="49"/>
  <c r="AG86" i="49"/>
  <c r="G86" i="49" s="1"/>
  <c r="AF86" i="49"/>
  <c r="Z86" i="49"/>
  <c r="AH85" i="49"/>
  <c r="AG85" i="49"/>
  <c r="G85" i="49" s="1"/>
  <c r="AF85" i="49"/>
  <c r="Z85" i="49"/>
  <c r="AH84" i="49"/>
  <c r="AG84" i="49"/>
  <c r="G84" i="49" s="1"/>
  <c r="AF84" i="49"/>
  <c r="Z84" i="49"/>
  <c r="AH83" i="49"/>
  <c r="AG83" i="49"/>
  <c r="G83" i="49" s="1"/>
  <c r="AF83" i="49"/>
  <c r="Z83" i="49"/>
  <c r="AH82" i="49"/>
  <c r="AG82" i="49"/>
  <c r="G82" i="49" s="1"/>
  <c r="AF82" i="49"/>
  <c r="Z82" i="49"/>
  <c r="AH81" i="49"/>
  <c r="AG81" i="49"/>
  <c r="G81" i="49" s="1"/>
  <c r="AF81" i="49"/>
  <c r="Z81" i="49"/>
  <c r="AH80" i="49"/>
  <c r="AG80" i="49"/>
  <c r="G80" i="49" s="1"/>
  <c r="AF80" i="49"/>
  <c r="Z80" i="49"/>
  <c r="AH79" i="49"/>
  <c r="AG79" i="49"/>
  <c r="G79" i="49" s="1"/>
  <c r="AF79" i="49"/>
  <c r="Z79" i="49"/>
  <c r="AH78" i="49"/>
  <c r="AG78" i="49"/>
  <c r="G78" i="49" s="1"/>
  <c r="AF78" i="49"/>
  <c r="Z78" i="49"/>
  <c r="AH77" i="49"/>
  <c r="AG77" i="49"/>
  <c r="G77" i="49" s="1"/>
  <c r="AF77" i="49"/>
  <c r="Z77" i="49"/>
  <c r="AH76" i="49"/>
  <c r="AG76" i="49"/>
  <c r="G76" i="49" s="1"/>
  <c r="AF76" i="49"/>
  <c r="Z76" i="49"/>
  <c r="AH75" i="49"/>
  <c r="AG75" i="49"/>
  <c r="G75" i="49" s="1"/>
  <c r="AF75" i="49"/>
  <c r="Z75" i="49"/>
  <c r="AH74" i="49"/>
  <c r="AG74" i="49"/>
  <c r="G74" i="49" s="1"/>
  <c r="AF74" i="49"/>
  <c r="Z74" i="49"/>
  <c r="AH73" i="49"/>
  <c r="AG73" i="49"/>
  <c r="G73" i="49" s="1"/>
  <c r="AF73" i="49"/>
  <c r="Z73" i="49"/>
  <c r="AH72" i="49"/>
  <c r="AG72" i="49"/>
  <c r="G72" i="49" s="1"/>
  <c r="AF72" i="49"/>
  <c r="Z72" i="49"/>
  <c r="AH71" i="49"/>
  <c r="AG71" i="49"/>
  <c r="G71" i="49" s="1"/>
  <c r="AF71" i="49"/>
  <c r="Z71" i="49"/>
  <c r="AH70" i="49"/>
  <c r="AG70" i="49"/>
  <c r="G70" i="49" s="1"/>
  <c r="AF70" i="49"/>
  <c r="Z70" i="49"/>
  <c r="AH69" i="49"/>
  <c r="AG69" i="49"/>
  <c r="G69" i="49" s="1"/>
  <c r="AF69" i="49"/>
  <c r="Z69" i="49"/>
  <c r="AH68" i="49"/>
  <c r="AG68" i="49"/>
  <c r="G68" i="49" s="1"/>
  <c r="AF68" i="49"/>
  <c r="Z68" i="49"/>
  <c r="AH67" i="49"/>
  <c r="AG67" i="49"/>
  <c r="G67" i="49" s="1"/>
  <c r="AF67" i="49"/>
  <c r="Z67" i="49"/>
  <c r="AH66" i="49"/>
  <c r="AG66" i="49"/>
  <c r="G66" i="49" s="1"/>
  <c r="AF66" i="49"/>
  <c r="Z66" i="49"/>
  <c r="AH65" i="49"/>
  <c r="AG65" i="49"/>
  <c r="G65" i="49" s="1"/>
  <c r="AF65" i="49"/>
  <c r="Z65" i="49"/>
  <c r="AH64" i="49"/>
  <c r="AG64" i="49"/>
  <c r="G64" i="49" s="1"/>
  <c r="AF64" i="49"/>
  <c r="Z64" i="49"/>
  <c r="AH63" i="49"/>
  <c r="AG63" i="49"/>
  <c r="G63" i="49" s="1"/>
  <c r="AF63" i="49"/>
  <c r="Z63" i="49"/>
  <c r="AH62" i="49"/>
  <c r="AG62" i="49"/>
  <c r="G62" i="49" s="1"/>
  <c r="AF62" i="49"/>
  <c r="Z62" i="49"/>
  <c r="AH61" i="49"/>
  <c r="AG61" i="49"/>
  <c r="G61" i="49" s="1"/>
  <c r="AF61" i="49"/>
  <c r="Z61" i="49"/>
  <c r="AH60" i="49"/>
  <c r="AG60" i="49"/>
  <c r="G60" i="49" s="1"/>
  <c r="AF60" i="49"/>
  <c r="Z60" i="49"/>
  <c r="AH59" i="49"/>
  <c r="AG59" i="49"/>
  <c r="G59" i="49" s="1"/>
  <c r="AF59" i="49"/>
  <c r="Z59" i="49"/>
  <c r="AH58" i="49"/>
  <c r="AG58" i="49"/>
  <c r="G58" i="49" s="1"/>
  <c r="AF58" i="49"/>
  <c r="Z58" i="49"/>
  <c r="AH57" i="49"/>
  <c r="AG57" i="49"/>
  <c r="G57" i="49" s="1"/>
  <c r="AF57" i="49"/>
  <c r="Z57" i="49"/>
  <c r="AH56" i="49"/>
  <c r="AG56" i="49"/>
  <c r="G56" i="49" s="1"/>
  <c r="AF56" i="49"/>
  <c r="Z56" i="49"/>
  <c r="AH55" i="49"/>
  <c r="AG55" i="49"/>
  <c r="G55" i="49" s="1"/>
  <c r="AF55" i="49"/>
  <c r="Z55" i="49"/>
  <c r="AH54" i="49"/>
  <c r="AG54" i="49"/>
  <c r="G54" i="49" s="1"/>
  <c r="AF54" i="49"/>
  <c r="Z54" i="49"/>
  <c r="AH53" i="49"/>
  <c r="AG53" i="49"/>
  <c r="G53" i="49" s="1"/>
  <c r="AF53" i="49"/>
  <c r="Z53" i="49"/>
  <c r="AH52" i="49"/>
  <c r="AG52" i="49"/>
  <c r="G52" i="49" s="1"/>
  <c r="AF52" i="49"/>
  <c r="Z52" i="49"/>
  <c r="AH51" i="49"/>
  <c r="AG51" i="49"/>
  <c r="G51" i="49" s="1"/>
  <c r="AF51" i="49"/>
  <c r="Z51" i="49"/>
  <c r="AH50" i="49"/>
  <c r="AG50" i="49"/>
  <c r="G50" i="49" s="1"/>
  <c r="AF50" i="49"/>
  <c r="Z50" i="49"/>
  <c r="AH49" i="49"/>
  <c r="AG49" i="49"/>
  <c r="G49" i="49" s="1"/>
  <c r="AF49" i="49"/>
  <c r="Z49" i="49"/>
  <c r="AH48" i="49"/>
  <c r="AG48" i="49"/>
  <c r="G48" i="49" s="1"/>
  <c r="AF48" i="49"/>
  <c r="Z48" i="49"/>
  <c r="AH47" i="49"/>
  <c r="AG47" i="49"/>
  <c r="G47" i="49" s="1"/>
  <c r="AF47" i="49"/>
  <c r="Z47" i="49"/>
  <c r="AH46" i="49"/>
  <c r="AG46" i="49"/>
  <c r="G46" i="49" s="1"/>
  <c r="AF46" i="49"/>
  <c r="Z46" i="49"/>
  <c r="AH45" i="49"/>
  <c r="AG45" i="49"/>
  <c r="G45" i="49" s="1"/>
  <c r="AF45" i="49"/>
  <c r="Z45" i="49"/>
  <c r="AH44" i="49"/>
  <c r="AG44" i="49"/>
  <c r="G44" i="49" s="1"/>
  <c r="AF44" i="49"/>
  <c r="Z44" i="49"/>
  <c r="AH43" i="49"/>
  <c r="AG43" i="49"/>
  <c r="G43" i="49" s="1"/>
  <c r="AF43" i="49"/>
  <c r="Z43" i="49"/>
  <c r="AH42" i="49"/>
  <c r="AG42" i="49"/>
  <c r="G42" i="49" s="1"/>
  <c r="AF42" i="49"/>
  <c r="Z42" i="49"/>
  <c r="AH41" i="49"/>
  <c r="AG41" i="49"/>
  <c r="G41" i="49" s="1"/>
  <c r="AF41" i="49"/>
  <c r="Z41" i="49"/>
  <c r="AH40" i="49"/>
  <c r="AG40" i="49"/>
  <c r="G40" i="49" s="1"/>
  <c r="AF40" i="49"/>
  <c r="Z40" i="49"/>
  <c r="AH39" i="49"/>
  <c r="AG39" i="49"/>
  <c r="G39" i="49" s="1"/>
  <c r="AF39" i="49"/>
  <c r="Z39" i="49"/>
  <c r="AH38" i="49"/>
  <c r="AG38" i="49"/>
  <c r="G38" i="49" s="1"/>
  <c r="AF38" i="49"/>
  <c r="Z38" i="49"/>
  <c r="AH37" i="49"/>
  <c r="AG37" i="49"/>
  <c r="G37" i="49" s="1"/>
  <c r="AF37" i="49"/>
  <c r="Z37" i="49"/>
  <c r="AH36" i="49"/>
  <c r="AG36" i="49"/>
  <c r="G36" i="49" s="1"/>
  <c r="AF36" i="49"/>
  <c r="Z36" i="49"/>
  <c r="AH35" i="49"/>
  <c r="AG35" i="49"/>
  <c r="G35" i="49" s="1"/>
  <c r="AF35" i="49"/>
  <c r="Z35" i="49"/>
  <c r="AH34" i="49"/>
  <c r="AG34" i="49"/>
  <c r="G34" i="49" s="1"/>
  <c r="AF34" i="49"/>
  <c r="Z34" i="49"/>
  <c r="AH33" i="49"/>
  <c r="AG33" i="49"/>
  <c r="G33" i="49" s="1"/>
  <c r="AF33" i="49"/>
  <c r="Z33" i="49"/>
  <c r="AH32" i="49"/>
  <c r="AG32" i="49"/>
  <c r="G32" i="49" s="1"/>
  <c r="AF32" i="49"/>
  <c r="Z32" i="49"/>
  <c r="AH31" i="49"/>
  <c r="AG31" i="49"/>
  <c r="G31" i="49" s="1"/>
  <c r="AF31" i="49"/>
  <c r="Z31" i="49"/>
  <c r="AH30" i="49"/>
  <c r="AG30" i="49"/>
  <c r="G30" i="49" s="1"/>
  <c r="AF30" i="49"/>
  <c r="Z30" i="49"/>
  <c r="AH29" i="49"/>
  <c r="AG29" i="49"/>
  <c r="G29" i="49" s="1"/>
  <c r="AF29" i="49"/>
  <c r="Z29" i="49"/>
  <c r="AH28" i="49"/>
  <c r="AG28" i="49"/>
  <c r="G28" i="49" s="1"/>
  <c r="AF28" i="49"/>
  <c r="Z28" i="49"/>
  <c r="AH27" i="49"/>
  <c r="AG27" i="49"/>
  <c r="G27" i="49" s="1"/>
  <c r="AF27" i="49"/>
  <c r="Z27" i="49"/>
  <c r="AH26" i="49"/>
  <c r="AG26" i="49"/>
  <c r="G26" i="49" s="1"/>
  <c r="AF26" i="49"/>
  <c r="Z26" i="49"/>
  <c r="AH25" i="49"/>
  <c r="AG25" i="49"/>
  <c r="G25" i="49" s="1"/>
  <c r="AF25" i="49"/>
  <c r="Z25" i="49"/>
  <c r="AH24" i="49"/>
  <c r="AG24" i="49"/>
  <c r="G24" i="49" s="1"/>
  <c r="AF24" i="49"/>
  <c r="Z24" i="49"/>
  <c r="AH23" i="49"/>
  <c r="AG23" i="49"/>
  <c r="G23" i="49" s="1"/>
  <c r="AF23" i="49"/>
  <c r="Z23" i="49"/>
  <c r="AH22" i="49"/>
  <c r="AG22" i="49"/>
  <c r="G22" i="49" s="1"/>
  <c r="AF22" i="49"/>
  <c r="Z22" i="49"/>
  <c r="AH21" i="49"/>
  <c r="AG21" i="49"/>
  <c r="G21" i="49" s="1"/>
  <c r="AF21" i="49"/>
  <c r="Z21" i="49"/>
  <c r="AH20" i="49"/>
  <c r="AG20" i="49"/>
  <c r="G20" i="49" s="1"/>
  <c r="AF20" i="49"/>
  <c r="Z20" i="49"/>
  <c r="AH19" i="49"/>
  <c r="AG19" i="49"/>
  <c r="G19" i="49" s="1"/>
  <c r="AF19" i="49"/>
  <c r="Z19" i="49"/>
  <c r="AH18" i="49"/>
  <c r="AG18" i="49"/>
  <c r="G18" i="49" s="1"/>
  <c r="AF18" i="49"/>
  <c r="Z18" i="49"/>
  <c r="AH17" i="49"/>
  <c r="AG17" i="49"/>
  <c r="G17" i="49" s="1"/>
  <c r="AF17" i="49"/>
  <c r="Z17" i="49"/>
  <c r="AH16" i="49"/>
  <c r="AG16" i="49"/>
  <c r="G16" i="49" s="1"/>
  <c r="AF16" i="49"/>
  <c r="Z16" i="49"/>
  <c r="AH15" i="49"/>
  <c r="AG15" i="49"/>
  <c r="G15" i="49" s="1"/>
  <c r="AF15" i="49"/>
  <c r="Z15" i="49"/>
  <c r="AH14" i="49"/>
  <c r="AG14" i="49"/>
  <c r="G14" i="49" s="1"/>
  <c r="AF14" i="49"/>
  <c r="Z14" i="49"/>
  <c r="AH13" i="49"/>
  <c r="AG13" i="49"/>
  <c r="G13" i="49" s="1"/>
  <c r="AF13" i="49"/>
  <c r="Z13" i="49"/>
  <c r="AH12" i="49"/>
  <c r="AG12" i="49"/>
  <c r="G12" i="49" s="1"/>
  <c r="AF12" i="49"/>
  <c r="Z12" i="49"/>
  <c r="AH11" i="49"/>
  <c r="AG11" i="49"/>
  <c r="G11" i="49" s="1"/>
  <c r="AF11" i="49"/>
  <c r="Z11" i="49"/>
  <c r="AH10" i="49"/>
  <c r="AG10" i="49"/>
  <c r="G10" i="49" s="1"/>
  <c r="AF10" i="49"/>
  <c r="Z10" i="49"/>
  <c r="AH9" i="49"/>
  <c r="AG9" i="49"/>
  <c r="G9" i="49" s="1"/>
  <c r="AF9" i="49"/>
  <c r="Z9" i="49"/>
  <c r="AH8" i="49"/>
  <c r="AG8" i="49"/>
  <c r="G8" i="49" s="1"/>
  <c r="AF8" i="49"/>
  <c r="Z8" i="49"/>
  <c r="AH7" i="49"/>
  <c r="AG7" i="49"/>
  <c r="G7" i="49" s="1"/>
  <c r="AF7" i="49"/>
  <c r="Z7" i="49"/>
  <c r="AH6" i="49"/>
  <c r="AG6" i="49"/>
  <c r="G6" i="49" s="1"/>
  <c r="AF6" i="49"/>
  <c r="Z6" i="49"/>
  <c r="AH5" i="49"/>
  <c r="AG5" i="49"/>
  <c r="G5" i="49" s="1"/>
  <c r="AF5" i="49"/>
  <c r="Z5" i="49"/>
  <c r="Z4" i="49"/>
  <c r="AF4" i="49"/>
  <c r="AH4" i="49"/>
  <c r="AG4" i="49"/>
  <c r="G113" i="49" l="1"/>
  <c r="G115" i="49"/>
  <c r="G117" i="49"/>
  <c r="G119" i="49"/>
  <c r="G121" i="49"/>
  <c r="G123" i="49"/>
  <c r="G125" i="49"/>
  <c r="G127" i="49"/>
  <c r="G4" i="49"/>
  <c r="L94" i="47"/>
  <c r="L92" i="47"/>
  <c r="L86" i="47"/>
  <c r="L84" i="47"/>
  <c r="L79" i="47"/>
  <c r="K127" i="49"/>
  <c r="K128" i="49"/>
  <c r="I125" i="49"/>
  <c r="L125" i="49"/>
  <c r="I126" i="49"/>
  <c r="L126" i="49"/>
  <c r="K124" i="49"/>
  <c r="I127" i="49"/>
  <c r="L127" i="49"/>
  <c r="I128" i="49"/>
  <c r="L128" i="49"/>
  <c r="L113" i="49"/>
  <c r="I124" i="49"/>
  <c r="L124" i="49"/>
  <c r="AS6" i="49"/>
  <c r="AS12" i="49"/>
  <c r="AS39" i="49"/>
  <c r="AS51" i="49"/>
  <c r="AS89" i="49"/>
  <c r="AS125" i="49"/>
  <c r="AS8" i="49"/>
  <c r="AS24" i="49"/>
  <c r="AS67" i="49"/>
  <c r="AS93" i="49"/>
  <c r="AS113" i="49"/>
  <c r="AS9" i="49"/>
  <c r="AS13" i="49"/>
  <c r="AS17" i="49"/>
  <c r="AS21" i="49"/>
  <c r="AS28" i="49"/>
  <c r="AS32" i="49"/>
  <c r="AS36" i="49"/>
  <c r="AS40" i="49"/>
  <c r="AS44" i="49"/>
  <c r="AS48" i="49"/>
  <c r="AS52" i="49"/>
  <c r="AS56" i="49"/>
  <c r="AS60" i="49"/>
  <c r="AS64" i="49"/>
  <c r="AS71" i="49"/>
  <c r="AS75" i="49"/>
  <c r="AS78" i="49"/>
  <c r="AS82" i="49"/>
  <c r="AS86" i="49"/>
  <c r="AS90" i="49"/>
  <c r="AS94" i="49"/>
  <c r="AS98" i="49"/>
  <c r="AS102" i="49"/>
  <c r="AS106" i="49"/>
  <c r="AS110" i="49"/>
  <c r="AS114" i="49"/>
  <c r="AS118" i="49"/>
  <c r="AS122" i="49"/>
  <c r="AS126" i="49"/>
  <c r="AS35" i="49"/>
  <c r="AS59" i="49"/>
  <c r="AS97" i="49"/>
  <c r="AS117" i="49"/>
  <c r="AS20" i="49"/>
  <c r="AS47" i="49"/>
  <c r="AS74" i="49"/>
  <c r="AS109" i="49"/>
  <c r="AS4" i="49"/>
  <c r="AS7" i="49"/>
  <c r="AS10" i="49"/>
  <c r="AS14" i="49"/>
  <c r="AS18" i="49"/>
  <c r="AS22" i="49"/>
  <c r="AS25" i="49"/>
  <c r="AS29" i="49"/>
  <c r="AS33" i="49"/>
  <c r="AS37" i="49"/>
  <c r="AS41" i="49"/>
  <c r="AS45" i="49"/>
  <c r="AS49" i="49"/>
  <c r="AS53" i="49"/>
  <c r="AS57" i="49"/>
  <c r="AS61" i="49"/>
  <c r="AS65" i="49"/>
  <c r="AS68" i="49"/>
  <c r="AS72" i="49"/>
  <c r="AS79" i="49"/>
  <c r="AS83" i="49"/>
  <c r="AS87" i="49"/>
  <c r="AS91" i="49"/>
  <c r="AS95" i="49"/>
  <c r="AS99" i="49"/>
  <c r="AS103" i="49"/>
  <c r="AS107" i="49"/>
  <c r="AS111" i="49"/>
  <c r="AS115" i="49"/>
  <c r="AS119" i="49"/>
  <c r="AS123" i="49"/>
  <c r="AS127" i="49"/>
  <c r="AS16" i="49"/>
  <c r="AS43" i="49"/>
  <c r="AS55" i="49"/>
  <c r="AS85" i="49"/>
  <c r="AS121" i="49"/>
  <c r="AS27" i="49"/>
  <c r="AS70" i="49"/>
  <c r="AS77" i="49"/>
  <c r="AS105" i="49"/>
  <c r="AS5" i="49"/>
  <c r="AS11" i="49"/>
  <c r="AS15" i="49"/>
  <c r="AS19" i="49"/>
  <c r="AS23" i="49"/>
  <c r="AS26" i="49"/>
  <c r="AS30" i="49"/>
  <c r="AS34" i="49"/>
  <c r="AS38" i="49"/>
  <c r="AS42" i="49"/>
  <c r="AS46" i="49"/>
  <c r="AS50" i="49"/>
  <c r="AS54" i="49"/>
  <c r="AS58" i="49"/>
  <c r="AS62" i="49"/>
  <c r="AS66" i="49"/>
  <c r="AS69" i="49"/>
  <c r="AS73" i="49"/>
  <c r="AS76" i="49"/>
  <c r="AS80" i="49"/>
  <c r="AS84" i="49"/>
  <c r="AS88" i="49"/>
  <c r="AS92" i="49"/>
  <c r="AS96" i="49"/>
  <c r="AS100" i="49"/>
  <c r="AS104" i="49"/>
  <c r="AS108" i="49"/>
  <c r="AS112" i="49"/>
  <c r="AS116" i="49"/>
  <c r="AS120" i="49"/>
  <c r="AS124" i="49"/>
  <c r="AS128" i="49"/>
  <c r="AS31" i="49"/>
  <c r="AS63" i="49"/>
  <c r="AS81" i="49"/>
  <c r="AS101" i="49"/>
  <c r="AK12" i="49"/>
  <c r="AK27" i="49"/>
  <c r="AO128" i="49"/>
  <c r="AO120" i="49"/>
  <c r="AK13" i="49"/>
  <c r="AK28" i="49"/>
  <c r="AK36" i="49"/>
  <c r="AK60" i="49"/>
  <c r="AK90" i="49"/>
  <c r="AK98" i="49"/>
  <c r="AK122" i="49"/>
  <c r="AO104" i="49"/>
  <c r="AO88" i="49"/>
  <c r="AO80" i="49"/>
  <c r="AO73" i="49"/>
  <c r="AO66" i="49"/>
  <c r="AO58" i="49"/>
  <c r="AO42" i="49"/>
  <c r="AO34" i="49"/>
  <c r="AO26" i="49"/>
  <c r="AO19" i="49"/>
  <c r="AO11" i="49"/>
  <c r="AO5" i="49"/>
  <c r="AK6" i="49"/>
  <c r="AK21" i="49"/>
  <c r="AK44" i="49"/>
  <c r="AK52" i="49"/>
  <c r="AK75" i="49"/>
  <c r="AK82" i="49"/>
  <c r="AK106" i="49"/>
  <c r="AK114" i="49"/>
  <c r="AO112" i="49"/>
  <c r="AO96" i="49"/>
  <c r="AO50" i="49"/>
  <c r="AK5" i="49"/>
  <c r="AK15" i="49"/>
  <c r="AK23" i="49"/>
  <c r="AK30" i="49"/>
  <c r="AK38" i="49"/>
  <c r="AK46" i="49"/>
  <c r="AK54" i="49"/>
  <c r="AK62" i="49"/>
  <c r="AK69" i="49"/>
  <c r="AK76" i="49"/>
  <c r="AK84" i="49"/>
  <c r="AK92" i="49"/>
  <c r="AK100" i="49"/>
  <c r="AK108" i="49"/>
  <c r="AK116" i="49"/>
  <c r="AK124" i="49"/>
  <c r="AK20" i="49"/>
  <c r="AK43" i="49"/>
  <c r="AK35" i="49"/>
  <c r="AK51" i="49"/>
  <c r="AK59" i="49"/>
  <c r="AK7" i="49"/>
  <c r="AK14" i="49"/>
  <c r="AK22" i="49"/>
  <c r="AK29" i="49"/>
  <c r="AK37" i="49"/>
  <c r="AK45" i="49"/>
  <c r="AK53" i="49"/>
  <c r="AK61" i="49"/>
  <c r="AK68" i="49"/>
  <c r="AO126" i="49"/>
  <c r="AO118" i="49"/>
  <c r="AO110" i="49"/>
  <c r="AO102" i="49"/>
  <c r="AO94" i="49"/>
  <c r="AO86" i="49"/>
  <c r="AO78" i="49"/>
  <c r="AO71" i="49"/>
  <c r="AO64" i="49"/>
  <c r="AO56" i="49"/>
  <c r="AO48" i="49"/>
  <c r="AO40" i="49"/>
  <c r="AO32" i="49"/>
  <c r="AO17" i="49"/>
  <c r="AO9" i="49"/>
  <c r="AK4" i="49"/>
  <c r="AK8" i="49"/>
  <c r="AK16" i="49"/>
  <c r="AK24" i="49"/>
  <c r="AK31" i="49"/>
  <c r="AK39" i="49"/>
  <c r="AK47" i="49"/>
  <c r="AK55" i="49"/>
  <c r="AK63" i="49"/>
  <c r="AK9" i="49"/>
  <c r="AK17" i="49"/>
  <c r="AK32" i="49"/>
  <c r="AK40" i="49"/>
  <c r="AK48" i="49"/>
  <c r="AK56" i="49"/>
  <c r="AK64" i="49"/>
  <c r="AK71" i="49"/>
  <c r="AK78" i="49"/>
  <c r="AK86" i="49"/>
  <c r="AK10" i="49"/>
  <c r="AK18" i="49"/>
  <c r="AK25" i="49"/>
  <c r="AK33" i="49"/>
  <c r="AK41" i="49"/>
  <c r="AK49" i="49"/>
  <c r="AK57" i="49"/>
  <c r="AK65" i="49"/>
  <c r="AK72" i="49"/>
  <c r="AK79" i="49"/>
  <c r="AK87" i="49"/>
  <c r="AK95" i="49"/>
  <c r="AK103" i="49"/>
  <c r="AO4" i="49"/>
  <c r="AK11" i="49"/>
  <c r="AK19" i="49"/>
  <c r="AK26" i="49"/>
  <c r="AK34" i="49"/>
  <c r="AK42" i="49"/>
  <c r="AK50" i="49"/>
  <c r="AK58" i="49"/>
  <c r="AK66" i="49"/>
  <c r="AK73" i="49"/>
  <c r="AK80" i="49"/>
  <c r="AK88" i="49"/>
  <c r="AK96" i="49"/>
  <c r="AK104" i="49"/>
  <c r="AK67" i="49"/>
  <c r="AK74" i="49"/>
  <c r="AK81" i="49"/>
  <c r="AK89" i="49"/>
  <c r="AK97" i="49"/>
  <c r="AK105" i="49"/>
  <c r="AK113" i="49"/>
  <c r="AK83" i="49"/>
  <c r="AK91" i="49"/>
  <c r="AK99" i="49"/>
  <c r="AK107" i="49"/>
  <c r="AK115" i="49"/>
  <c r="AK123" i="49"/>
  <c r="AO127" i="49"/>
  <c r="AO119" i="49"/>
  <c r="AO111" i="49"/>
  <c r="AO103" i="49"/>
  <c r="AO95" i="49"/>
  <c r="AO87" i="49"/>
  <c r="AO79" i="49"/>
  <c r="AO72" i="49"/>
  <c r="AO65" i="49"/>
  <c r="AO57" i="49"/>
  <c r="AO49" i="49"/>
  <c r="AO41" i="49"/>
  <c r="AO33" i="49"/>
  <c r="AO25" i="49"/>
  <c r="AO18" i="49"/>
  <c r="AO10" i="49"/>
  <c r="AK70" i="49"/>
  <c r="AK77" i="49"/>
  <c r="AK85" i="49"/>
  <c r="AK93" i="49"/>
  <c r="AK101" i="49"/>
  <c r="AK109" i="49"/>
  <c r="AK117" i="49"/>
  <c r="AK125" i="49"/>
  <c r="AO125" i="49"/>
  <c r="AO117" i="49"/>
  <c r="AO109" i="49"/>
  <c r="AO101" i="49"/>
  <c r="AO93" i="49"/>
  <c r="AO85" i="49"/>
  <c r="AO77" i="49"/>
  <c r="AO70" i="49"/>
  <c r="AO63" i="49"/>
  <c r="AO55" i="49"/>
  <c r="AO47" i="49"/>
  <c r="AO39" i="49"/>
  <c r="AO31" i="49"/>
  <c r="AO24" i="49"/>
  <c r="AO16" i="49"/>
  <c r="AO8" i="49"/>
  <c r="AK94" i="49"/>
  <c r="AK102" i="49"/>
  <c r="AK110" i="49"/>
  <c r="AK118" i="49"/>
  <c r="AK126" i="49"/>
  <c r="AO124" i="49"/>
  <c r="AO116" i="49"/>
  <c r="AO108" i="49"/>
  <c r="AO100" i="49"/>
  <c r="AO92" i="49"/>
  <c r="AO84" i="49"/>
  <c r="AO76" i="49"/>
  <c r="AO69" i="49"/>
  <c r="AO62" i="49"/>
  <c r="AO54" i="49"/>
  <c r="AO46" i="49"/>
  <c r="AO38" i="49"/>
  <c r="AO30" i="49"/>
  <c r="AO23" i="49"/>
  <c r="AO15" i="49"/>
  <c r="AK111" i="49"/>
  <c r="AK119" i="49"/>
  <c r="AK127" i="49"/>
  <c r="AO123" i="49"/>
  <c r="AO115" i="49"/>
  <c r="AO107" i="49"/>
  <c r="AO99" i="49"/>
  <c r="AO91" i="49"/>
  <c r="AO83" i="49"/>
  <c r="AO68" i="49"/>
  <c r="AO61" i="49"/>
  <c r="AO53" i="49"/>
  <c r="AO45" i="49"/>
  <c r="AO37" i="49"/>
  <c r="AO29" i="49"/>
  <c r="AO22" i="49"/>
  <c r="AO14" i="49"/>
  <c r="AO7" i="49"/>
  <c r="AK112" i="49"/>
  <c r="AK120" i="49"/>
  <c r="AK128" i="49"/>
  <c r="AO122" i="49"/>
  <c r="AO114" i="49"/>
  <c r="AO106" i="49"/>
  <c r="AO98" i="49"/>
  <c r="AO90" i="49"/>
  <c r="AO82" i="49"/>
  <c r="AO75" i="49"/>
  <c r="AO60" i="49"/>
  <c r="AO52" i="49"/>
  <c r="AO44" i="49"/>
  <c r="AO36" i="49"/>
  <c r="AO28" i="49"/>
  <c r="AO21" i="49"/>
  <c r="AO13" i="49"/>
  <c r="AK121" i="49"/>
  <c r="AO121" i="49"/>
  <c r="AO113" i="49"/>
  <c r="AO105" i="49"/>
  <c r="AO97" i="49"/>
  <c r="AO89" i="49"/>
  <c r="AO81" i="49"/>
  <c r="AO74" i="49"/>
  <c r="AO67" i="49"/>
  <c r="AO59" i="49"/>
  <c r="AO51" i="49"/>
  <c r="AO43" i="49"/>
  <c r="AO35" i="49"/>
  <c r="AO27" i="49"/>
  <c r="AO20" i="49"/>
  <c r="AO12" i="49"/>
  <c r="AO6" i="49"/>
  <c r="N79" i="47" l="1"/>
  <c r="BK128" i="49"/>
  <c r="BK127" i="49"/>
  <c r="BK126" i="49"/>
  <c r="BK125" i="49"/>
  <c r="BK124" i="49"/>
  <c r="BK123" i="49"/>
  <c r="BK122" i="49"/>
  <c r="BK121" i="49"/>
  <c r="BK120" i="49"/>
  <c r="BK119" i="49"/>
  <c r="BK118" i="49"/>
  <c r="BK117" i="49"/>
  <c r="BK116" i="49"/>
  <c r="BK115" i="49"/>
  <c r="BK114" i="49"/>
  <c r="BK113" i="49"/>
  <c r="BK112" i="49"/>
  <c r="BK111" i="49"/>
  <c r="BK110" i="49"/>
  <c r="BK109" i="49"/>
  <c r="BK108" i="49"/>
  <c r="BK107" i="49"/>
  <c r="BK106" i="49"/>
  <c r="BK105" i="49"/>
  <c r="BK104" i="49"/>
  <c r="BK103" i="49"/>
  <c r="BK102" i="49"/>
  <c r="BK101" i="49"/>
  <c r="BK100" i="49"/>
  <c r="BK99" i="49"/>
  <c r="BK98" i="49"/>
  <c r="BK97" i="49"/>
  <c r="BK96" i="49"/>
  <c r="BK94" i="49"/>
  <c r="BK93" i="49"/>
  <c r="BK92" i="49"/>
  <c r="BK91" i="49"/>
  <c r="BK90" i="49"/>
  <c r="BK89" i="49"/>
  <c r="BK88" i="49"/>
  <c r="BK87" i="49"/>
  <c r="BK86" i="49"/>
  <c r="BK85" i="49"/>
  <c r="BK84" i="49"/>
  <c r="BK83" i="49"/>
  <c r="BK82" i="49"/>
  <c r="BK81" i="49"/>
  <c r="BK80" i="49"/>
  <c r="BK79" i="49"/>
  <c r="BK78" i="49"/>
  <c r="BK77" i="49"/>
  <c r="BK76" i="49"/>
  <c r="BK75" i="49"/>
  <c r="BK74" i="49"/>
  <c r="BK73" i="49"/>
  <c r="BK72" i="49"/>
  <c r="BK71" i="49"/>
  <c r="BK70" i="49"/>
  <c r="BK69" i="49"/>
  <c r="BK68" i="49"/>
  <c r="BK67" i="49"/>
  <c r="BK66" i="49"/>
  <c r="BK65" i="49"/>
  <c r="BK64" i="49"/>
  <c r="BK63" i="49"/>
  <c r="BK62" i="49"/>
  <c r="BK61" i="49"/>
  <c r="BK60" i="49"/>
  <c r="BK59" i="49"/>
  <c r="BK58" i="49"/>
  <c r="BK57" i="49"/>
  <c r="BK56" i="49"/>
  <c r="BK55" i="49"/>
  <c r="BK54" i="49"/>
  <c r="BK53" i="49"/>
  <c r="BK52" i="49"/>
  <c r="BK51" i="49"/>
  <c r="BK50" i="49"/>
  <c r="BK49" i="49"/>
  <c r="BK48" i="49"/>
  <c r="BK47" i="49"/>
  <c r="BK46" i="49"/>
  <c r="BK45" i="49"/>
  <c r="BK44" i="49"/>
  <c r="BK43" i="49"/>
  <c r="BK42" i="49"/>
  <c r="BK41" i="49"/>
  <c r="BK40" i="49"/>
  <c r="BK39" i="49"/>
  <c r="BK38" i="49"/>
  <c r="BK37" i="49"/>
  <c r="BK36" i="49"/>
  <c r="BK35" i="49"/>
  <c r="BK34" i="49"/>
  <c r="BK33" i="49"/>
  <c r="BK32" i="49"/>
  <c r="BK31" i="49"/>
  <c r="BK30" i="49"/>
  <c r="BK29" i="49"/>
  <c r="BK28" i="49"/>
  <c r="BK27" i="49"/>
  <c r="BK26" i="49"/>
  <c r="BK25" i="49"/>
  <c r="BK24" i="49"/>
  <c r="BK23" i="49"/>
  <c r="BK22" i="49"/>
  <c r="BK21" i="49"/>
  <c r="BK20" i="49"/>
  <c r="BK19" i="49"/>
  <c r="BK18" i="49"/>
  <c r="BK17" i="49"/>
  <c r="BK16" i="49"/>
  <c r="BK15" i="49"/>
  <c r="BK14" i="49"/>
  <c r="BK13" i="49"/>
  <c r="BK12" i="49"/>
  <c r="BK11" i="49"/>
  <c r="BK10" i="49"/>
  <c r="BK9" i="49"/>
  <c r="BK8" i="49"/>
  <c r="BK7" i="49"/>
  <c r="BK6" i="49"/>
  <c r="BK5" i="49"/>
  <c r="AQ7" i="49" l="1"/>
  <c r="P7" i="49" s="1"/>
  <c r="AQ13" i="49"/>
  <c r="P13" i="49" s="1"/>
  <c r="AQ21" i="49"/>
  <c r="P21" i="49" s="1"/>
  <c r="AQ28" i="49"/>
  <c r="P28" i="49" s="1"/>
  <c r="AQ36" i="49"/>
  <c r="P36" i="49" s="1"/>
  <c r="AQ44" i="49"/>
  <c r="P44" i="49" s="1"/>
  <c r="AQ52" i="49"/>
  <c r="P52" i="49" s="1"/>
  <c r="AQ60" i="49"/>
  <c r="P60" i="49" s="1"/>
  <c r="AQ75" i="49"/>
  <c r="P75" i="49" s="1"/>
  <c r="AQ82" i="49"/>
  <c r="P82" i="49" s="1"/>
  <c r="AQ90" i="49"/>
  <c r="P90" i="49" s="1"/>
  <c r="AQ98" i="49"/>
  <c r="P98" i="49" s="1"/>
  <c r="AQ106" i="49"/>
  <c r="P106" i="49" s="1"/>
  <c r="AQ114" i="49"/>
  <c r="P114" i="49" s="1"/>
  <c r="AQ122" i="49"/>
  <c r="P122" i="49" s="1"/>
  <c r="AQ14" i="49"/>
  <c r="P14" i="49" s="1"/>
  <c r="AQ22" i="49"/>
  <c r="P22" i="49" s="1"/>
  <c r="AQ29" i="49"/>
  <c r="P29" i="49" s="1"/>
  <c r="AQ37" i="49"/>
  <c r="P37" i="49" s="1"/>
  <c r="AQ45" i="49"/>
  <c r="P45" i="49" s="1"/>
  <c r="AQ53" i="49"/>
  <c r="P53" i="49" s="1"/>
  <c r="AQ61" i="49"/>
  <c r="P61" i="49" s="1"/>
  <c r="AQ68" i="49"/>
  <c r="P68" i="49" s="1"/>
  <c r="AQ83" i="49"/>
  <c r="P83" i="49" s="1"/>
  <c r="AQ91" i="49"/>
  <c r="P91" i="49" s="1"/>
  <c r="AQ99" i="49"/>
  <c r="P99" i="49" s="1"/>
  <c r="AQ107" i="49"/>
  <c r="P107" i="49" s="1"/>
  <c r="AQ115" i="49"/>
  <c r="P115" i="49" s="1"/>
  <c r="AQ123" i="49"/>
  <c r="P123" i="49" s="1"/>
  <c r="AQ15" i="49"/>
  <c r="P15" i="49" s="1"/>
  <c r="AQ23" i="49"/>
  <c r="P23" i="49" s="1"/>
  <c r="AQ30" i="49"/>
  <c r="P30" i="49" s="1"/>
  <c r="AQ38" i="49"/>
  <c r="P38" i="49" s="1"/>
  <c r="AQ46" i="49"/>
  <c r="P46" i="49" s="1"/>
  <c r="AQ54" i="49"/>
  <c r="P54" i="49" s="1"/>
  <c r="AQ62" i="49"/>
  <c r="P62" i="49" s="1"/>
  <c r="AQ69" i="49"/>
  <c r="P69" i="49" s="1"/>
  <c r="AQ76" i="49"/>
  <c r="P76" i="49" s="1"/>
  <c r="AQ84" i="49"/>
  <c r="P84" i="49" s="1"/>
  <c r="AQ92" i="49"/>
  <c r="P92" i="49" s="1"/>
  <c r="AQ100" i="49"/>
  <c r="P100" i="49" s="1"/>
  <c r="AQ108" i="49"/>
  <c r="P108" i="49" s="1"/>
  <c r="AQ116" i="49"/>
  <c r="P116" i="49" s="1"/>
  <c r="AQ124" i="49"/>
  <c r="P124" i="49" s="1"/>
  <c r="AQ8" i="49"/>
  <c r="P8" i="49" s="1"/>
  <c r="AQ16" i="49"/>
  <c r="P16" i="49" s="1"/>
  <c r="AQ24" i="49"/>
  <c r="P24" i="49" s="1"/>
  <c r="AQ31" i="49"/>
  <c r="P31" i="49" s="1"/>
  <c r="AQ39" i="49"/>
  <c r="P39" i="49" s="1"/>
  <c r="AQ47" i="49"/>
  <c r="P47" i="49" s="1"/>
  <c r="AQ55" i="49"/>
  <c r="P55" i="49" s="1"/>
  <c r="AQ63" i="49"/>
  <c r="P63" i="49" s="1"/>
  <c r="AQ70" i="49"/>
  <c r="P70" i="49" s="1"/>
  <c r="AQ77" i="49"/>
  <c r="P77" i="49" s="1"/>
  <c r="AQ85" i="49"/>
  <c r="P85" i="49" s="1"/>
  <c r="AQ93" i="49"/>
  <c r="P93" i="49" s="1"/>
  <c r="AQ101" i="49"/>
  <c r="P101" i="49" s="1"/>
  <c r="AQ109" i="49"/>
  <c r="P109" i="49" s="1"/>
  <c r="AQ117" i="49"/>
  <c r="P117" i="49" s="1"/>
  <c r="AQ125" i="49"/>
  <c r="P125" i="49" s="1"/>
  <c r="AQ9" i="49"/>
  <c r="P9" i="49" s="1"/>
  <c r="AQ17" i="49"/>
  <c r="P17" i="49" s="1"/>
  <c r="AQ32" i="49"/>
  <c r="P32" i="49" s="1"/>
  <c r="AQ40" i="49"/>
  <c r="P40" i="49" s="1"/>
  <c r="AQ48" i="49"/>
  <c r="P48" i="49" s="1"/>
  <c r="AQ56" i="49"/>
  <c r="P56" i="49" s="1"/>
  <c r="AQ64" i="49"/>
  <c r="P64" i="49" s="1"/>
  <c r="AQ71" i="49"/>
  <c r="P71" i="49" s="1"/>
  <c r="AQ78" i="49"/>
  <c r="P78" i="49" s="1"/>
  <c r="AQ86" i="49"/>
  <c r="P86" i="49" s="1"/>
  <c r="AQ94" i="49"/>
  <c r="P94" i="49" s="1"/>
  <c r="AQ102" i="49"/>
  <c r="P102" i="49" s="1"/>
  <c r="AQ110" i="49"/>
  <c r="P110" i="49" s="1"/>
  <c r="AQ118" i="49"/>
  <c r="P118" i="49" s="1"/>
  <c r="AQ126" i="49"/>
  <c r="P126" i="49" s="1"/>
  <c r="AQ4" i="49"/>
  <c r="P4" i="49" s="1"/>
  <c r="AQ10" i="49"/>
  <c r="P10" i="49" s="1"/>
  <c r="AQ18" i="49"/>
  <c r="P18" i="49" s="1"/>
  <c r="AQ25" i="49"/>
  <c r="P25" i="49" s="1"/>
  <c r="AQ33" i="49"/>
  <c r="P33" i="49" s="1"/>
  <c r="AQ41" i="49"/>
  <c r="P41" i="49" s="1"/>
  <c r="AQ49" i="49"/>
  <c r="P49" i="49" s="1"/>
  <c r="AQ57" i="49"/>
  <c r="P57" i="49" s="1"/>
  <c r="AQ65" i="49"/>
  <c r="P65" i="49" s="1"/>
  <c r="AQ72" i="49"/>
  <c r="P72" i="49" s="1"/>
  <c r="AQ79" i="49"/>
  <c r="P79" i="49" s="1"/>
  <c r="AQ87" i="49"/>
  <c r="P87" i="49" s="1"/>
  <c r="AQ95" i="49"/>
  <c r="P95" i="49" s="1"/>
  <c r="AQ103" i="49"/>
  <c r="P103" i="49" s="1"/>
  <c r="AQ111" i="49"/>
  <c r="P111" i="49" s="1"/>
  <c r="AQ119" i="49"/>
  <c r="P119" i="49" s="1"/>
  <c r="AQ127" i="49"/>
  <c r="P127" i="49" s="1"/>
  <c r="AQ5" i="49"/>
  <c r="P5" i="49" s="1"/>
  <c r="AQ11" i="49"/>
  <c r="P11" i="49" s="1"/>
  <c r="AQ19" i="49"/>
  <c r="P19" i="49" s="1"/>
  <c r="AQ26" i="49"/>
  <c r="P26" i="49" s="1"/>
  <c r="AQ34" i="49"/>
  <c r="P34" i="49" s="1"/>
  <c r="AQ42" i="49"/>
  <c r="P42" i="49" s="1"/>
  <c r="AQ50" i="49"/>
  <c r="P50" i="49" s="1"/>
  <c r="AQ58" i="49"/>
  <c r="P58" i="49" s="1"/>
  <c r="AQ66" i="49"/>
  <c r="P66" i="49" s="1"/>
  <c r="AQ73" i="49"/>
  <c r="P73" i="49" s="1"/>
  <c r="AQ80" i="49"/>
  <c r="P80" i="49" s="1"/>
  <c r="AQ88" i="49"/>
  <c r="P88" i="49" s="1"/>
  <c r="AQ96" i="49"/>
  <c r="P96" i="49" s="1"/>
  <c r="AQ104" i="49"/>
  <c r="P104" i="49" s="1"/>
  <c r="AQ112" i="49"/>
  <c r="P112" i="49" s="1"/>
  <c r="AQ120" i="49"/>
  <c r="P120" i="49" s="1"/>
  <c r="AQ128" i="49"/>
  <c r="P128" i="49" s="1"/>
  <c r="AQ6" i="49"/>
  <c r="P6" i="49" s="1"/>
  <c r="AQ12" i="49"/>
  <c r="P12" i="49" s="1"/>
  <c r="AQ20" i="49"/>
  <c r="P20" i="49" s="1"/>
  <c r="AQ27" i="49"/>
  <c r="P27" i="49" s="1"/>
  <c r="AQ35" i="49"/>
  <c r="P35" i="49" s="1"/>
  <c r="AQ43" i="49"/>
  <c r="P43" i="49" s="1"/>
  <c r="AQ51" i="49"/>
  <c r="P51" i="49" s="1"/>
  <c r="AQ59" i="49"/>
  <c r="P59" i="49" s="1"/>
  <c r="AQ67" i="49"/>
  <c r="P67" i="49" s="1"/>
  <c r="AQ74" i="49"/>
  <c r="P74" i="49" s="1"/>
  <c r="AQ81" i="49"/>
  <c r="P81" i="49" s="1"/>
  <c r="AQ89" i="49"/>
  <c r="P89" i="49" s="1"/>
  <c r="AQ97" i="49"/>
  <c r="P97" i="49" s="1"/>
  <c r="AQ105" i="49"/>
  <c r="P105" i="49" s="1"/>
  <c r="AQ113" i="49"/>
  <c r="P113" i="49" s="1"/>
  <c r="AQ121" i="49"/>
  <c r="P121" i="49" s="1"/>
  <c r="AM9" i="49" l="1"/>
  <c r="O9" i="49" s="1"/>
  <c r="AM81" i="49"/>
  <c r="O81" i="49" s="1"/>
  <c r="AM99" i="49"/>
  <c r="O99" i="49" s="1"/>
  <c r="AM103" i="49"/>
  <c r="O103" i="49" s="1"/>
  <c r="AM74" i="49"/>
  <c r="O74" i="49" s="1"/>
  <c r="AM71" i="49"/>
  <c r="O71" i="49" s="1"/>
  <c r="AM120" i="49"/>
  <c r="O120" i="49" s="1"/>
  <c r="AM69" i="49"/>
  <c r="O69" i="49" s="1"/>
  <c r="AM121" i="49"/>
  <c r="O121" i="49" s="1"/>
  <c r="AM34" i="49"/>
  <c r="O34" i="49" s="1"/>
  <c r="AM50" i="49"/>
  <c r="O50" i="49" s="1"/>
  <c r="AM43" i="49"/>
  <c r="O43" i="49" s="1"/>
  <c r="AM70" i="49"/>
  <c r="O70" i="49" s="1"/>
  <c r="AM119" i="49"/>
  <c r="O119" i="49" s="1"/>
  <c r="AM60" i="49"/>
  <c r="O60" i="49" s="1"/>
  <c r="AM30" i="49"/>
  <c r="O30" i="49" s="1"/>
  <c r="AM37" i="49"/>
  <c r="O37" i="49" s="1"/>
  <c r="AM117" i="49"/>
  <c r="O117" i="49" s="1"/>
  <c r="AM82" i="49"/>
  <c r="O82" i="49" s="1"/>
  <c r="AM24" i="49"/>
  <c r="O24" i="49" s="1"/>
  <c r="AM5" i="49"/>
  <c r="O5" i="49" s="1"/>
  <c r="AM58" i="49"/>
  <c r="O58" i="49" s="1"/>
  <c r="AM115" i="49"/>
  <c r="O115" i="49" s="1"/>
  <c r="AM123" i="49"/>
  <c r="O123" i="49" s="1"/>
  <c r="AM73" i="49"/>
  <c r="O73" i="49" s="1"/>
  <c r="AM110" i="49"/>
  <c r="O110" i="49" s="1"/>
  <c r="AM55" i="49"/>
  <c r="O55" i="49" s="1"/>
  <c r="AM76" i="49"/>
  <c r="O76" i="49" s="1"/>
  <c r="AM105" i="49"/>
  <c r="O105" i="49" s="1"/>
  <c r="AM108" i="49"/>
  <c r="O108" i="49" s="1"/>
  <c r="AM33" i="49"/>
  <c r="O33" i="49" s="1"/>
  <c r="AM98" i="49"/>
  <c r="O98" i="49" s="1"/>
  <c r="AM86" i="49"/>
  <c r="O86" i="49" s="1"/>
  <c r="AM97" i="49"/>
  <c r="O97" i="49" s="1"/>
  <c r="AM114" i="49"/>
  <c r="O114" i="49" s="1"/>
  <c r="AM19" i="49"/>
  <c r="O19" i="49" s="1"/>
  <c r="AM4" i="49"/>
  <c r="O4" i="49" s="1"/>
  <c r="AM104" i="49"/>
  <c r="O104" i="49" s="1"/>
  <c r="AM48" i="49"/>
  <c r="O48" i="49" s="1"/>
  <c r="AM15" i="49"/>
  <c r="O15" i="49" s="1"/>
  <c r="AM83" i="49"/>
  <c r="O83" i="49" s="1"/>
  <c r="AM17" i="49"/>
  <c r="O17" i="49" s="1"/>
  <c r="AM93" i="49"/>
  <c r="O93" i="49" s="1"/>
  <c r="AM75" i="49"/>
  <c r="O75" i="49" s="1"/>
  <c r="AM113" i="49"/>
  <c r="O113" i="49" s="1"/>
  <c r="AM87" i="49"/>
  <c r="O87" i="49" s="1"/>
  <c r="AM94" i="49"/>
  <c r="O94" i="49" s="1"/>
  <c r="AM40" i="49"/>
  <c r="O40" i="49" s="1"/>
  <c r="AM8" i="49"/>
  <c r="O8" i="49" s="1"/>
  <c r="AM66" i="49"/>
  <c r="O66" i="49" s="1"/>
  <c r="AM12" i="49"/>
  <c r="O12" i="49" s="1"/>
  <c r="AM18" i="49"/>
  <c r="O18" i="49" s="1"/>
  <c r="AM49" i="49"/>
  <c r="O49" i="49" s="1"/>
  <c r="AM31" i="49"/>
  <c r="O31" i="49" s="1"/>
  <c r="AM72" i="49"/>
  <c r="O72" i="49" s="1"/>
  <c r="AM56" i="49"/>
  <c r="O56" i="49" s="1"/>
  <c r="AM77" i="49"/>
  <c r="O77" i="49" s="1"/>
  <c r="AM47" i="49"/>
  <c r="O47" i="49" s="1"/>
  <c r="AM80" i="49"/>
  <c r="O80" i="49" s="1"/>
  <c r="AM32" i="49"/>
  <c r="O32" i="49" s="1"/>
  <c r="AM54" i="49"/>
  <c r="O54" i="49" s="1"/>
  <c r="AM91" i="49"/>
  <c r="O91" i="49" s="1"/>
  <c r="AM78" i="49"/>
  <c r="O78" i="49" s="1"/>
  <c r="AM67" i="49"/>
  <c r="O67" i="49" s="1"/>
  <c r="AM122" i="49"/>
  <c r="O122" i="49" s="1"/>
  <c r="AM116" i="49"/>
  <c r="O116" i="49" s="1"/>
  <c r="AM95" i="49"/>
  <c r="O95" i="49" s="1"/>
  <c r="AM44" i="49"/>
  <c r="O44" i="49" s="1"/>
  <c r="AM22" i="49"/>
  <c r="O22" i="49" s="1"/>
  <c r="AM102" i="49"/>
  <c r="O102" i="49" s="1"/>
  <c r="AM62" i="49"/>
  <c r="O62" i="49" s="1"/>
  <c r="AM92" i="49"/>
  <c r="O92" i="49" s="1"/>
  <c r="AM96" i="49"/>
  <c r="O96" i="49" s="1"/>
  <c r="AM61" i="49"/>
  <c r="O61" i="49" s="1"/>
  <c r="AM109" i="49"/>
  <c r="O109" i="49" s="1"/>
  <c r="AM106" i="49"/>
  <c r="O106" i="49" s="1"/>
  <c r="AM13" i="49"/>
  <c r="O13" i="49" s="1"/>
  <c r="AM88" i="49"/>
  <c r="O88" i="49" s="1"/>
  <c r="AM20" i="49"/>
  <c r="O20" i="49" s="1"/>
  <c r="AM118" i="49"/>
  <c r="O118" i="49" s="1"/>
  <c r="AM127" i="49"/>
  <c r="O127" i="49" s="1"/>
  <c r="AM11" i="49"/>
  <c r="O11" i="49" s="1"/>
  <c r="AM64" i="49"/>
  <c r="O64" i="49" s="1"/>
  <c r="AM125" i="49"/>
  <c r="O125" i="49" s="1"/>
  <c r="AM59" i="49"/>
  <c r="O59" i="49" s="1"/>
  <c r="AM27" i="49"/>
  <c r="O27" i="49" s="1"/>
  <c r="AM90" i="49"/>
  <c r="O90" i="49" s="1"/>
  <c r="AM84" i="49"/>
  <c r="O84" i="49" s="1"/>
  <c r="AM25" i="49"/>
  <c r="O25" i="49" s="1"/>
  <c r="AM29" i="49"/>
  <c r="O29" i="49" s="1"/>
  <c r="AM68" i="49"/>
  <c r="O68" i="49" s="1"/>
  <c r="AM38" i="49"/>
  <c r="O38" i="49" s="1"/>
  <c r="AM41" i="49"/>
  <c r="O41" i="49" s="1"/>
  <c r="AM53" i="49"/>
  <c r="O53" i="49" s="1"/>
  <c r="AM111" i="49"/>
  <c r="O111" i="49" s="1"/>
  <c r="AM35" i="49"/>
  <c r="O35" i="49" s="1"/>
  <c r="AM28" i="49"/>
  <c r="O28" i="49" s="1"/>
  <c r="AM7" i="49"/>
  <c r="O7" i="49" s="1"/>
  <c r="AM112" i="49"/>
  <c r="O112" i="49" s="1"/>
  <c r="AM42" i="49"/>
  <c r="O42" i="49" s="1"/>
  <c r="AM107" i="49"/>
  <c r="O107" i="49" s="1"/>
  <c r="AM51" i="49"/>
  <c r="O51" i="49" s="1"/>
  <c r="AM6" i="49"/>
  <c r="O6" i="49" s="1"/>
  <c r="AM79" i="49"/>
  <c r="O79" i="49" s="1"/>
  <c r="AM100" i="49"/>
  <c r="O100" i="49" s="1"/>
  <c r="AM46" i="49"/>
  <c r="O46" i="49" s="1"/>
  <c r="AM52" i="49"/>
  <c r="O52" i="49" s="1"/>
  <c r="AM85" i="49"/>
  <c r="O85" i="49" s="1"/>
  <c r="AM16" i="49"/>
  <c r="O16" i="49" s="1"/>
  <c r="AM101" i="49"/>
  <c r="O101" i="49" s="1"/>
  <c r="AM10" i="49"/>
  <c r="O10" i="49" s="1"/>
  <c r="AM126" i="49"/>
  <c r="O126" i="49" s="1"/>
  <c r="AM45" i="49"/>
  <c r="O45" i="49" s="1"/>
  <c r="AM65" i="49"/>
  <c r="O65" i="49" s="1"/>
  <c r="AM57" i="49"/>
  <c r="O57" i="49" s="1"/>
  <c r="AM23" i="49"/>
  <c r="O23" i="49" s="1"/>
  <c r="AM63" i="49"/>
  <c r="O63" i="49" s="1"/>
  <c r="AM128" i="49"/>
  <c r="O128" i="49" s="1"/>
  <c r="AM36" i="49"/>
  <c r="O36" i="49" s="1"/>
  <c r="AM21" i="49"/>
  <c r="O21" i="49" s="1"/>
  <c r="AM89" i="49"/>
  <c r="O89" i="49" s="1"/>
  <c r="AM14" i="49"/>
  <c r="O14" i="49" s="1"/>
  <c r="AM39" i="49"/>
  <c r="O39" i="49" s="1"/>
  <c r="AM124" i="49"/>
  <c r="O124" i="49" s="1"/>
  <c r="AM26" i="49"/>
  <c r="O26" i="49" s="1"/>
  <c r="AJ100" i="49" l="1"/>
  <c r="AN100" i="49"/>
  <c r="AL113" i="49"/>
  <c r="AR121" i="49"/>
  <c r="AR56" i="49"/>
  <c r="AR104" i="49"/>
  <c r="AR97" i="49"/>
  <c r="AR32" i="49"/>
  <c r="AR79" i="49"/>
  <c r="AR15" i="49"/>
  <c r="AR95" i="49"/>
  <c r="AR30" i="49"/>
  <c r="AR110" i="49"/>
  <c r="AR45" i="49"/>
  <c r="AR109" i="49"/>
  <c r="AR44" i="49"/>
  <c r="AR92" i="49"/>
  <c r="AR27" i="49"/>
  <c r="AR107" i="49"/>
  <c r="AR42" i="49"/>
  <c r="AR65" i="49"/>
  <c r="AJ76" i="49"/>
  <c r="AJ12" i="49"/>
  <c r="AN76" i="49"/>
  <c r="AN12" i="49"/>
  <c r="AL101" i="49"/>
  <c r="AL69" i="49"/>
  <c r="AL37" i="49"/>
  <c r="AL5" i="49"/>
  <c r="AJ115" i="49"/>
  <c r="AJ51" i="49"/>
  <c r="AN115" i="49"/>
  <c r="AN51" i="49"/>
  <c r="AJ98" i="49"/>
  <c r="AJ34" i="49"/>
  <c r="AN90" i="49"/>
  <c r="AN26" i="49"/>
  <c r="AL104" i="49"/>
  <c r="AL72" i="49"/>
  <c r="AL40" i="49"/>
  <c r="AL8" i="49"/>
  <c r="AJ121" i="49"/>
  <c r="AJ57" i="49"/>
  <c r="AN113" i="49"/>
  <c r="AN49" i="49"/>
  <c r="AJ88" i="49"/>
  <c r="AJ24" i="49"/>
  <c r="AN80" i="49"/>
  <c r="AN16" i="49"/>
  <c r="AL103" i="49"/>
  <c r="AL71" i="49"/>
  <c r="AL39" i="49"/>
  <c r="AL7" i="49"/>
  <c r="AJ128" i="49"/>
  <c r="J128" i="49" s="1"/>
  <c r="AJ63" i="49"/>
  <c r="AN128" i="49"/>
  <c r="AN63" i="49"/>
  <c r="AJ110" i="49"/>
  <c r="AJ46" i="49"/>
  <c r="AN110" i="49"/>
  <c r="AN46" i="49"/>
  <c r="AL118" i="49"/>
  <c r="AL86" i="49"/>
  <c r="AL54" i="49"/>
  <c r="AL22" i="49"/>
  <c r="AJ77" i="49"/>
  <c r="AJ13" i="49"/>
  <c r="AN77" i="49"/>
  <c r="AN13" i="49"/>
  <c r="AR87" i="49"/>
  <c r="AR22" i="49"/>
  <c r="AR102" i="49"/>
  <c r="AR37" i="49"/>
  <c r="AR101" i="49"/>
  <c r="AR36" i="49"/>
  <c r="AR83" i="49"/>
  <c r="AR19" i="49"/>
  <c r="AR99" i="49"/>
  <c r="AR34" i="49"/>
  <c r="AR122" i="49"/>
  <c r="AR57" i="49"/>
  <c r="AJ68" i="49"/>
  <c r="AJ4" i="49"/>
  <c r="AN68" i="49"/>
  <c r="AN4" i="49"/>
  <c r="AL97" i="49"/>
  <c r="AL65" i="49"/>
  <c r="AL33" i="49"/>
  <c r="AJ107" i="49"/>
  <c r="AJ43" i="49"/>
  <c r="AN107" i="49"/>
  <c r="AN43" i="49"/>
  <c r="AJ90" i="49"/>
  <c r="AJ26" i="49"/>
  <c r="AN82" i="49"/>
  <c r="AN18" i="49"/>
  <c r="AL100" i="49"/>
  <c r="AL68" i="49"/>
  <c r="AL36" i="49"/>
  <c r="AL4" i="49"/>
  <c r="AJ113" i="49"/>
  <c r="AJ49" i="49"/>
  <c r="AN105" i="49"/>
  <c r="AN41" i="49"/>
  <c r="AJ80" i="49"/>
  <c r="AJ16" i="49"/>
  <c r="AN72" i="49"/>
  <c r="AN8" i="49"/>
  <c r="AL99" i="49"/>
  <c r="AL67" i="49"/>
  <c r="AL35" i="49"/>
  <c r="AL126" i="49"/>
  <c r="AJ119" i="49"/>
  <c r="AJ55" i="49"/>
  <c r="AN119" i="49"/>
  <c r="AN55" i="49"/>
  <c r="AJ102" i="49"/>
  <c r="AJ38" i="49"/>
  <c r="AN102" i="49"/>
  <c r="AN38" i="49"/>
  <c r="AL114" i="49"/>
  <c r="AL82" i="49"/>
  <c r="AL50" i="49"/>
  <c r="AL18" i="49"/>
  <c r="AJ69" i="49"/>
  <c r="AJ5" i="49"/>
  <c r="AN69" i="49"/>
  <c r="AN5" i="49"/>
  <c r="AR24" i="49"/>
  <c r="AR71" i="49"/>
  <c r="AR80" i="49"/>
  <c r="AR16" i="49"/>
  <c r="AR128" i="49"/>
  <c r="AR63" i="49"/>
  <c r="AR78" i="49"/>
  <c r="AR14" i="49"/>
  <c r="AR94" i="49"/>
  <c r="AR29" i="49"/>
  <c r="AR93" i="49"/>
  <c r="AR28" i="49"/>
  <c r="AR75" i="49"/>
  <c r="AR11" i="49"/>
  <c r="AR91" i="49"/>
  <c r="AR26" i="49"/>
  <c r="AR114" i="49"/>
  <c r="AR49" i="49"/>
  <c r="AJ124" i="49"/>
  <c r="J124" i="49" s="1"/>
  <c r="AJ60" i="49"/>
  <c r="AN124" i="49"/>
  <c r="AN60" i="49"/>
  <c r="AL125" i="49"/>
  <c r="AL93" i="49"/>
  <c r="AL61" i="49"/>
  <c r="AL29" i="49"/>
  <c r="AJ99" i="49"/>
  <c r="AJ35" i="49"/>
  <c r="AN99" i="49"/>
  <c r="AN35" i="49"/>
  <c r="AJ82" i="49"/>
  <c r="AJ18" i="49"/>
  <c r="AN74" i="49"/>
  <c r="AN10" i="49"/>
  <c r="AL96" i="49"/>
  <c r="AL64" i="49"/>
  <c r="AL32" i="49"/>
  <c r="AJ105" i="49"/>
  <c r="AJ41" i="49"/>
  <c r="AN97" i="49"/>
  <c r="AN33" i="49"/>
  <c r="AJ72" i="49"/>
  <c r="AJ8" i="49"/>
  <c r="AN64" i="49"/>
  <c r="AL128" i="49"/>
  <c r="AL95" i="49"/>
  <c r="AL63" i="49"/>
  <c r="AL31" i="49"/>
  <c r="AJ111" i="49"/>
  <c r="AJ47" i="49"/>
  <c r="AN111" i="49"/>
  <c r="AN47" i="49"/>
  <c r="AJ94" i="49"/>
  <c r="AJ30" i="49"/>
  <c r="AN94" i="49"/>
  <c r="AN30" i="49"/>
  <c r="AL110" i="49"/>
  <c r="AL78" i="49"/>
  <c r="AL46" i="49"/>
  <c r="AL14" i="49"/>
  <c r="AJ125" i="49"/>
  <c r="J125" i="49" s="1"/>
  <c r="AJ61" i="49"/>
  <c r="AN125" i="49"/>
  <c r="AN61" i="49"/>
  <c r="AR89" i="49"/>
  <c r="AR7" i="49"/>
  <c r="AR72" i="49"/>
  <c r="AR8" i="49"/>
  <c r="AR120" i="49"/>
  <c r="AR55" i="49"/>
  <c r="AR70" i="49"/>
  <c r="AR6" i="49"/>
  <c r="AR86" i="49"/>
  <c r="AR21" i="49"/>
  <c r="AR84" i="49"/>
  <c r="AR20" i="49"/>
  <c r="AR67" i="49"/>
  <c r="AR85" i="49"/>
  <c r="AR82" i="49"/>
  <c r="AR18" i="49"/>
  <c r="AR106" i="49"/>
  <c r="AR41" i="49"/>
  <c r="AJ116" i="49"/>
  <c r="AJ52" i="49"/>
  <c r="AN116" i="49"/>
  <c r="AN52" i="49"/>
  <c r="AL121" i="49"/>
  <c r="AL89" i="49"/>
  <c r="AL57" i="49"/>
  <c r="AL25" i="49"/>
  <c r="AJ91" i="49"/>
  <c r="AJ27" i="49"/>
  <c r="AN91" i="49"/>
  <c r="AN27" i="49"/>
  <c r="AJ74" i="49"/>
  <c r="AJ10" i="49"/>
  <c r="AN66" i="49"/>
  <c r="AL124" i="49"/>
  <c r="AL92" i="49"/>
  <c r="AL60" i="49"/>
  <c r="AL28" i="49"/>
  <c r="AJ97" i="49"/>
  <c r="AJ33" i="49"/>
  <c r="AN89" i="49"/>
  <c r="AN25" i="49"/>
  <c r="AJ64" i="49"/>
  <c r="AN120" i="49"/>
  <c r="AN56" i="49"/>
  <c r="AL123" i="49"/>
  <c r="AL91" i="49"/>
  <c r="AL59" i="49"/>
  <c r="AL27" i="49"/>
  <c r="AJ103" i="49"/>
  <c r="AJ39" i="49"/>
  <c r="AN103" i="49"/>
  <c r="AN39" i="49"/>
  <c r="AJ86" i="49"/>
  <c r="AJ22" i="49"/>
  <c r="AN86" i="49"/>
  <c r="AN22" i="49"/>
  <c r="AL106" i="49"/>
  <c r="AL74" i="49"/>
  <c r="AL42" i="49"/>
  <c r="AL10" i="49"/>
  <c r="AJ117" i="49"/>
  <c r="AJ53" i="49"/>
  <c r="AN117" i="49"/>
  <c r="AN53" i="49"/>
  <c r="AR64" i="49"/>
  <c r="AR112" i="49"/>
  <c r="AR47" i="49"/>
  <c r="AR127" i="49"/>
  <c r="AR62" i="49"/>
  <c r="AR77" i="49"/>
  <c r="AR13" i="49"/>
  <c r="AR76" i="49"/>
  <c r="AR12" i="49"/>
  <c r="AR124" i="49"/>
  <c r="AR59" i="49"/>
  <c r="AR74" i="49"/>
  <c r="AR10" i="49"/>
  <c r="AR98" i="49"/>
  <c r="AR33" i="49"/>
  <c r="AJ108" i="49"/>
  <c r="AJ44" i="49"/>
  <c r="AN108" i="49"/>
  <c r="AN44" i="49"/>
  <c r="AL117" i="49"/>
  <c r="AL85" i="49"/>
  <c r="AL53" i="49"/>
  <c r="AL21" i="49"/>
  <c r="AJ83" i="49"/>
  <c r="AJ19" i="49"/>
  <c r="AN83" i="49"/>
  <c r="AN19" i="49"/>
  <c r="AJ66" i="49"/>
  <c r="AN122" i="49"/>
  <c r="AN58" i="49"/>
  <c r="AL120" i="49"/>
  <c r="AL88" i="49"/>
  <c r="AL56" i="49"/>
  <c r="AL24" i="49"/>
  <c r="AJ89" i="49"/>
  <c r="AJ25" i="49"/>
  <c r="AN81" i="49"/>
  <c r="AN17" i="49"/>
  <c r="AJ120" i="49"/>
  <c r="AJ56" i="49"/>
  <c r="AN112" i="49"/>
  <c r="AN48" i="49"/>
  <c r="AL119" i="49"/>
  <c r="AL87" i="49"/>
  <c r="AL55" i="49"/>
  <c r="AL23" i="49"/>
  <c r="AJ95" i="49"/>
  <c r="AJ31" i="49"/>
  <c r="AN95" i="49"/>
  <c r="AN31" i="49"/>
  <c r="AJ78" i="49"/>
  <c r="AJ14" i="49"/>
  <c r="AN78" i="49"/>
  <c r="AN14" i="49"/>
  <c r="AL102" i="49"/>
  <c r="AL70" i="49"/>
  <c r="AL38" i="49"/>
  <c r="AL6" i="49"/>
  <c r="AJ109" i="49"/>
  <c r="AJ45" i="49"/>
  <c r="AN109" i="49"/>
  <c r="AN45" i="49"/>
  <c r="AR39" i="49"/>
  <c r="AR69" i="49"/>
  <c r="AR5" i="49"/>
  <c r="AR68" i="49"/>
  <c r="AR116" i="49"/>
  <c r="AR51" i="49"/>
  <c r="AR66" i="49"/>
  <c r="AR90" i="49"/>
  <c r="AR25" i="49"/>
  <c r="AJ36" i="49"/>
  <c r="AN36" i="49"/>
  <c r="AL81" i="49"/>
  <c r="AL49" i="49"/>
  <c r="AL17" i="49"/>
  <c r="AJ75" i="49"/>
  <c r="AJ11" i="49"/>
  <c r="AN75" i="49"/>
  <c r="AN11" i="49"/>
  <c r="AJ122" i="49"/>
  <c r="AJ58" i="49"/>
  <c r="AN114" i="49"/>
  <c r="AN50" i="49"/>
  <c r="AL116" i="49"/>
  <c r="AL84" i="49"/>
  <c r="AL52" i="49"/>
  <c r="AL20" i="49"/>
  <c r="AJ81" i="49"/>
  <c r="AJ17" i="49"/>
  <c r="AN73" i="49"/>
  <c r="AN9" i="49"/>
  <c r="AJ112" i="49"/>
  <c r="AJ48" i="49"/>
  <c r="AN104" i="49"/>
  <c r="AN40" i="49"/>
  <c r="AL115" i="49"/>
  <c r="AL83" i="49"/>
  <c r="AL51" i="49"/>
  <c r="AL19" i="49"/>
  <c r="AJ87" i="49"/>
  <c r="AJ23" i="49"/>
  <c r="AN87" i="49"/>
  <c r="AN23" i="49"/>
  <c r="AJ70" i="49"/>
  <c r="AJ6" i="49"/>
  <c r="AN70" i="49"/>
  <c r="AN6" i="49"/>
  <c r="AL98" i="49"/>
  <c r="AL66" i="49"/>
  <c r="AL34" i="49"/>
  <c r="AJ101" i="49"/>
  <c r="AJ37" i="49"/>
  <c r="AN101" i="49"/>
  <c r="AN37" i="49"/>
  <c r="AR119" i="49"/>
  <c r="AR48" i="49"/>
  <c r="AR96" i="49"/>
  <c r="AR111" i="49"/>
  <c r="AR46" i="49"/>
  <c r="AR126" i="49"/>
  <c r="AR61" i="49"/>
  <c r="AR125" i="49"/>
  <c r="AR60" i="49"/>
  <c r="AR108" i="49"/>
  <c r="AR43" i="49"/>
  <c r="AR123" i="49"/>
  <c r="AR58" i="49"/>
  <c r="AR81" i="49"/>
  <c r="AR17" i="49"/>
  <c r="AJ92" i="49"/>
  <c r="AJ28" i="49"/>
  <c r="AN92" i="49"/>
  <c r="AN28" i="49"/>
  <c r="AL109" i="49"/>
  <c r="AL77" i="49"/>
  <c r="AL45" i="49"/>
  <c r="AL13" i="49"/>
  <c r="AJ67" i="49"/>
  <c r="AJ126" i="49"/>
  <c r="J126" i="49" s="1"/>
  <c r="AN67" i="49"/>
  <c r="AN126" i="49"/>
  <c r="AJ114" i="49"/>
  <c r="AJ50" i="49"/>
  <c r="AN106" i="49"/>
  <c r="AN42" i="49"/>
  <c r="AL112" i="49"/>
  <c r="AL80" i="49"/>
  <c r="AL48" i="49"/>
  <c r="AL16" i="49"/>
  <c r="AJ73" i="49"/>
  <c r="AJ9" i="49"/>
  <c r="AN65" i="49"/>
  <c r="AJ104" i="49"/>
  <c r="AJ40" i="49"/>
  <c r="AN96" i="49"/>
  <c r="AN32" i="49"/>
  <c r="AL111" i="49"/>
  <c r="AL79" i="49"/>
  <c r="AL47" i="49"/>
  <c r="AL15" i="49"/>
  <c r="AJ79" i="49"/>
  <c r="AJ15" i="49"/>
  <c r="AN79" i="49"/>
  <c r="AN15" i="49"/>
  <c r="AJ127" i="49"/>
  <c r="J127" i="49" s="1"/>
  <c r="AJ62" i="49"/>
  <c r="AN127" i="49"/>
  <c r="AN62" i="49"/>
  <c r="AL127" i="49"/>
  <c r="AL94" i="49"/>
  <c r="AL62" i="49"/>
  <c r="AL30" i="49"/>
  <c r="AJ93" i="49"/>
  <c r="AJ29" i="49"/>
  <c r="AN93" i="49"/>
  <c r="AN29" i="49"/>
  <c r="AR54" i="49"/>
  <c r="AR113" i="49"/>
  <c r="AR31" i="49"/>
  <c r="AR105" i="49"/>
  <c r="AR40" i="49"/>
  <c r="AR88" i="49"/>
  <c r="AR23" i="49"/>
  <c r="AR103" i="49"/>
  <c r="AR38" i="49"/>
  <c r="AR118" i="49"/>
  <c r="AR53" i="49"/>
  <c r="AR117" i="49"/>
  <c r="AR52" i="49"/>
  <c r="AR100" i="49"/>
  <c r="AR35" i="49"/>
  <c r="AR115" i="49"/>
  <c r="AR50" i="49"/>
  <c r="AR73" i="49"/>
  <c r="AR9" i="49"/>
  <c r="AJ84" i="49"/>
  <c r="AJ20" i="49"/>
  <c r="AN84" i="49"/>
  <c r="AN20" i="49"/>
  <c r="AL105" i="49"/>
  <c r="AL73" i="49"/>
  <c r="AL41" i="49"/>
  <c r="AL9" i="49"/>
  <c r="AJ123" i="49"/>
  <c r="AJ59" i="49"/>
  <c r="AN123" i="49"/>
  <c r="AN59" i="49"/>
  <c r="AJ106" i="49"/>
  <c r="AJ42" i="49"/>
  <c r="AN98" i="49"/>
  <c r="AN34" i="49"/>
  <c r="AL108" i="49"/>
  <c r="AL76" i="49"/>
  <c r="AL44" i="49"/>
  <c r="AL12" i="49"/>
  <c r="AJ65" i="49"/>
  <c r="AN121" i="49"/>
  <c r="AN57" i="49"/>
  <c r="AJ96" i="49"/>
  <c r="AJ32" i="49"/>
  <c r="AN88" i="49"/>
  <c r="AN24" i="49"/>
  <c r="AL107" i="49"/>
  <c r="AL75" i="49"/>
  <c r="AL43" i="49"/>
  <c r="AL11" i="49"/>
  <c r="AJ71" i="49"/>
  <c r="AJ7" i="49"/>
  <c r="AN71" i="49"/>
  <c r="AN7" i="49"/>
  <c r="AJ118" i="49"/>
  <c r="AJ54" i="49"/>
  <c r="AN118" i="49"/>
  <c r="AN54" i="49"/>
  <c r="AL122" i="49"/>
  <c r="AL90" i="49"/>
  <c r="AL58" i="49"/>
  <c r="AL26" i="49"/>
  <c r="AE15" i="49"/>
  <c r="AJ85" i="49"/>
  <c r="AJ21" i="49"/>
  <c r="AN85" i="49"/>
  <c r="AN21" i="49"/>
  <c r="R113" i="49" l="1"/>
  <c r="AE127" i="49"/>
  <c r="AE73" i="49"/>
  <c r="AE45" i="49"/>
  <c r="AE8" i="49"/>
  <c r="T8" i="49" s="1"/>
  <c r="N8" i="49" s="1"/>
  <c r="AE96" i="49"/>
  <c r="T96" i="49" s="1"/>
  <c r="N96" i="49" s="1"/>
  <c r="AE40" i="49"/>
  <c r="T40" i="49" s="1"/>
  <c r="N40" i="49" s="1"/>
  <c r="AE19" i="49"/>
  <c r="T19" i="49" s="1"/>
  <c r="N19" i="49" s="1"/>
  <c r="AE94" i="49"/>
  <c r="AE32" i="49"/>
  <c r="T32" i="49" s="1"/>
  <c r="AE89" i="49"/>
  <c r="AE85" i="49"/>
  <c r="AE34" i="49"/>
  <c r="T34" i="49" s="1"/>
  <c r="AE26" i="49"/>
  <c r="AE27" i="49"/>
  <c r="T27" i="49" s="1"/>
  <c r="N27" i="49" s="1"/>
  <c r="AE81" i="49"/>
  <c r="T81" i="49" s="1"/>
  <c r="N81" i="49" s="1"/>
  <c r="AE124" i="49"/>
  <c r="AE9" i="49"/>
  <c r="T9" i="49" s="1"/>
  <c r="N9" i="49" s="1"/>
  <c r="AE126" i="49"/>
  <c r="AE71" i="49"/>
  <c r="T71" i="49" s="1"/>
  <c r="AE87" i="49"/>
  <c r="T87" i="49" s="1"/>
  <c r="N87" i="49" s="1"/>
  <c r="AE77" i="49"/>
  <c r="T77" i="49" s="1"/>
  <c r="N77" i="49" s="1"/>
  <c r="AE97" i="49"/>
  <c r="T97" i="49" s="1"/>
  <c r="AE106" i="49"/>
  <c r="T106" i="49" s="1"/>
  <c r="AE50" i="49"/>
  <c r="T50" i="49" s="1"/>
  <c r="AE75" i="49"/>
  <c r="AE120" i="49"/>
  <c r="T120" i="49" s="1"/>
  <c r="R90" i="49"/>
  <c r="R76" i="49"/>
  <c r="R62" i="49"/>
  <c r="R16" i="49"/>
  <c r="R13" i="49"/>
  <c r="R115" i="49"/>
  <c r="AE98" i="49"/>
  <c r="R119" i="49"/>
  <c r="AE83" i="49"/>
  <c r="R56" i="49"/>
  <c r="R85" i="49"/>
  <c r="R123" i="49"/>
  <c r="R28" i="49"/>
  <c r="R25" i="49"/>
  <c r="R14" i="49"/>
  <c r="AE69" i="49"/>
  <c r="R61" i="49"/>
  <c r="R82" i="49"/>
  <c r="R126" i="49"/>
  <c r="R97" i="49"/>
  <c r="R118" i="49"/>
  <c r="AE68" i="49"/>
  <c r="AE82" i="49"/>
  <c r="R108" i="49"/>
  <c r="T85" i="49"/>
  <c r="N85" i="49" s="1"/>
  <c r="R94" i="49"/>
  <c r="R48" i="49"/>
  <c r="R45" i="49"/>
  <c r="AE67" i="49"/>
  <c r="AE12" i="49"/>
  <c r="R17" i="49"/>
  <c r="R6" i="49"/>
  <c r="R88" i="49"/>
  <c r="AE41" i="49"/>
  <c r="AE14" i="49"/>
  <c r="R117" i="49"/>
  <c r="AE80" i="49"/>
  <c r="AE21" i="49"/>
  <c r="R60" i="49"/>
  <c r="R57" i="49"/>
  <c r="R46" i="49"/>
  <c r="AE54" i="49"/>
  <c r="AE125" i="49"/>
  <c r="R93" i="49"/>
  <c r="R114" i="49"/>
  <c r="R35" i="49"/>
  <c r="R7" i="49"/>
  <c r="R8" i="49"/>
  <c r="AE112" i="49"/>
  <c r="AE66" i="49"/>
  <c r="AE47" i="49"/>
  <c r="AE91" i="49"/>
  <c r="AE113" i="49"/>
  <c r="AE62" i="49"/>
  <c r="AE20" i="49"/>
  <c r="R58" i="49"/>
  <c r="R43" i="49"/>
  <c r="R75" i="49"/>
  <c r="R9" i="49"/>
  <c r="R127" i="49"/>
  <c r="T94" i="49"/>
  <c r="N94" i="49" s="1"/>
  <c r="R80" i="49"/>
  <c r="R77" i="49"/>
  <c r="AE121" i="49"/>
  <c r="AE102" i="49"/>
  <c r="R49" i="49"/>
  <c r="R38" i="49"/>
  <c r="AE7" i="49"/>
  <c r="R120" i="49"/>
  <c r="R10" i="49"/>
  <c r="R92" i="49"/>
  <c r="R89" i="49"/>
  <c r="R78" i="49"/>
  <c r="AE123" i="49"/>
  <c r="R32" i="49"/>
  <c r="AE51" i="49"/>
  <c r="AE23" i="49"/>
  <c r="R125" i="49"/>
  <c r="R67" i="49"/>
  <c r="AE11" i="49"/>
  <c r="AE122" i="49"/>
  <c r="R39" i="49"/>
  <c r="AE55" i="49"/>
  <c r="R40" i="49"/>
  <c r="AE64" i="49"/>
  <c r="AE78" i="49"/>
  <c r="R107" i="49"/>
  <c r="T127" i="49"/>
  <c r="N127" i="49" s="1"/>
  <c r="R41" i="49"/>
  <c r="R15" i="49"/>
  <c r="R112" i="49"/>
  <c r="R109" i="49"/>
  <c r="R34" i="49"/>
  <c r="AE38" i="49"/>
  <c r="AE49" i="49"/>
  <c r="R20" i="49"/>
  <c r="R81" i="49"/>
  <c r="R70" i="49"/>
  <c r="AE90" i="49"/>
  <c r="AE52" i="49"/>
  <c r="R42" i="49"/>
  <c r="AE100" i="49"/>
  <c r="AE61" i="49"/>
  <c r="R124" i="49"/>
  <c r="R121" i="49"/>
  <c r="R110" i="49"/>
  <c r="R31" i="49"/>
  <c r="R64" i="49"/>
  <c r="R99" i="49"/>
  <c r="R71" i="49"/>
  <c r="R72" i="49"/>
  <c r="R5" i="49"/>
  <c r="AE28" i="49"/>
  <c r="AE44" i="49"/>
  <c r="AE95" i="49"/>
  <c r="AE114" i="49"/>
  <c r="AE59" i="49"/>
  <c r="R122" i="49"/>
  <c r="T15" i="49"/>
  <c r="N15" i="49" s="1"/>
  <c r="T126" i="49"/>
  <c r="N126" i="49" s="1"/>
  <c r="R73" i="49"/>
  <c r="R47" i="49"/>
  <c r="R66" i="49"/>
  <c r="AE101" i="49"/>
  <c r="R52" i="49"/>
  <c r="AE36" i="49"/>
  <c r="AE10" i="49"/>
  <c r="AE105" i="49"/>
  <c r="R102" i="49"/>
  <c r="AE43" i="49"/>
  <c r="AE16" i="49"/>
  <c r="AE58" i="49"/>
  <c r="R74" i="49"/>
  <c r="AE115" i="49"/>
  <c r="T115" i="49" s="1"/>
  <c r="N115" i="49" s="1"/>
  <c r="AE22" i="49"/>
  <c r="R63" i="49"/>
  <c r="R96" i="49"/>
  <c r="AE103" i="49"/>
  <c r="AE65" i="49"/>
  <c r="AE30" i="49"/>
  <c r="R4" i="49"/>
  <c r="AE33" i="49"/>
  <c r="AE48" i="49"/>
  <c r="R103" i="49"/>
  <c r="AE108" i="49"/>
  <c r="R104" i="49"/>
  <c r="AE118" i="49"/>
  <c r="R37" i="49"/>
  <c r="R26" i="49"/>
  <c r="T89" i="49"/>
  <c r="N89" i="49" s="1"/>
  <c r="R105" i="49"/>
  <c r="R79" i="49"/>
  <c r="T45" i="49"/>
  <c r="N45" i="49" s="1"/>
  <c r="R98" i="49"/>
  <c r="R19" i="49"/>
  <c r="R84" i="49"/>
  <c r="R23" i="49"/>
  <c r="AE104" i="49"/>
  <c r="R106" i="49"/>
  <c r="R27" i="49"/>
  <c r="AE39" i="49"/>
  <c r="R95" i="49"/>
  <c r="AE92" i="49"/>
  <c r="R36" i="49"/>
  <c r="AE57" i="49"/>
  <c r="AE128" i="49"/>
  <c r="R22" i="49"/>
  <c r="R69" i="49"/>
  <c r="AE116" i="49"/>
  <c r="AE37" i="49"/>
  <c r="AE6" i="49"/>
  <c r="AE79" i="49"/>
  <c r="AE53" i="49"/>
  <c r="AE76" i="49"/>
  <c r="AE24" i="49"/>
  <c r="T73" i="49"/>
  <c r="N73" i="49" s="1"/>
  <c r="R12" i="49"/>
  <c r="R111" i="49"/>
  <c r="T124" i="49"/>
  <c r="N124" i="49" s="1"/>
  <c r="R51" i="49"/>
  <c r="AE31" i="49"/>
  <c r="AE13" i="49"/>
  <c r="R116" i="49"/>
  <c r="AE84" i="49"/>
  <c r="AE46" i="49"/>
  <c r="AE93" i="49"/>
  <c r="R55" i="49"/>
  <c r="AE35" i="49"/>
  <c r="AE17" i="49"/>
  <c r="R21" i="49"/>
  <c r="R59" i="49"/>
  <c r="AE88" i="49"/>
  <c r="AE63" i="49"/>
  <c r="AE18" i="49"/>
  <c r="R128" i="49"/>
  <c r="AE119" i="49"/>
  <c r="R18" i="49"/>
  <c r="AE60" i="49"/>
  <c r="R68" i="49"/>
  <c r="R33" i="49"/>
  <c r="R54" i="49"/>
  <c r="AE25" i="49"/>
  <c r="R101" i="49"/>
  <c r="R11" i="49"/>
  <c r="R44" i="49"/>
  <c r="R30" i="49"/>
  <c r="R83" i="49"/>
  <c r="R87" i="49"/>
  <c r="R24" i="49"/>
  <c r="AE5" i="49"/>
  <c r="R53" i="49"/>
  <c r="R91" i="49"/>
  <c r="AE117" i="49"/>
  <c r="AE111" i="49"/>
  <c r="AE86" i="49"/>
  <c r="AE70" i="49"/>
  <c r="R29" i="49"/>
  <c r="AE72" i="49"/>
  <c r="R50" i="49"/>
  <c r="AE74" i="49"/>
  <c r="R100" i="49"/>
  <c r="AE110" i="49"/>
  <c r="R65" i="49"/>
  <c r="R86" i="49"/>
  <c r="AE107" i="49"/>
  <c r="AE56" i="49"/>
  <c r="AE29" i="49"/>
  <c r="AE42" i="49"/>
  <c r="AE99" i="49"/>
  <c r="AE4" i="49"/>
  <c r="AE109" i="49"/>
  <c r="N32" i="49" l="1"/>
  <c r="Q32" i="49"/>
  <c r="N50" i="49"/>
  <c r="Q50" i="49"/>
  <c r="N71" i="49"/>
  <c r="Q71" i="49"/>
  <c r="T26" i="49"/>
  <c r="N26" i="49" s="1"/>
  <c r="Q81" i="49"/>
  <c r="N34" i="49"/>
  <c r="Q34" i="49"/>
  <c r="T75" i="49"/>
  <c r="N120" i="49"/>
  <c r="Q120" i="49"/>
  <c r="N97" i="49"/>
  <c r="Q97" i="49"/>
  <c r="Q9" i="49"/>
  <c r="N106" i="49"/>
  <c r="Q106" i="49"/>
  <c r="Q8" i="49"/>
  <c r="Q19" i="49"/>
  <c r="Q27" i="49"/>
  <c r="Q73" i="49"/>
  <c r="Q15" i="49"/>
  <c r="T17" i="49"/>
  <c r="T33" i="49"/>
  <c r="T30" i="49"/>
  <c r="T10" i="49"/>
  <c r="T114" i="49"/>
  <c r="T78" i="49"/>
  <c r="T11" i="49"/>
  <c r="T7" i="49"/>
  <c r="T113" i="49"/>
  <c r="T54" i="49"/>
  <c r="T21" i="49"/>
  <c r="T41" i="49"/>
  <c r="Q45" i="49"/>
  <c r="T82" i="49"/>
  <c r="T98" i="49"/>
  <c r="T99" i="49"/>
  <c r="T118" i="49"/>
  <c r="T13" i="49"/>
  <c r="T116" i="49"/>
  <c r="T58" i="49"/>
  <c r="T36" i="49"/>
  <c r="T95" i="49"/>
  <c r="T52" i="49"/>
  <c r="T64" i="49"/>
  <c r="Q89" i="49"/>
  <c r="T91" i="49"/>
  <c r="T68" i="49"/>
  <c r="T25" i="49"/>
  <c r="T35" i="49"/>
  <c r="T56" i="49"/>
  <c r="T70" i="49"/>
  <c r="Q87" i="49"/>
  <c r="T31" i="49"/>
  <c r="T44" i="49"/>
  <c r="T90" i="49"/>
  <c r="T49" i="49"/>
  <c r="T123" i="49"/>
  <c r="T47" i="49"/>
  <c r="T80" i="49"/>
  <c r="T83" i="49"/>
  <c r="T110" i="49"/>
  <c r="T29" i="49"/>
  <c r="T74" i="49"/>
  <c r="T86" i="49"/>
  <c r="T24" i="49"/>
  <c r="T128" i="49"/>
  <c r="T104" i="49"/>
  <c r="T108" i="49"/>
  <c r="T65" i="49"/>
  <c r="T16" i="49"/>
  <c r="T28" i="49"/>
  <c r="T38" i="49"/>
  <c r="Q40" i="49"/>
  <c r="Q77" i="49"/>
  <c r="Q127" i="49"/>
  <c r="M127" i="49" s="1"/>
  <c r="H127" i="49" s="1"/>
  <c r="F127" i="49" s="1"/>
  <c r="I130" i="55" s="1"/>
  <c r="T66" i="49"/>
  <c r="Q115" i="49"/>
  <c r="T18" i="49"/>
  <c r="T93" i="49"/>
  <c r="T76" i="49"/>
  <c r="T57" i="49"/>
  <c r="T103" i="49"/>
  <c r="T22" i="49"/>
  <c r="T43" i="49"/>
  <c r="Q124" i="49"/>
  <c r="M124" i="49" s="1"/>
  <c r="H124" i="49" s="1"/>
  <c r="F124" i="49" s="1"/>
  <c r="I127" i="55" s="1"/>
  <c r="T55" i="49"/>
  <c r="T112" i="49"/>
  <c r="T12" i="49"/>
  <c r="T42" i="49"/>
  <c r="T109" i="49"/>
  <c r="T111" i="49"/>
  <c r="T119" i="49"/>
  <c r="T63" i="49"/>
  <c r="T46" i="49"/>
  <c r="T53" i="49"/>
  <c r="T101" i="49"/>
  <c r="T61" i="49"/>
  <c r="T102" i="49"/>
  <c r="T69" i="49"/>
  <c r="T37" i="49"/>
  <c r="T107" i="49"/>
  <c r="T4" i="49"/>
  <c r="T5" i="49"/>
  <c r="T84" i="49"/>
  <c r="T79" i="49"/>
  <c r="T39" i="49"/>
  <c r="T48" i="49"/>
  <c r="Q96" i="49"/>
  <c r="T100" i="49"/>
  <c r="T23" i="49"/>
  <c r="T20" i="49"/>
  <c r="T67" i="49"/>
  <c r="Q94" i="49"/>
  <c r="T72" i="49"/>
  <c r="T117" i="49"/>
  <c r="T60" i="49"/>
  <c r="T88" i="49"/>
  <c r="T6" i="49"/>
  <c r="T92" i="49"/>
  <c r="T105" i="49"/>
  <c r="T59" i="49"/>
  <c r="T122" i="49"/>
  <c r="T51" i="49"/>
  <c r="T121" i="49"/>
  <c r="T62" i="49"/>
  <c r="T125" i="49"/>
  <c r="T14" i="49"/>
  <c r="Q126" i="49"/>
  <c r="M126" i="49" s="1"/>
  <c r="H126" i="49" s="1"/>
  <c r="F126" i="49" s="1"/>
  <c r="I129" i="55" s="1"/>
  <c r="Q85" i="49"/>
  <c r="AF130" i="55" l="1"/>
  <c r="AF129" i="55"/>
  <c r="AF127" i="55"/>
  <c r="I122" i="50"/>
  <c r="K122" i="50" s="1"/>
  <c r="I128" i="54"/>
  <c r="I125" i="50"/>
  <c r="K125" i="50" s="1"/>
  <c r="K91" i="47" s="1"/>
  <c r="I131" i="54"/>
  <c r="I124" i="50"/>
  <c r="K124" i="50" s="1"/>
  <c r="K83" i="47" s="1"/>
  <c r="I130" i="54"/>
  <c r="Q26" i="49"/>
  <c r="N75" i="49"/>
  <c r="Q75" i="49"/>
  <c r="N62" i="49"/>
  <c r="Q62" i="49"/>
  <c r="N74" i="49"/>
  <c r="Q74" i="49"/>
  <c r="N92" i="49"/>
  <c r="Q92" i="49"/>
  <c r="N20" i="49"/>
  <c r="Q20" i="49"/>
  <c r="N14" i="49"/>
  <c r="Q14" i="49"/>
  <c r="N59" i="49"/>
  <c r="Q59" i="49"/>
  <c r="N6" i="49"/>
  <c r="Q6" i="49"/>
  <c r="N5" i="49"/>
  <c r="Q5" i="49"/>
  <c r="N46" i="49"/>
  <c r="Q46" i="49"/>
  <c r="N51" i="49"/>
  <c r="Q51" i="49"/>
  <c r="N72" i="49"/>
  <c r="Q72" i="49"/>
  <c r="N39" i="49"/>
  <c r="Q39" i="49"/>
  <c r="N69" i="49"/>
  <c r="Q69" i="49"/>
  <c r="N101" i="49"/>
  <c r="Q101" i="49"/>
  <c r="N109" i="49"/>
  <c r="Q109" i="49"/>
  <c r="N55" i="49"/>
  <c r="Q55" i="49"/>
  <c r="N103" i="49"/>
  <c r="Q103" i="49"/>
  <c r="N18" i="49"/>
  <c r="Q18" i="49"/>
  <c r="N65" i="49"/>
  <c r="Q65" i="49"/>
  <c r="N128" i="49"/>
  <c r="Q128" i="49"/>
  <c r="N49" i="49"/>
  <c r="Q49" i="49"/>
  <c r="N56" i="49"/>
  <c r="Q56" i="49"/>
  <c r="N68" i="49"/>
  <c r="Q68" i="49"/>
  <c r="N58" i="49"/>
  <c r="Q58" i="49"/>
  <c r="N99" i="49"/>
  <c r="Q99" i="49"/>
  <c r="N41" i="49"/>
  <c r="Q41" i="49"/>
  <c r="N7" i="49"/>
  <c r="Q7" i="49"/>
  <c r="N10" i="49"/>
  <c r="Q10" i="49"/>
  <c r="N105" i="49"/>
  <c r="Q105" i="49"/>
  <c r="N88" i="49"/>
  <c r="Q88" i="49"/>
  <c r="N23" i="49"/>
  <c r="Q23" i="49"/>
  <c r="N4" i="49"/>
  <c r="Q4" i="49"/>
  <c r="N63" i="49"/>
  <c r="Q63" i="49"/>
  <c r="N29" i="49"/>
  <c r="Q29" i="49"/>
  <c r="N31" i="49"/>
  <c r="Q31" i="49"/>
  <c r="N52" i="49"/>
  <c r="Q52" i="49"/>
  <c r="N122" i="49"/>
  <c r="Q122" i="49"/>
  <c r="N79" i="49"/>
  <c r="Q79" i="49"/>
  <c r="N102" i="49"/>
  <c r="Q102" i="49"/>
  <c r="N42" i="49"/>
  <c r="Q42" i="49"/>
  <c r="N57" i="49"/>
  <c r="Q57" i="49"/>
  <c r="N38" i="49"/>
  <c r="Q38" i="49"/>
  <c r="N108" i="49"/>
  <c r="Q108" i="49"/>
  <c r="N24" i="49"/>
  <c r="Q24" i="49"/>
  <c r="N80" i="49"/>
  <c r="Q80" i="49"/>
  <c r="N90" i="49"/>
  <c r="Q90" i="49"/>
  <c r="N35" i="49"/>
  <c r="Q35" i="49"/>
  <c r="N91" i="49"/>
  <c r="Q91" i="49"/>
  <c r="N116" i="49"/>
  <c r="Q116" i="49"/>
  <c r="N98" i="49"/>
  <c r="Q98" i="49"/>
  <c r="N21" i="49"/>
  <c r="Q21" i="49"/>
  <c r="N11" i="49"/>
  <c r="Q11" i="49"/>
  <c r="N30" i="49"/>
  <c r="Q30" i="49"/>
  <c r="N60" i="49"/>
  <c r="Q60" i="49"/>
  <c r="N67" i="49"/>
  <c r="Q67" i="49"/>
  <c r="N100" i="49"/>
  <c r="Q100" i="49"/>
  <c r="N119" i="49"/>
  <c r="Q119" i="49"/>
  <c r="N110" i="49"/>
  <c r="Q110" i="49"/>
  <c r="N95" i="49"/>
  <c r="Q95" i="49"/>
  <c r="N125" i="49"/>
  <c r="Q125" i="49"/>
  <c r="N107" i="49"/>
  <c r="Q107" i="49"/>
  <c r="N12" i="49"/>
  <c r="Q12" i="49"/>
  <c r="N43" i="49"/>
  <c r="Q43" i="49"/>
  <c r="N76" i="49"/>
  <c r="Q76" i="49"/>
  <c r="N28" i="49"/>
  <c r="Q28" i="49"/>
  <c r="N104" i="49"/>
  <c r="Q104" i="49"/>
  <c r="N86" i="49"/>
  <c r="Q86" i="49"/>
  <c r="N47" i="49"/>
  <c r="Q47" i="49"/>
  <c r="N44" i="49"/>
  <c r="Q44" i="49"/>
  <c r="N25" i="49"/>
  <c r="Q25" i="49"/>
  <c r="N13" i="49"/>
  <c r="Q13" i="49"/>
  <c r="N82" i="49"/>
  <c r="Q82" i="49"/>
  <c r="N54" i="49"/>
  <c r="Q54" i="49"/>
  <c r="N78" i="49"/>
  <c r="Q78" i="49"/>
  <c r="N33" i="49"/>
  <c r="Q33" i="49"/>
  <c r="N84" i="49"/>
  <c r="Q84" i="49"/>
  <c r="N37" i="49"/>
  <c r="Q37" i="49"/>
  <c r="N66" i="49"/>
  <c r="Q66" i="49"/>
  <c r="N53" i="49"/>
  <c r="Q53" i="49"/>
  <c r="N121" i="49"/>
  <c r="Q121" i="49"/>
  <c r="N117" i="49"/>
  <c r="Q117" i="49"/>
  <c r="N48" i="49"/>
  <c r="Q48" i="49"/>
  <c r="N61" i="49"/>
  <c r="Q61" i="49"/>
  <c r="N111" i="49"/>
  <c r="Q111" i="49"/>
  <c r="N112" i="49"/>
  <c r="Q112" i="49"/>
  <c r="N22" i="49"/>
  <c r="Q22" i="49"/>
  <c r="N93" i="49"/>
  <c r="Q93" i="49"/>
  <c r="N16" i="49"/>
  <c r="Q16" i="49"/>
  <c r="N83" i="49"/>
  <c r="Q83" i="49"/>
  <c r="N123" i="49"/>
  <c r="Q123" i="49"/>
  <c r="N70" i="49"/>
  <c r="Q70" i="49"/>
  <c r="N64" i="49"/>
  <c r="Q64" i="49"/>
  <c r="N36" i="49"/>
  <c r="Q36" i="49"/>
  <c r="N118" i="49"/>
  <c r="Q118" i="49"/>
  <c r="N113" i="49"/>
  <c r="Q113" i="49"/>
  <c r="N114" i="49"/>
  <c r="Q114" i="49"/>
  <c r="N17" i="49"/>
  <c r="Q17" i="49"/>
  <c r="K93" i="47" l="1"/>
  <c r="K99" i="47"/>
  <c r="AF130" i="54"/>
  <c r="AF131" i="54"/>
  <c r="AF128" i="54"/>
  <c r="M125" i="49"/>
  <c r="H125" i="49" s="1"/>
  <c r="F125" i="49" s="1"/>
  <c r="I128" i="55" s="1"/>
  <c r="M128" i="49"/>
  <c r="H128" i="49" s="1"/>
  <c r="F128" i="49" s="1"/>
  <c r="I131" i="55" s="1"/>
  <c r="AF131" i="55" l="1"/>
  <c r="AF128" i="55"/>
  <c r="I123" i="50"/>
  <c r="K123" i="50" s="1"/>
  <c r="K87" i="47" s="1"/>
  <c r="I129" i="54"/>
  <c r="I126" i="50"/>
  <c r="K126" i="50" s="1"/>
  <c r="I132" i="54"/>
  <c r="AP95" i="49"/>
  <c r="S95" i="49" s="1"/>
  <c r="AF132" i="54" l="1"/>
  <c r="AF129" i="54"/>
  <c r="AP108" i="49"/>
  <c r="S108" i="49" s="1"/>
  <c r="AP92" i="49"/>
  <c r="S92" i="49" s="1"/>
  <c r="AP79" i="49"/>
  <c r="S79" i="49" s="1"/>
  <c r="AP78" i="49"/>
  <c r="S78" i="49" s="1"/>
  <c r="AP86" i="49"/>
  <c r="S86" i="49" s="1"/>
  <c r="AP80" i="49"/>
  <c r="S80" i="49" s="1"/>
  <c r="AP43" i="49"/>
  <c r="S43" i="49" s="1"/>
  <c r="AP7" i="49"/>
  <c r="S7" i="49" s="1"/>
  <c r="AP6" i="49"/>
  <c r="S6" i="49" s="1"/>
  <c r="AP13" i="49"/>
  <c r="S13" i="49" s="1"/>
  <c r="AP8" i="49"/>
  <c r="S8" i="49" s="1"/>
  <c r="AP35" i="49"/>
  <c r="S35" i="49" s="1"/>
  <c r="AP34" i="49"/>
  <c r="S34" i="49" s="1"/>
  <c r="AP9" i="49"/>
  <c r="S9" i="49" s="1"/>
  <c r="AP4" i="49"/>
  <c r="S4" i="49" s="1"/>
  <c r="AP128" i="49"/>
  <c r="S128" i="49" s="1"/>
  <c r="AP127" i="49"/>
  <c r="S127" i="49" s="1"/>
  <c r="AP93" i="49"/>
  <c r="S93" i="49" s="1"/>
  <c r="AP115" i="49"/>
  <c r="S115" i="49" s="1"/>
  <c r="AP59" i="49"/>
  <c r="S59" i="49" s="1"/>
  <c r="AP47" i="49"/>
  <c r="S47" i="49" s="1"/>
  <c r="AP46" i="49"/>
  <c r="S46" i="49" s="1"/>
  <c r="AP53" i="49"/>
  <c r="S53" i="49" s="1"/>
  <c r="AP48" i="49"/>
  <c r="S48" i="49" s="1"/>
  <c r="AP11" i="49"/>
  <c r="S11" i="49" s="1"/>
  <c r="AP85" i="49"/>
  <c r="S85" i="49" s="1"/>
  <c r="AP96" i="49"/>
  <c r="S96" i="49" s="1"/>
  <c r="AP69" i="49"/>
  <c r="S69" i="49" s="1"/>
  <c r="AP64" i="49"/>
  <c r="S64" i="49" s="1"/>
  <c r="AP98" i="49"/>
  <c r="S98" i="49" s="1"/>
  <c r="AP60" i="49"/>
  <c r="S60" i="49" s="1"/>
  <c r="AP83" i="49"/>
  <c r="S83" i="49" s="1"/>
  <c r="AP82" i="49"/>
  <c r="S82" i="49" s="1"/>
  <c r="AP90" i="49"/>
  <c r="S90" i="49" s="1"/>
  <c r="AP84" i="49"/>
  <c r="S84" i="49" s="1"/>
  <c r="AP52" i="49"/>
  <c r="S52" i="49" s="1"/>
  <c r="AP27" i="49"/>
  <c r="S27" i="49" s="1"/>
  <c r="AP15" i="49"/>
  <c r="S15" i="49" s="1"/>
  <c r="AP14" i="49"/>
  <c r="S14" i="49" s="1"/>
  <c r="AP21" i="49"/>
  <c r="S21" i="49" s="1"/>
  <c r="AP16" i="49"/>
  <c r="S16" i="49" s="1"/>
  <c r="AP75" i="49"/>
  <c r="S75" i="49" s="1"/>
  <c r="AP63" i="49"/>
  <c r="S63" i="49" s="1"/>
  <c r="AP62" i="49"/>
  <c r="S62" i="49" s="1"/>
  <c r="AP37" i="49"/>
  <c r="S37" i="49" s="1"/>
  <c r="AP32" i="49"/>
  <c r="S32" i="49" s="1"/>
  <c r="AP123" i="49"/>
  <c r="S123" i="49" s="1"/>
  <c r="AP65" i="49"/>
  <c r="S65" i="49" s="1"/>
  <c r="AP28" i="49"/>
  <c r="S28" i="49" s="1"/>
  <c r="AP51" i="49"/>
  <c r="S51" i="49" s="1"/>
  <c r="AP50" i="49"/>
  <c r="S50" i="49" s="1"/>
  <c r="AP57" i="49"/>
  <c r="S57" i="49" s="1"/>
  <c r="AP107" i="49"/>
  <c r="S107" i="49" s="1"/>
  <c r="AP114" i="49"/>
  <c r="S114" i="49" s="1"/>
  <c r="AP109" i="49"/>
  <c r="S109" i="49" s="1"/>
  <c r="AP31" i="49"/>
  <c r="S31" i="49" s="1"/>
  <c r="AP30" i="49"/>
  <c r="S30" i="49" s="1"/>
  <c r="AP5" i="49"/>
  <c r="S5" i="49" s="1"/>
  <c r="AP58" i="49"/>
  <c r="S58" i="49" s="1"/>
  <c r="AP33" i="49"/>
  <c r="S33" i="49" s="1"/>
  <c r="AP119" i="49"/>
  <c r="S119" i="49" s="1"/>
  <c r="AP126" i="49"/>
  <c r="S126" i="49" s="1"/>
  <c r="AP121" i="49"/>
  <c r="S121" i="49" s="1"/>
  <c r="AP88" i="49"/>
  <c r="S88" i="49" s="1"/>
  <c r="AP19" i="49"/>
  <c r="S19" i="49" s="1"/>
  <c r="AP18" i="49"/>
  <c r="S18" i="49" s="1"/>
  <c r="AP25" i="49"/>
  <c r="S25" i="49" s="1"/>
  <c r="AP20" i="49"/>
  <c r="S20" i="49" s="1"/>
  <c r="AP74" i="49"/>
  <c r="S74" i="49" s="1"/>
  <c r="AP81" i="49"/>
  <c r="S81" i="49" s="1"/>
  <c r="AP76" i="49"/>
  <c r="S76" i="49" s="1"/>
  <c r="AP26" i="49"/>
  <c r="S26" i="49" s="1"/>
  <c r="AP91" i="49"/>
  <c r="S91" i="49" s="1"/>
  <c r="AP87" i="49"/>
  <c r="S87" i="49" s="1"/>
  <c r="AP94" i="49"/>
  <c r="S94" i="49" s="1"/>
  <c r="AP89" i="49"/>
  <c r="S89" i="49" s="1"/>
  <c r="AP23" i="49"/>
  <c r="S23" i="49" s="1"/>
  <c r="AP29" i="49"/>
  <c r="S29" i="49" s="1"/>
  <c r="AP42" i="49"/>
  <c r="S42" i="49" s="1"/>
  <c r="AP49" i="49"/>
  <c r="S49" i="49" s="1"/>
  <c r="AP44" i="49"/>
  <c r="S44" i="49" s="1"/>
  <c r="AP104" i="49"/>
  <c r="S104" i="49" s="1"/>
  <c r="AP103" i="49"/>
  <c r="S103" i="49" s="1"/>
  <c r="AP110" i="49"/>
  <c r="S110" i="49" s="1"/>
  <c r="AP105" i="49"/>
  <c r="S105" i="49" s="1"/>
  <c r="AP106" i="49"/>
  <c r="S106" i="49" s="1"/>
  <c r="AP101" i="49"/>
  <c r="S101" i="49" s="1"/>
  <c r="AP54" i="49"/>
  <c r="S54" i="49" s="1"/>
  <c r="AP61" i="49"/>
  <c r="S61" i="49" s="1"/>
  <c r="AP56" i="49"/>
  <c r="S56" i="49" s="1"/>
  <c r="AP97" i="49"/>
  <c r="S97" i="49" s="1"/>
  <c r="AP122" i="49"/>
  <c r="S122" i="49" s="1"/>
  <c r="AP10" i="49"/>
  <c r="S10" i="49" s="1"/>
  <c r="AP17" i="49"/>
  <c r="S17" i="49" s="1"/>
  <c r="AP12" i="49"/>
  <c r="S12" i="49" s="1"/>
  <c r="AP71" i="49"/>
  <c r="S71" i="49" s="1"/>
  <c r="AP70" i="49"/>
  <c r="S70" i="49" s="1"/>
  <c r="AP77" i="49"/>
  <c r="S77" i="49" s="1"/>
  <c r="AP72" i="49"/>
  <c r="S72" i="49" s="1"/>
  <c r="AP100" i="49"/>
  <c r="S100" i="49" s="1"/>
  <c r="AP99" i="49"/>
  <c r="S99" i="49" s="1"/>
  <c r="AP73" i="49"/>
  <c r="S73" i="49" s="1"/>
  <c r="AP68" i="49"/>
  <c r="S68" i="49" s="1"/>
  <c r="AP120" i="49"/>
  <c r="S120" i="49" s="1"/>
  <c r="AP22" i="49"/>
  <c r="S22" i="49" s="1"/>
  <c r="AP24" i="49"/>
  <c r="S24" i="49" s="1"/>
  <c r="AP102" i="49"/>
  <c r="S102" i="49" s="1"/>
  <c r="AP117" i="49"/>
  <c r="S117" i="49" s="1"/>
  <c r="AP124" i="49"/>
  <c r="S124" i="49" s="1"/>
  <c r="AP112" i="49"/>
  <c r="S112" i="49" s="1"/>
  <c r="AP111" i="49"/>
  <c r="S111" i="49" s="1"/>
  <c r="AP118" i="49"/>
  <c r="S118" i="49" s="1"/>
  <c r="AP113" i="49"/>
  <c r="S113" i="49" s="1"/>
  <c r="AP39" i="49"/>
  <c r="S39" i="49" s="1"/>
  <c r="AP38" i="49"/>
  <c r="S38" i="49" s="1"/>
  <c r="AP45" i="49"/>
  <c r="S45" i="49" s="1"/>
  <c r="AP40" i="49"/>
  <c r="S40" i="49" s="1"/>
  <c r="AP67" i="49"/>
  <c r="S67" i="49" s="1"/>
  <c r="AP66" i="49"/>
  <c r="S66" i="49" s="1"/>
  <c r="AP41" i="49"/>
  <c r="S41" i="49" s="1"/>
  <c r="AP36" i="49"/>
  <c r="S36" i="49" s="1"/>
  <c r="AP125" i="49"/>
  <c r="S125" i="49" s="1"/>
  <c r="AP55" i="49"/>
  <c r="S55" i="49" s="1"/>
  <c r="AP116" i="49"/>
  <c r="S116" i="49" s="1"/>
  <c r="AX4" i="49" l="1"/>
  <c r="AD4" i="49" s="1"/>
  <c r="AW4" i="49"/>
  <c r="AC4" i="49" s="1"/>
  <c r="K4" i="49" s="1"/>
  <c r="AX5" i="49"/>
  <c r="AD5" i="49" s="1"/>
  <c r="AW5" i="49"/>
  <c r="AC5" i="49" s="1"/>
  <c r="K5" i="49" s="1"/>
  <c r="AX6" i="49"/>
  <c r="AD6" i="49" s="1"/>
  <c r="AW6" i="49"/>
  <c r="AC6" i="49" s="1"/>
  <c r="K6" i="49" s="1"/>
  <c r="AX7" i="49"/>
  <c r="AD7" i="49" s="1"/>
  <c r="AW7" i="49"/>
  <c r="AC7" i="49" s="1"/>
  <c r="K7" i="49" s="1"/>
  <c r="S7" i="50"/>
  <c r="AX8" i="49"/>
  <c r="AD8" i="49" s="1"/>
  <c r="AW8" i="49"/>
  <c r="AC8" i="49" s="1"/>
  <c r="K8" i="49" s="1"/>
  <c r="AX9" i="49"/>
  <c r="AD9" i="49" s="1"/>
  <c r="AW9" i="49"/>
  <c r="AC9" i="49" s="1"/>
  <c r="K9" i="49" s="1"/>
  <c r="AX10" i="49"/>
  <c r="AD10" i="49" s="1"/>
  <c r="AW10" i="49"/>
  <c r="AC10" i="49" s="1"/>
  <c r="K10" i="49" s="1"/>
  <c r="AX11" i="49"/>
  <c r="AD11" i="49" s="1"/>
  <c r="AW11" i="49"/>
  <c r="AC11" i="49" s="1"/>
  <c r="K11" i="49" s="1"/>
  <c r="AX12" i="49"/>
  <c r="AD12" i="49" s="1"/>
  <c r="AW12" i="49"/>
  <c r="AC12" i="49" s="1"/>
  <c r="K12" i="49" s="1"/>
  <c r="AX13" i="49"/>
  <c r="AD13" i="49" s="1"/>
  <c r="AW13" i="49"/>
  <c r="AC13" i="49" s="1"/>
  <c r="K13" i="49" s="1"/>
  <c r="AX14" i="49"/>
  <c r="AD14" i="49" s="1"/>
  <c r="AW14" i="49"/>
  <c r="AC14" i="49" s="1"/>
  <c r="K14" i="49" s="1"/>
  <c r="AX15" i="49"/>
  <c r="AD15" i="49" s="1"/>
  <c r="AW15" i="49"/>
  <c r="AC15" i="49" s="1"/>
  <c r="K15" i="49" s="1"/>
  <c r="AX16" i="49"/>
  <c r="AD16" i="49" s="1"/>
  <c r="AW16" i="49"/>
  <c r="AC16" i="49" s="1"/>
  <c r="K16" i="49" s="1"/>
  <c r="AX17" i="49"/>
  <c r="AD17" i="49" s="1"/>
  <c r="AW17" i="49"/>
  <c r="AC17" i="49" s="1"/>
  <c r="K17" i="49" s="1"/>
  <c r="AX18" i="49"/>
  <c r="AD18" i="49" s="1"/>
  <c r="AW18" i="49"/>
  <c r="AC18" i="49" s="1"/>
  <c r="K18" i="49" s="1"/>
  <c r="AX19" i="49"/>
  <c r="AD19" i="49" s="1"/>
  <c r="AW19" i="49"/>
  <c r="AC19" i="49" s="1"/>
  <c r="K19" i="49" s="1"/>
  <c r="AX20" i="49"/>
  <c r="AD20" i="49" s="1"/>
  <c r="AW20" i="49"/>
  <c r="AC20" i="49" s="1"/>
  <c r="K20" i="49" s="1"/>
  <c r="AX21" i="49"/>
  <c r="AD21" i="49" s="1"/>
  <c r="AW21" i="49"/>
  <c r="AC21" i="49" s="1"/>
  <c r="K21" i="49" s="1"/>
  <c r="AX22" i="49"/>
  <c r="AD22" i="49" s="1"/>
  <c r="AW22" i="49"/>
  <c r="AC22" i="49" s="1"/>
  <c r="K22" i="49" s="1"/>
  <c r="AX23" i="49"/>
  <c r="AD23" i="49" s="1"/>
  <c r="AW23" i="49"/>
  <c r="AC23" i="49" s="1"/>
  <c r="K23" i="49" s="1"/>
  <c r="AX24" i="49"/>
  <c r="AD24" i="49" s="1"/>
  <c r="AW24" i="49"/>
  <c r="AC24" i="49" s="1"/>
  <c r="K24" i="49" s="1"/>
  <c r="AX25" i="49"/>
  <c r="AD25" i="49" s="1"/>
  <c r="AW25" i="49"/>
  <c r="AC25" i="49" s="1"/>
  <c r="K25" i="49" s="1"/>
  <c r="AX26" i="49"/>
  <c r="AD26" i="49" s="1"/>
  <c r="AW26" i="49"/>
  <c r="AC26" i="49" s="1"/>
  <c r="K26" i="49" s="1"/>
  <c r="AX27" i="49"/>
  <c r="AD27" i="49" s="1"/>
  <c r="AW27" i="49"/>
  <c r="AC27" i="49" s="1"/>
  <c r="K27" i="49" s="1"/>
  <c r="AX28" i="49"/>
  <c r="AD28" i="49" s="1"/>
  <c r="AW28" i="49"/>
  <c r="AC28" i="49" s="1"/>
  <c r="K28" i="49" s="1"/>
  <c r="AX29" i="49"/>
  <c r="AD29" i="49" s="1"/>
  <c r="AW29" i="49"/>
  <c r="AC29" i="49" s="1"/>
  <c r="K29" i="49" s="1"/>
  <c r="AX30" i="49"/>
  <c r="AD30" i="49" s="1"/>
  <c r="AW30" i="49"/>
  <c r="AC30" i="49" s="1"/>
  <c r="K30" i="49" s="1"/>
  <c r="AX31" i="49"/>
  <c r="AD31" i="49" s="1"/>
  <c r="AW31" i="49"/>
  <c r="AC31" i="49" s="1"/>
  <c r="K31" i="49" s="1"/>
  <c r="AX32" i="49"/>
  <c r="AD32" i="49" s="1"/>
  <c r="AW32" i="49"/>
  <c r="AC32" i="49" s="1"/>
  <c r="K32" i="49" s="1"/>
  <c r="AX33" i="49"/>
  <c r="AD33" i="49" s="1"/>
  <c r="AW33" i="49"/>
  <c r="AC33" i="49" s="1"/>
  <c r="K33" i="49" s="1"/>
  <c r="AX34" i="49"/>
  <c r="AD34" i="49" s="1"/>
  <c r="AW34" i="49"/>
  <c r="AC34" i="49" s="1"/>
  <c r="K34" i="49" s="1"/>
  <c r="AX35" i="49"/>
  <c r="AD35" i="49" s="1"/>
  <c r="AW35" i="49"/>
  <c r="AC35" i="49" s="1"/>
  <c r="K35" i="49" s="1"/>
  <c r="AX36" i="49"/>
  <c r="AD36" i="49" s="1"/>
  <c r="AW36" i="49"/>
  <c r="AC36" i="49" s="1"/>
  <c r="K36" i="49" s="1"/>
  <c r="AX37" i="49"/>
  <c r="AD37" i="49" s="1"/>
  <c r="AW37" i="49"/>
  <c r="AC37" i="49" s="1"/>
  <c r="K37" i="49" s="1"/>
  <c r="AX38" i="49"/>
  <c r="AD38" i="49" s="1"/>
  <c r="AW38" i="49"/>
  <c r="AC38" i="49" s="1"/>
  <c r="K38" i="49" s="1"/>
  <c r="AX39" i="49"/>
  <c r="AD39" i="49" s="1"/>
  <c r="AW39" i="49"/>
  <c r="AC39" i="49" s="1"/>
  <c r="K39" i="49" s="1"/>
  <c r="AX40" i="49"/>
  <c r="AD40" i="49" s="1"/>
  <c r="AW40" i="49"/>
  <c r="AC40" i="49" s="1"/>
  <c r="K40" i="49" s="1"/>
  <c r="AX41" i="49"/>
  <c r="AD41" i="49" s="1"/>
  <c r="AW41" i="49"/>
  <c r="AC41" i="49" s="1"/>
  <c r="K41" i="49" s="1"/>
  <c r="AX42" i="49"/>
  <c r="AD42" i="49" s="1"/>
  <c r="AW42" i="49"/>
  <c r="AC42" i="49" s="1"/>
  <c r="K42" i="49" s="1"/>
  <c r="AX43" i="49"/>
  <c r="AD43" i="49" s="1"/>
  <c r="AW43" i="49"/>
  <c r="AC43" i="49" s="1"/>
  <c r="K43" i="49" s="1"/>
  <c r="AX44" i="49"/>
  <c r="AD44" i="49" s="1"/>
  <c r="AW44" i="49"/>
  <c r="AC44" i="49" s="1"/>
  <c r="K44" i="49" s="1"/>
  <c r="AX45" i="49"/>
  <c r="AD45" i="49" s="1"/>
  <c r="AW45" i="49"/>
  <c r="AC45" i="49" s="1"/>
  <c r="K45" i="49" s="1"/>
  <c r="AX46" i="49"/>
  <c r="AD46" i="49" s="1"/>
  <c r="AW46" i="49"/>
  <c r="AC46" i="49" s="1"/>
  <c r="K46" i="49" s="1"/>
  <c r="AX47" i="49"/>
  <c r="AD47" i="49" s="1"/>
  <c r="AW47" i="49"/>
  <c r="AC47" i="49" s="1"/>
  <c r="K47" i="49" s="1"/>
  <c r="AX48" i="49"/>
  <c r="AD48" i="49" s="1"/>
  <c r="AW48" i="49"/>
  <c r="AC48" i="49" s="1"/>
  <c r="K48" i="49" s="1"/>
  <c r="AX49" i="49"/>
  <c r="AD49" i="49" s="1"/>
  <c r="AW49" i="49"/>
  <c r="AC49" i="49" s="1"/>
  <c r="K49" i="49" s="1"/>
  <c r="AX50" i="49"/>
  <c r="AD50" i="49" s="1"/>
  <c r="AW50" i="49"/>
  <c r="AC50" i="49" s="1"/>
  <c r="K50" i="49" s="1"/>
  <c r="AX51" i="49"/>
  <c r="AD51" i="49" s="1"/>
  <c r="AW51" i="49"/>
  <c r="AC51" i="49" s="1"/>
  <c r="K51" i="49" s="1"/>
  <c r="AX52" i="49"/>
  <c r="AD52" i="49" s="1"/>
  <c r="AW52" i="49"/>
  <c r="AC52" i="49" s="1"/>
  <c r="K52" i="49" s="1"/>
  <c r="AX53" i="49"/>
  <c r="AD53" i="49" s="1"/>
  <c r="AW53" i="49"/>
  <c r="AC53" i="49" s="1"/>
  <c r="K53" i="49" s="1"/>
  <c r="AX54" i="49"/>
  <c r="AD54" i="49" s="1"/>
  <c r="AW54" i="49"/>
  <c r="AC54" i="49" s="1"/>
  <c r="K54" i="49" s="1"/>
  <c r="AX55" i="49"/>
  <c r="AD55" i="49" s="1"/>
  <c r="AW55" i="49"/>
  <c r="AC55" i="49" s="1"/>
  <c r="K55" i="49" s="1"/>
  <c r="AX56" i="49"/>
  <c r="AD56" i="49" s="1"/>
  <c r="AW56" i="49"/>
  <c r="AC56" i="49" s="1"/>
  <c r="K56" i="49" s="1"/>
  <c r="AX57" i="49"/>
  <c r="AD57" i="49" s="1"/>
  <c r="AW57" i="49"/>
  <c r="AC57" i="49" s="1"/>
  <c r="K57" i="49" s="1"/>
  <c r="AX58" i="49"/>
  <c r="AD58" i="49" s="1"/>
  <c r="AW58" i="49"/>
  <c r="AC58" i="49" s="1"/>
  <c r="K58" i="49" s="1"/>
  <c r="AX59" i="49"/>
  <c r="AD59" i="49" s="1"/>
  <c r="AW59" i="49"/>
  <c r="AC59" i="49" s="1"/>
  <c r="K59" i="49" s="1"/>
  <c r="AX60" i="49"/>
  <c r="AD60" i="49" s="1"/>
  <c r="AW60" i="49"/>
  <c r="AC60" i="49" s="1"/>
  <c r="K60" i="49" s="1"/>
  <c r="AX61" i="49"/>
  <c r="AD61" i="49" s="1"/>
  <c r="AW61" i="49"/>
  <c r="AC61" i="49" s="1"/>
  <c r="K61" i="49" s="1"/>
  <c r="AX62" i="49"/>
  <c r="AD62" i="49" s="1"/>
  <c r="AW62" i="49"/>
  <c r="AC62" i="49" s="1"/>
  <c r="K62" i="49" s="1"/>
  <c r="AX63" i="49"/>
  <c r="AD63" i="49" s="1"/>
  <c r="AW63" i="49"/>
  <c r="AC63" i="49" s="1"/>
  <c r="K63" i="49" s="1"/>
  <c r="AX96" i="49"/>
  <c r="AD96" i="49" s="1"/>
  <c r="AW96" i="49"/>
  <c r="AC96" i="49" s="1"/>
  <c r="K96" i="49" s="1"/>
  <c r="AX64" i="49"/>
  <c r="AD64" i="49" s="1"/>
  <c r="AW64" i="49"/>
  <c r="AC64" i="49" s="1"/>
  <c r="K64" i="49" s="1"/>
  <c r="AX65" i="49"/>
  <c r="AD65" i="49" s="1"/>
  <c r="AW65" i="49"/>
  <c r="AC65" i="49" s="1"/>
  <c r="K65" i="49" s="1"/>
  <c r="AX66" i="49"/>
  <c r="AD66" i="49" s="1"/>
  <c r="AW66" i="49"/>
  <c r="AC66" i="49" s="1"/>
  <c r="K66" i="49" s="1"/>
  <c r="AX67" i="49"/>
  <c r="AD67" i="49" s="1"/>
  <c r="AW67" i="49"/>
  <c r="AC67" i="49" s="1"/>
  <c r="K67" i="49" s="1"/>
  <c r="AX68" i="49"/>
  <c r="AD68" i="49" s="1"/>
  <c r="AW68" i="49"/>
  <c r="AC68" i="49" s="1"/>
  <c r="K68" i="49" s="1"/>
  <c r="AX69" i="49"/>
  <c r="AD69" i="49" s="1"/>
  <c r="AW69" i="49"/>
  <c r="AC69" i="49" s="1"/>
  <c r="K69" i="49" s="1"/>
  <c r="AX70" i="49"/>
  <c r="AD70" i="49" s="1"/>
  <c r="AW70" i="49"/>
  <c r="AC70" i="49" s="1"/>
  <c r="K70" i="49" s="1"/>
  <c r="AX71" i="49"/>
  <c r="AD71" i="49" s="1"/>
  <c r="AW71" i="49"/>
  <c r="AC71" i="49" s="1"/>
  <c r="K71" i="49" s="1"/>
  <c r="AX72" i="49"/>
  <c r="AD72" i="49" s="1"/>
  <c r="AW72" i="49"/>
  <c r="AC72" i="49" s="1"/>
  <c r="K72" i="49" s="1"/>
  <c r="AX73" i="49"/>
  <c r="AD73" i="49" s="1"/>
  <c r="AW73" i="49"/>
  <c r="AC73" i="49" s="1"/>
  <c r="K73" i="49" s="1"/>
  <c r="AX75" i="49"/>
  <c r="AD75" i="49" s="1"/>
  <c r="AW75" i="49"/>
  <c r="AC75" i="49" s="1"/>
  <c r="K75" i="49" s="1"/>
  <c r="S79" i="50"/>
  <c r="AX76" i="49"/>
  <c r="AD76" i="49" s="1"/>
  <c r="AW76" i="49"/>
  <c r="AC76" i="49" s="1"/>
  <c r="K76" i="49" s="1"/>
  <c r="AX77" i="49"/>
  <c r="AD77" i="49" s="1"/>
  <c r="AW77" i="49"/>
  <c r="AC77" i="49" s="1"/>
  <c r="K77" i="49" s="1"/>
  <c r="AX78" i="49"/>
  <c r="AD78" i="49" s="1"/>
  <c r="AW78" i="49"/>
  <c r="AC78" i="49" s="1"/>
  <c r="K78" i="49" s="1"/>
  <c r="AX79" i="49"/>
  <c r="AD79" i="49" s="1"/>
  <c r="AW79" i="49"/>
  <c r="AC79" i="49" s="1"/>
  <c r="K79" i="49" s="1"/>
  <c r="AX80" i="49"/>
  <c r="AD80" i="49" s="1"/>
  <c r="AW80" i="49"/>
  <c r="AC80" i="49" s="1"/>
  <c r="K80" i="49" s="1"/>
  <c r="AX81" i="49"/>
  <c r="AD81" i="49" s="1"/>
  <c r="AW81" i="49"/>
  <c r="AC81" i="49" s="1"/>
  <c r="K81" i="49" s="1"/>
  <c r="AX82" i="49"/>
  <c r="AD82" i="49" s="1"/>
  <c r="AW82" i="49"/>
  <c r="AC82" i="49" s="1"/>
  <c r="K82" i="49" s="1"/>
  <c r="AX83" i="49"/>
  <c r="AD83" i="49" s="1"/>
  <c r="AW83" i="49"/>
  <c r="AC83" i="49" s="1"/>
  <c r="K83" i="49" s="1"/>
  <c r="AX84" i="49"/>
  <c r="AD84" i="49" s="1"/>
  <c r="AW84" i="49"/>
  <c r="AC84" i="49" s="1"/>
  <c r="K84" i="49" s="1"/>
  <c r="AX85" i="49"/>
  <c r="AD85" i="49" s="1"/>
  <c r="AW85" i="49"/>
  <c r="AC85" i="49" s="1"/>
  <c r="K85" i="49" s="1"/>
  <c r="AX86" i="49"/>
  <c r="AD86" i="49" s="1"/>
  <c r="AW86" i="49"/>
  <c r="AC86" i="49" s="1"/>
  <c r="K86" i="49" s="1"/>
  <c r="AX87" i="49"/>
  <c r="AD87" i="49" s="1"/>
  <c r="AW87" i="49"/>
  <c r="AC87" i="49" s="1"/>
  <c r="K87" i="49" s="1"/>
  <c r="AX88" i="49"/>
  <c r="AD88" i="49" s="1"/>
  <c r="AW88" i="49"/>
  <c r="AC88" i="49" s="1"/>
  <c r="K88" i="49" s="1"/>
  <c r="AX89" i="49"/>
  <c r="AD89" i="49" s="1"/>
  <c r="AW89" i="49"/>
  <c r="AC89" i="49" s="1"/>
  <c r="K89" i="49" s="1"/>
  <c r="AX90" i="49"/>
  <c r="AD90" i="49" s="1"/>
  <c r="AW90" i="49"/>
  <c r="AC90" i="49" s="1"/>
  <c r="K90" i="49" s="1"/>
  <c r="AX91" i="49"/>
  <c r="AD91" i="49" s="1"/>
  <c r="AW91" i="49"/>
  <c r="AC91" i="49" s="1"/>
  <c r="K91" i="49" s="1"/>
  <c r="AX92" i="49"/>
  <c r="AD92" i="49" s="1"/>
  <c r="AW92" i="49"/>
  <c r="AC92" i="49" s="1"/>
  <c r="K92" i="49" s="1"/>
  <c r="AX93" i="49"/>
  <c r="AD93" i="49" s="1"/>
  <c r="AW93" i="49"/>
  <c r="AC93" i="49" s="1"/>
  <c r="K93" i="49" s="1"/>
  <c r="AX94" i="49"/>
  <c r="AD94" i="49" s="1"/>
  <c r="AW94" i="49"/>
  <c r="AC94" i="49" s="1"/>
  <c r="K94" i="49" s="1"/>
  <c r="AX95" i="49"/>
  <c r="AD95" i="49" s="1"/>
  <c r="AW95" i="49"/>
  <c r="AC95" i="49" s="1"/>
  <c r="K95" i="49" s="1"/>
  <c r="AX97" i="49"/>
  <c r="AD97" i="49" s="1"/>
  <c r="AW97" i="49"/>
  <c r="AC97" i="49" s="1"/>
  <c r="K97" i="49" s="1"/>
  <c r="AX98" i="49"/>
  <c r="AD98" i="49" s="1"/>
  <c r="AW98" i="49"/>
  <c r="AC98" i="49" s="1"/>
  <c r="K98" i="49" s="1"/>
  <c r="AX99" i="49"/>
  <c r="AD99" i="49" s="1"/>
  <c r="AW99" i="49"/>
  <c r="AC99" i="49" s="1"/>
  <c r="K99" i="49" s="1"/>
  <c r="AX100" i="49"/>
  <c r="AD100" i="49" s="1"/>
  <c r="AW100" i="49"/>
  <c r="AC100" i="49" s="1"/>
  <c r="K100" i="49" s="1"/>
  <c r="AX101" i="49"/>
  <c r="AD101" i="49" s="1"/>
  <c r="AW101" i="49"/>
  <c r="AC101" i="49" s="1"/>
  <c r="K101" i="49" s="1"/>
  <c r="AX102" i="49"/>
  <c r="AD102" i="49" s="1"/>
  <c r="AW102" i="49"/>
  <c r="AC102" i="49" s="1"/>
  <c r="K102" i="49" s="1"/>
  <c r="AX103" i="49"/>
  <c r="AD103" i="49" s="1"/>
  <c r="AW103" i="49"/>
  <c r="AC103" i="49" s="1"/>
  <c r="K103" i="49" s="1"/>
  <c r="AX104" i="49"/>
  <c r="AD104" i="49" s="1"/>
  <c r="AW104" i="49"/>
  <c r="AC104" i="49" s="1"/>
  <c r="K104" i="49" s="1"/>
  <c r="AX105" i="49"/>
  <c r="AD105" i="49" s="1"/>
  <c r="AW105" i="49"/>
  <c r="AC105" i="49" s="1"/>
  <c r="K105" i="49" s="1"/>
  <c r="AX106" i="49"/>
  <c r="AD106" i="49" s="1"/>
  <c r="AW106" i="49"/>
  <c r="AC106" i="49" s="1"/>
  <c r="K106" i="49" s="1"/>
  <c r="AX107" i="49"/>
  <c r="AD107" i="49" s="1"/>
  <c r="AW107" i="49"/>
  <c r="AC107" i="49" s="1"/>
  <c r="K107" i="49" s="1"/>
  <c r="AX108" i="49"/>
  <c r="AD108" i="49" s="1"/>
  <c r="AW108" i="49"/>
  <c r="AC108" i="49" s="1"/>
  <c r="K108" i="49" s="1"/>
  <c r="AX109" i="49"/>
  <c r="AD109" i="49" s="1"/>
  <c r="AW109" i="49"/>
  <c r="AC109" i="49" s="1"/>
  <c r="K109" i="49" s="1"/>
  <c r="AX110" i="49"/>
  <c r="AD110" i="49" s="1"/>
  <c r="AW110" i="49"/>
  <c r="AC110" i="49" s="1"/>
  <c r="K110" i="49" s="1"/>
  <c r="AX111" i="49"/>
  <c r="AD111" i="49" s="1"/>
  <c r="AW111" i="49"/>
  <c r="AC111" i="49" s="1"/>
  <c r="K111" i="49" s="1"/>
  <c r="AX112" i="49"/>
  <c r="AD112" i="49" s="1"/>
  <c r="AW112" i="49"/>
  <c r="AC112" i="49" s="1"/>
  <c r="K112" i="49" s="1"/>
  <c r="AX113" i="49"/>
  <c r="AD113" i="49" s="1"/>
  <c r="I113" i="49" s="1"/>
  <c r="AW113" i="49"/>
  <c r="AC113" i="49" s="1"/>
  <c r="K113" i="49" s="1"/>
  <c r="AX114" i="49"/>
  <c r="AD114" i="49" s="1"/>
  <c r="AW114" i="49"/>
  <c r="AC114" i="49" s="1"/>
  <c r="K114" i="49" s="1"/>
  <c r="AX116" i="49"/>
  <c r="AD116" i="49" s="1"/>
  <c r="AW116" i="49"/>
  <c r="AC116" i="49" s="1"/>
  <c r="K116" i="49" s="1"/>
  <c r="AX117" i="49"/>
  <c r="AD117" i="49" s="1"/>
  <c r="AW117" i="49"/>
  <c r="AC117" i="49" s="1"/>
  <c r="K117" i="49" s="1"/>
  <c r="AX118" i="49"/>
  <c r="AD118" i="49" s="1"/>
  <c r="AW118" i="49"/>
  <c r="AC118" i="49" s="1"/>
  <c r="K118" i="49" s="1"/>
  <c r="AX119" i="49"/>
  <c r="AD119" i="49" s="1"/>
  <c r="AW119" i="49"/>
  <c r="AC119" i="49" s="1"/>
  <c r="K119" i="49" s="1"/>
  <c r="AX120" i="49"/>
  <c r="AD120" i="49" s="1"/>
  <c r="AW120" i="49"/>
  <c r="AC120" i="49" s="1"/>
  <c r="K120" i="49" s="1"/>
  <c r="AX121" i="49"/>
  <c r="AD121" i="49" s="1"/>
  <c r="AW121" i="49"/>
  <c r="AC121" i="49" s="1"/>
  <c r="K121" i="49" s="1"/>
  <c r="AX122" i="49"/>
  <c r="AD122" i="49" s="1"/>
  <c r="AW122" i="49"/>
  <c r="AC122" i="49" s="1"/>
  <c r="K122" i="49" s="1"/>
  <c r="AX123" i="49"/>
  <c r="AD123" i="49" s="1"/>
  <c r="AW123" i="49"/>
  <c r="AC123" i="49" s="1"/>
  <c r="K123" i="49" s="1"/>
  <c r="AU93" i="49" l="1"/>
  <c r="AA93" i="49" s="1"/>
  <c r="S97" i="50"/>
  <c r="AU107" i="49"/>
  <c r="AA107" i="49" s="1"/>
  <c r="S110" i="50"/>
  <c r="AU99" i="49"/>
  <c r="AA99" i="49" s="1"/>
  <c r="S102" i="50"/>
  <c r="AU90" i="49"/>
  <c r="AA90" i="49" s="1"/>
  <c r="S94" i="50"/>
  <c r="AU82" i="49"/>
  <c r="AA82" i="49" s="1"/>
  <c r="S86" i="50"/>
  <c r="AU75" i="49"/>
  <c r="AA75" i="49" s="1"/>
  <c r="S78" i="50"/>
  <c r="S70" i="50"/>
  <c r="AU61" i="49"/>
  <c r="AA61" i="49" s="1"/>
  <c r="S62" i="50"/>
  <c r="AU53" i="49"/>
  <c r="AA53" i="49" s="1"/>
  <c r="S54" i="50"/>
  <c r="AU45" i="49"/>
  <c r="AA45" i="49" s="1"/>
  <c r="S46" i="50"/>
  <c r="AU38" i="49"/>
  <c r="AA38" i="49" s="1"/>
  <c r="S39" i="50"/>
  <c r="AU35" i="49"/>
  <c r="AA35" i="49" s="1"/>
  <c r="S36" i="50"/>
  <c r="AU33" i="49"/>
  <c r="AA33" i="49" s="1"/>
  <c r="S34" i="50"/>
  <c r="AU21" i="49"/>
  <c r="AA21" i="49" s="1"/>
  <c r="S21" i="50"/>
  <c r="AU19" i="49"/>
  <c r="AA19" i="49" s="1"/>
  <c r="S19" i="50"/>
  <c r="AU17" i="49"/>
  <c r="AA17" i="49" s="1"/>
  <c r="S17" i="50"/>
  <c r="AU14" i="49"/>
  <c r="AA14" i="49" s="1"/>
  <c r="S14" i="50"/>
  <c r="AU123" i="49"/>
  <c r="AA123" i="49" s="1"/>
  <c r="S126" i="50"/>
  <c r="AU104" i="49"/>
  <c r="AA104" i="49" s="1"/>
  <c r="S107" i="50"/>
  <c r="AU95" i="49"/>
  <c r="AA95" i="49" s="1"/>
  <c r="S99" i="50"/>
  <c r="AU87" i="49"/>
  <c r="AA87" i="49" s="1"/>
  <c r="S91" i="50"/>
  <c r="AU79" i="49"/>
  <c r="AA79" i="49" s="1"/>
  <c r="S83" i="50"/>
  <c r="AW115" i="49"/>
  <c r="AC115" i="49" s="1"/>
  <c r="K115" i="49" s="1"/>
  <c r="AW74" i="49"/>
  <c r="AC74" i="49" s="1"/>
  <c r="K74" i="49" s="1"/>
  <c r="AU72" i="49"/>
  <c r="AA72" i="49" s="1"/>
  <c r="S75" i="50"/>
  <c r="AU65" i="49"/>
  <c r="AA65" i="49" s="1"/>
  <c r="S67" i="50"/>
  <c r="AU58" i="49"/>
  <c r="AA58" i="49" s="1"/>
  <c r="S59" i="50"/>
  <c r="AU31" i="49"/>
  <c r="AA31" i="49" s="1"/>
  <c r="S32" i="50"/>
  <c r="AU110" i="49"/>
  <c r="AA110" i="49" s="1"/>
  <c r="S113" i="50"/>
  <c r="AU85" i="49"/>
  <c r="AA85" i="49" s="1"/>
  <c r="S89" i="50"/>
  <c r="AU77" i="49"/>
  <c r="AA77" i="49" s="1"/>
  <c r="S81" i="50"/>
  <c r="AU70" i="49"/>
  <c r="AA70" i="49" s="1"/>
  <c r="S73" i="50"/>
  <c r="AU96" i="49"/>
  <c r="AA96" i="49" s="1"/>
  <c r="S65" i="50"/>
  <c r="AU47" i="49"/>
  <c r="AA47" i="49" s="1"/>
  <c r="S48" i="50"/>
  <c r="AU24" i="49"/>
  <c r="AA24" i="49" s="1"/>
  <c r="S24" i="50"/>
  <c r="S118" i="50"/>
  <c r="AU120" i="49"/>
  <c r="AA120" i="49" s="1"/>
  <c r="S123" i="50"/>
  <c r="AU112" i="49"/>
  <c r="AA112" i="49" s="1"/>
  <c r="S115" i="50"/>
  <c r="AU117" i="49"/>
  <c r="AA117" i="49" s="1"/>
  <c r="S120" i="50"/>
  <c r="AU109" i="49"/>
  <c r="AA109" i="49" s="1"/>
  <c r="S112" i="50"/>
  <c r="AU101" i="49"/>
  <c r="AA101" i="49" s="1"/>
  <c r="S104" i="50"/>
  <c r="AU92" i="49"/>
  <c r="AA92" i="49" s="1"/>
  <c r="S96" i="50"/>
  <c r="AU84" i="49"/>
  <c r="AA84" i="49" s="1"/>
  <c r="S88" i="50"/>
  <c r="AU76" i="49"/>
  <c r="AA76" i="49" s="1"/>
  <c r="S80" i="50"/>
  <c r="AX74" i="49"/>
  <c r="AD74" i="49" s="1"/>
  <c r="AX115" i="49"/>
  <c r="AD115" i="49" s="1"/>
  <c r="AU69" i="49"/>
  <c r="AA69" i="49" s="1"/>
  <c r="S72" i="50"/>
  <c r="AU63" i="49"/>
  <c r="AA63" i="49" s="1"/>
  <c r="S64" i="50"/>
  <c r="AU55" i="49"/>
  <c r="AA55" i="49" s="1"/>
  <c r="S56" i="50"/>
  <c r="AU50" i="49"/>
  <c r="AA50" i="49" s="1"/>
  <c r="S51" i="50"/>
  <c r="AU48" i="49"/>
  <c r="AA48" i="49" s="1"/>
  <c r="S49" i="50"/>
  <c r="AU43" i="49"/>
  <c r="AA43" i="49" s="1"/>
  <c r="S44" i="50"/>
  <c r="AU41" i="49"/>
  <c r="AA41" i="49" s="1"/>
  <c r="S42" i="50"/>
  <c r="AU28" i="49"/>
  <c r="AA28" i="49" s="1"/>
  <c r="S29" i="50"/>
  <c r="AU26" i="49"/>
  <c r="AA26" i="49" s="1"/>
  <c r="S27" i="50"/>
  <c r="S25" i="50"/>
  <c r="AU22" i="49"/>
  <c r="AA22" i="49" s="1"/>
  <c r="S22" i="50"/>
  <c r="AU15" i="49"/>
  <c r="AA15" i="49" s="1"/>
  <c r="S15" i="50"/>
  <c r="AU12" i="49"/>
  <c r="AA12" i="49" s="1"/>
  <c r="S12" i="50"/>
  <c r="AU10" i="49"/>
  <c r="AA10" i="49" s="1"/>
  <c r="S10" i="50"/>
  <c r="AU8" i="49"/>
  <c r="AA8" i="49" s="1"/>
  <c r="S8" i="50"/>
  <c r="S5" i="50"/>
  <c r="AU5" i="49"/>
  <c r="AA5" i="49" s="1"/>
  <c r="S3" i="50"/>
  <c r="AU122" i="49"/>
  <c r="AA122" i="49" s="1"/>
  <c r="S125" i="50"/>
  <c r="AU114" i="49"/>
  <c r="AA114" i="49" s="1"/>
  <c r="S117" i="50"/>
  <c r="AU106" i="49"/>
  <c r="AA106" i="49" s="1"/>
  <c r="S109" i="50"/>
  <c r="AU60" i="49"/>
  <c r="AA60" i="49" s="1"/>
  <c r="S61" i="50"/>
  <c r="AU52" i="49"/>
  <c r="AA52" i="49" s="1"/>
  <c r="S53" i="50"/>
  <c r="AU39" i="49"/>
  <c r="AA39" i="49" s="1"/>
  <c r="S40" i="50"/>
  <c r="AU102" i="49"/>
  <c r="AA102" i="49" s="1"/>
  <c r="S105" i="50"/>
  <c r="AU98" i="49"/>
  <c r="AA98" i="49" s="1"/>
  <c r="S101" i="50"/>
  <c r="AU89" i="49"/>
  <c r="AA89" i="49" s="1"/>
  <c r="S93" i="50"/>
  <c r="AU81" i="49"/>
  <c r="AA81" i="49" s="1"/>
  <c r="S85" i="50"/>
  <c r="AU115" i="49"/>
  <c r="AA115" i="49" s="1"/>
  <c r="AU74" i="49"/>
  <c r="AA74" i="49" s="1"/>
  <c r="S77" i="50"/>
  <c r="AU67" i="49"/>
  <c r="AA67" i="49" s="1"/>
  <c r="S69" i="50"/>
  <c r="AU119" i="49"/>
  <c r="AA119" i="49" s="1"/>
  <c r="S122" i="50"/>
  <c r="J113" i="49"/>
  <c r="M113" i="49"/>
  <c r="AU111" i="49"/>
  <c r="AA111" i="49" s="1"/>
  <c r="S114" i="50"/>
  <c r="AU103" i="49"/>
  <c r="AA103" i="49" s="1"/>
  <c r="S106" i="50"/>
  <c r="AU94" i="49"/>
  <c r="AA94" i="49" s="1"/>
  <c r="S98" i="50"/>
  <c r="AU86" i="49"/>
  <c r="AA86" i="49" s="1"/>
  <c r="S90" i="50"/>
  <c r="AU78" i="49"/>
  <c r="AA78" i="49" s="1"/>
  <c r="S82" i="50"/>
  <c r="AU71" i="49"/>
  <c r="AA71" i="49" s="1"/>
  <c r="S74" i="50"/>
  <c r="AU64" i="49"/>
  <c r="AA64" i="49" s="1"/>
  <c r="S66" i="50"/>
  <c r="AU57" i="49"/>
  <c r="AA57" i="49" s="1"/>
  <c r="S58" i="50"/>
  <c r="AU46" i="49"/>
  <c r="AA46" i="49" s="1"/>
  <c r="S47" i="50"/>
  <c r="AU36" i="49"/>
  <c r="AA36" i="49" s="1"/>
  <c r="S37" i="50"/>
  <c r="AU34" i="49"/>
  <c r="AA34" i="49" s="1"/>
  <c r="S35" i="50"/>
  <c r="AU32" i="49"/>
  <c r="AA32" i="49" s="1"/>
  <c r="S33" i="50"/>
  <c r="AU29" i="49"/>
  <c r="AA29" i="49" s="1"/>
  <c r="S30" i="50"/>
  <c r="AU23" i="49"/>
  <c r="AA23" i="49" s="1"/>
  <c r="S23" i="50"/>
  <c r="AU20" i="49"/>
  <c r="AA20" i="49" s="1"/>
  <c r="S20" i="50"/>
  <c r="AU18" i="49"/>
  <c r="AA18" i="49" s="1"/>
  <c r="S18" i="50"/>
  <c r="AU7" i="49"/>
  <c r="AA7" i="49" s="1"/>
  <c r="S6" i="50"/>
  <c r="AU56" i="49"/>
  <c r="AA56" i="49" s="1"/>
  <c r="S57" i="50"/>
  <c r="AU100" i="49"/>
  <c r="AA100" i="49" s="1"/>
  <c r="S103" i="50"/>
  <c r="AU91" i="49"/>
  <c r="AA91" i="49" s="1"/>
  <c r="S95" i="50"/>
  <c r="AU83" i="49"/>
  <c r="AA83" i="49" s="1"/>
  <c r="S87" i="50"/>
  <c r="AU68" i="49"/>
  <c r="AA68" i="49" s="1"/>
  <c r="S71" i="50"/>
  <c r="AU62" i="49"/>
  <c r="AA62" i="49" s="1"/>
  <c r="S63" i="50"/>
  <c r="AU54" i="49"/>
  <c r="AA54" i="49" s="1"/>
  <c r="S55" i="50"/>
  <c r="AU16" i="49"/>
  <c r="AA16" i="49" s="1"/>
  <c r="S16" i="50"/>
  <c r="AU118" i="49"/>
  <c r="AA118" i="49" s="1"/>
  <c r="S121" i="50"/>
  <c r="AU116" i="49"/>
  <c r="AA116" i="49" s="1"/>
  <c r="S119" i="50"/>
  <c r="AU108" i="49"/>
  <c r="AA108" i="49" s="1"/>
  <c r="S111" i="50"/>
  <c r="AU121" i="49"/>
  <c r="AA121" i="49" s="1"/>
  <c r="S124" i="50"/>
  <c r="AU113" i="49"/>
  <c r="S116" i="50"/>
  <c r="AU105" i="49"/>
  <c r="AA105" i="49" s="1"/>
  <c r="S108" i="50"/>
  <c r="AU97" i="49"/>
  <c r="AA97" i="49" s="1"/>
  <c r="S100" i="50"/>
  <c r="AU88" i="49"/>
  <c r="AA88" i="49" s="1"/>
  <c r="S92" i="50"/>
  <c r="AU80" i="49"/>
  <c r="AA80" i="49" s="1"/>
  <c r="S84" i="50"/>
  <c r="AU73" i="49"/>
  <c r="AA73" i="49" s="1"/>
  <c r="S76" i="50"/>
  <c r="AU66" i="49"/>
  <c r="AA66" i="49" s="1"/>
  <c r="S68" i="50"/>
  <c r="AU59" i="49"/>
  <c r="AA59" i="49" s="1"/>
  <c r="S60" i="50"/>
  <c r="AU51" i="49"/>
  <c r="AA51" i="49" s="1"/>
  <c r="S52" i="50"/>
  <c r="AU49" i="49"/>
  <c r="AA49" i="49" s="1"/>
  <c r="S50" i="50"/>
  <c r="AU44" i="49"/>
  <c r="AA44" i="49" s="1"/>
  <c r="S45" i="50"/>
  <c r="AU42" i="49"/>
  <c r="AA42" i="49" s="1"/>
  <c r="S43" i="50"/>
  <c r="AU40" i="49"/>
  <c r="AA40" i="49" s="1"/>
  <c r="S41" i="50"/>
  <c r="AU37" i="49"/>
  <c r="AA37" i="49" s="1"/>
  <c r="S38" i="50"/>
  <c r="AU30" i="49"/>
  <c r="AA30" i="49" s="1"/>
  <c r="S31" i="50"/>
  <c r="AU27" i="49"/>
  <c r="AA27" i="49" s="1"/>
  <c r="S28" i="50"/>
  <c r="AU25" i="49"/>
  <c r="AA25" i="49" s="1"/>
  <c r="S26" i="50"/>
  <c r="AU13" i="49"/>
  <c r="AA13" i="49" s="1"/>
  <c r="S13" i="50"/>
  <c r="AU11" i="49"/>
  <c r="AA11" i="49" s="1"/>
  <c r="S11" i="50"/>
  <c r="AU9" i="49"/>
  <c r="AA9" i="49" s="1"/>
  <c r="S9" i="50"/>
  <c r="AU6" i="49"/>
  <c r="AA6" i="49" s="1"/>
  <c r="S4" i="50"/>
  <c r="AU4" i="49"/>
  <c r="AA4" i="49" s="1"/>
  <c r="S2" i="50"/>
  <c r="H113" i="49" l="1"/>
  <c r="F113" i="49" s="1"/>
  <c r="I116" i="55" s="1"/>
  <c r="L4" i="49"/>
  <c r="I4" i="49"/>
  <c r="I116" i="49"/>
  <c r="L116" i="49"/>
  <c r="I100" i="49"/>
  <c r="L100" i="49"/>
  <c r="I64" i="49"/>
  <c r="L64" i="49"/>
  <c r="I119" i="49"/>
  <c r="L119" i="49"/>
  <c r="I10" i="49"/>
  <c r="L10" i="49"/>
  <c r="I85" i="49"/>
  <c r="L85" i="49"/>
  <c r="I87" i="49"/>
  <c r="L87" i="49"/>
  <c r="L33" i="49"/>
  <c r="I33" i="49"/>
  <c r="L53" i="49"/>
  <c r="I53" i="49"/>
  <c r="I89" i="49"/>
  <c r="L89" i="49"/>
  <c r="I52" i="49"/>
  <c r="L52" i="49"/>
  <c r="I122" i="49"/>
  <c r="L122" i="49"/>
  <c r="I26" i="49"/>
  <c r="L26" i="49"/>
  <c r="I48" i="49"/>
  <c r="L48" i="49"/>
  <c r="I69" i="49"/>
  <c r="L69" i="49"/>
  <c r="I92" i="49"/>
  <c r="L92" i="49"/>
  <c r="I112" i="49"/>
  <c r="L112" i="49"/>
  <c r="I90" i="49"/>
  <c r="L90" i="49"/>
  <c r="I105" i="49"/>
  <c r="L105" i="49"/>
  <c r="L62" i="49"/>
  <c r="I62" i="49"/>
  <c r="I20" i="49"/>
  <c r="L20" i="49"/>
  <c r="L34" i="49"/>
  <c r="I34" i="49"/>
  <c r="L94" i="49"/>
  <c r="I94" i="49"/>
  <c r="I47" i="49"/>
  <c r="L47" i="49"/>
  <c r="L65" i="49"/>
  <c r="I65" i="49"/>
  <c r="I14" i="49"/>
  <c r="L14" i="49"/>
  <c r="L6" i="49"/>
  <c r="I6" i="49"/>
  <c r="I25" i="49"/>
  <c r="L25" i="49"/>
  <c r="L40" i="49"/>
  <c r="I40" i="49"/>
  <c r="I51" i="49"/>
  <c r="L51" i="49"/>
  <c r="I80" i="49"/>
  <c r="L80" i="49"/>
  <c r="I118" i="49"/>
  <c r="L118" i="49"/>
  <c r="I68" i="49"/>
  <c r="L68" i="49"/>
  <c r="I56" i="49"/>
  <c r="L56" i="49"/>
  <c r="I23" i="49"/>
  <c r="L23" i="49"/>
  <c r="I36" i="49"/>
  <c r="L36" i="49"/>
  <c r="L71" i="49"/>
  <c r="I71" i="49"/>
  <c r="L103" i="49"/>
  <c r="I103" i="49"/>
  <c r="L67" i="49"/>
  <c r="I67" i="49"/>
  <c r="I12" i="49"/>
  <c r="L12" i="49"/>
  <c r="L96" i="49"/>
  <c r="I96" i="49"/>
  <c r="I110" i="49"/>
  <c r="L110" i="49"/>
  <c r="I72" i="49"/>
  <c r="L72" i="49"/>
  <c r="I95" i="49"/>
  <c r="L95" i="49"/>
  <c r="I17" i="49"/>
  <c r="L17" i="49"/>
  <c r="L35" i="49"/>
  <c r="I35" i="49"/>
  <c r="I61" i="49"/>
  <c r="L61" i="49"/>
  <c r="I13" i="49"/>
  <c r="L13" i="49"/>
  <c r="L98" i="49"/>
  <c r="I98" i="49"/>
  <c r="I27" i="49"/>
  <c r="L27" i="49"/>
  <c r="I88" i="49"/>
  <c r="L88" i="49"/>
  <c r="I121" i="49"/>
  <c r="L121" i="49"/>
  <c r="I16" i="49"/>
  <c r="L16" i="49"/>
  <c r="I83" i="49"/>
  <c r="L83" i="49"/>
  <c r="I7" i="49"/>
  <c r="L7" i="49"/>
  <c r="I29" i="49"/>
  <c r="L29" i="49"/>
  <c r="I46" i="49"/>
  <c r="L46" i="49"/>
  <c r="I78" i="49"/>
  <c r="L78" i="49"/>
  <c r="I111" i="49"/>
  <c r="L111" i="49"/>
  <c r="I74" i="49"/>
  <c r="L74" i="49"/>
  <c r="I15" i="49"/>
  <c r="L15" i="49"/>
  <c r="I70" i="49"/>
  <c r="L70" i="49"/>
  <c r="L31" i="49"/>
  <c r="I31" i="49"/>
  <c r="I104" i="49"/>
  <c r="L104" i="49"/>
  <c r="I19" i="49"/>
  <c r="L19" i="49"/>
  <c r="I38" i="49"/>
  <c r="L38" i="49"/>
  <c r="I37" i="49"/>
  <c r="L37" i="49"/>
  <c r="L5" i="49"/>
  <c r="I5" i="49"/>
  <c r="L28" i="49"/>
  <c r="I28" i="49"/>
  <c r="I101" i="49"/>
  <c r="L101" i="49"/>
  <c r="L99" i="49"/>
  <c r="I99" i="49"/>
  <c r="I42" i="49"/>
  <c r="L42" i="49"/>
  <c r="I115" i="49"/>
  <c r="L115" i="49"/>
  <c r="I102" i="49"/>
  <c r="L102" i="49"/>
  <c r="I106" i="49"/>
  <c r="L106" i="49"/>
  <c r="I41" i="49"/>
  <c r="L41" i="49"/>
  <c r="I55" i="49"/>
  <c r="L55" i="49"/>
  <c r="I76" i="49"/>
  <c r="L76" i="49"/>
  <c r="I109" i="49"/>
  <c r="L109" i="49"/>
  <c r="I75" i="49"/>
  <c r="L75" i="49"/>
  <c r="I107" i="49"/>
  <c r="L107" i="49"/>
  <c r="I49" i="49"/>
  <c r="L49" i="49"/>
  <c r="I120" i="49"/>
  <c r="L120" i="49"/>
  <c r="I59" i="49"/>
  <c r="L59" i="49"/>
  <c r="I11" i="49"/>
  <c r="L11" i="49"/>
  <c r="L30" i="49"/>
  <c r="I30" i="49"/>
  <c r="I44" i="49"/>
  <c r="L44" i="49"/>
  <c r="L66" i="49"/>
  <c r="I66" i="49"/>
  <c r="L97" i="49"/>
  <c r="I97" i="49"/>
  <c r="I108" i="49"/>
  <c r="L108" i="49"/>
  <c r="I54" i="49"/>
  <c r="L54" i="49"/>
  <c r="I91" i="49"/>
  <c r="L91" i="49"/>
  <c r="I18" i="49"/>
  <c r="L18" i="49"/>
  <c r="I32" i="49"/>
  <c r="L32" i="49"/>
  <c r="I57" i="49"/>
  <c r="L57" i="49"/>
  <c r="I86" i="49"/>
  <c r="L86" i="49"/>
  <c r="I8" i="49"/>
  <c r="L8" i="49"/>
  <c r="L22" i="49"/>
  <c r="I22" i="49"/>
  <c r="I24" i="49"/>
  <c r="L24" i="49"/>
  <c r="I77" i="49"/>
  <c r="L77" i="49"/>
  <c r="I58" i="49"/>
  <c r="L58" i="49"/>
  <c r="I79" i="49"/>
  <c r="L79" i="49"/>
  <c r="I123" i="49"/>
  <c r="L123" i="49"/>
  <c r="I21" i="49"/>
  <c r="L21" i="49"/>
  <c r="I45" i="49"/>
  <c r="L45" i="49"/>
  <c r="I73" i="49"/>
  <c r="L73" i="49"/>
  <c r="L60" i="49"/>
  <c r="I60" i="49"/>
  <c r="I50" i="49"/>
  <c r="L50" i="49"/>
  <c r="I9" i="49"/>
  <c r="L9" i="49"/>
  <c r="I81" i="49"/>
  <c r="L81" i="49"/>
  <c r="I39" i="49"/>
  <c r="L39" i="49"/>
  <c r="I114" i="49"/>
  <c r="L114" i="49"/>
  <c r="I43" i="49"/>
  <c r="L43" i="49"/>
  <c r="L63" i="49"/>
  <c r="I63" i="49"/>
  <c r="L84" i="49"/>
  <c r="I84" i="49"/>
  <c r="L117" i="49"/>
  <c r="I117" i="49"/>
  <c r="I82" i="49"/>
  <c r="L82" i="49"/>
  <c r="L93" i="49"/>
  <c r="I93" i="49"/>
  <c r="AF116" i="55" l="1"/>
  <c r="I111" i="50"/>
  <c r="K111" i="50" s="1"/>
  <c r="I117" i="54"/>
  <c r="J93" i="49"/>
  <c r="M93" i="49"/>
  <c r="J81" i="49"/>
  <c r="M81" i="49"/>
  <c r="J73" i="49"/>
  <c r="M73" i="49"/>
  <c r="J79" i="49"/>
  <c r="M79" i="49"/>
  <c r="J32" i="49"/>
  <c r="M32" i="49"/>
  <c r="J108" i="49"/>
  <c r="M108" i="49"/>
  <c r="J49" i="49"/>
  <c r="M49" i="49"/>
  <c r="J76" i="49"/>
  <c r="M76" i="49"/>
  <c r="J102" i="49"/>
  <c r="M102" i="49"/>
  <c r="J37" i="49"/>
  <c r="M37" i="49"/>
  <c r="J111" i="49"/>
  <c r="M111" i="49"/>
  <c r="J7" i="49"/>
  <c r="M7" i="49"/>
  <c r="J88" i="49"/>
  <c r="M88" i="49"/>
  <c r="J61" i="49"/>
  <c r="M61" i="49"/>
  <c r="J72" i="49"/>
  <c r="M72" i="49"/>
  <c r="J23" i="49"/>
  <c r="M23" i="49"/>
  <c r="J80" i="49"/>
  <c r="M80" i="49"/>
  <c r="J105" i="49"/>
  <c r="M105" i="49"/>
  <c r="J69" i="49"/>
  <c r="M69" i="49"/>
  <c r="J52" i="49"/>
  <c r="M52" i="49"/>
  <c r="J87" i="49"/>
  <c r="M87" i="49"/>
  <c r="J64" i="49"/>
  <c r="M64" i="49"/>
  <c r="J82" i="49"/>
  <c r="M82" i="49"/>
  <c r="J9" i="49"/>
  <c r="M9" i="49"/>
  <c r="J58" i="49"/>
  <c r="M58" i="49"/>
  <c r="J18" i="49"/>
  <c r="M18" i="49"/>
  <c r="J107" i="49"/>
  <c r="M107" i="49"/>
  <c r="J115" i="49"/>
  <c r="M115" i="49"/>
  <c r="J101" i="49"/>
  <c r="M101" i="49"/>
  <c r="J38" i="49"/>
  <c r="M38" i="49"/>
  <c r="J70" i="49"/>
  <c r="M70" i="49"/>
  <c r="J78" i="49"/>
  <c r="M78" i="49"/>
  <c r="J83" i="49"/>
  <c r="M83" i="49"/>
  <c r="J27" i="49"/>
  <c r="M27" i="49"/>
  <c r="J110" i="49"/>
  <c r="M110" i="49"/>
  <c r="J56" i="49"/>
  <c r="M56" i="49"/>
  <c r="J51" i="49"/>
  <c r="M51" i="49"/>
  <c r="J14" i="49"/>
  <c r="M14" i="49"/>
  <c r="J90" i="49"/>
  <c r="M90" i="49"/>
  <c r="J48" i="49"/>
  <c r="M48" i="49"/>
  <c r="J89" i="49"/>
  <c r="M89" i="49"/>
  <c r="J85" i="49"/>
  <c r="M85" i="49"/>
  <c r="J100" i="49"/>
  <c r="M100" i="49"/>
  <c r="J22" i="49"/>
  <c r="M22" i="49"/>
  <c r="J31" i="49"/>
  <c r="M31" i="49"/>
  <c r="J94" i="49"/>
  <c r="M94" i="49"/>
  <c r="J43" i="49"/>
  <c r="M43" i="49"/>
  <c r="J45" i="49"/>
  <c r="M45" i="49"/>
  <c r="J8" i="49"/>
  <c r="M8" i="49"/>
  <c r="J11" i="49"/>
  <c r="M11" i="49"/>
  <c r="J55" i="49"/>
  <c r="M55" i="49"/>
  <c r="J97" i="49"/>
  <c r="M97" i="49"/>
  <c r="J35" i="49"/>
  <c r="M35" i="49"/>
  <c r="J103" i="49"/>
  <c r="M103" i="49"/>
  <c r="J34" i="49"/>
  <c r="M34" i="49"/>
  <c r="J99" i="49"/>
  <c r="M99" i="49"/>
  <c r="J19" i="49"/>
  <c r="M19" i="49"/>
  <c r="J15" i="49"/>
  <c r="M15" i="49"/>
  <c r="J46" i="49"/>
  <c r="M46" i="49"/>
  <c r="J16" i="49"/>
  <c r="M16" i="49"/>
  <c r="J17" i="49"/>
  <c r="M17" i="49"/>
  <c r="J68" i="49"/>
  <c r="M68" i="49"/>
  <c r="J20" i="49"/>
  <c r="M20" i="49"/>
  <c r="J112" i="49"/>
  <c r="M112" i="49"/>
  <c r="J26" i="49"/>
  <c r="M26" i="49"/>
  <c r="J10" i="49"/>
  <c r="M10" i="49"/>
  <c r="J116" i="49"/>
  <c r="M116" i="49"/>
  <c r="J63" i="49"/>
  <c r="M63" i="49"/>
  <c r="J6" i="49"/>
  <c r="M6" i="49"/>
  <c r="J21" i="49"/>
  <c r="M21" i="49"/>
  <c r="J91" i="49"/>
  <c r="M91" i="49"/>
  <c r="J41" i="49"/>
  <c r="M41" i="49"/>
  <c r="J117" i="49"/>
  <c r="M117" i="49"/>
  <c r="J66" i="49"/>
  <c r="M66" i="49"/>
  <c r="J28" i="49"/>
  <c r="M28" i="49"/>
  <c r="J98" i="49"/>
  <c r="M98" i="49"/>
  <c r="J96" i="49"/>
  <c r="M96" i="49"/>
  <c r="J71" i="49"/>
  <c r="M71" i="49"/>
  <c r="J40" i="49"/>
  <c r="M40" i="49"/>
  <c r="J65" i="49"/>
  <c r="M65" i="49"/>
  <c r="J53" i="49"/>
  <c r="M53" i="49"/>
  <c r="J50" i="49"/>
  <c r="M50" i="49"/>
  <c r="J86" i="49"/>
  <c r="M86" i="49"/>
  <c r="J75" i="49"/>
  <c r="M75" i="49"/>
  <c r="J24" i="49"/>
  <c r="M24" i="49"/>
  <c r="J54" i="49"/>
  <c r="M54" i="49"/>
  <c r="J120" i="49"/>
  <c r="M120" i="49"/>
  <c r="J106" i="49"/>
  <c r="M106" i="49"/>
  <c r="J42" i="49"/>
  <c r="M42" i="49"/>
  <c r="J104" i="49"/>
  <c r="M104" i="49"/>
  <c r="J74" i="49"/>
  <c r="M74" i="49"/>
  <c r="J29" i="49"/>
  <c r="M29" i="49"/>
  <c r="J121" i="49"/>
  <c r="M121" i="49"/>
  <c r="J13" i="49"/>
  <c r="M13" i="49"/>
  <c r="J95" i="49"/>
  <c r="M95" i="49"/>
  <c r="J12" i="49"/>
  <c r="M12" i="49"/>
  <c r="J36" i="49"/>
  <c r="M36" i="49"/>
  <c r="J118" i="49"/>
  <c r="M118" i="49"/>
  <c r="J25" i="49"/>
  <c r="M25" i="49"/>
  <c r="J47" i="49"/>
  <c r="M47" i="49"/>
  <c r="J92" i="49"/>
  <c r="M92" i="49"/>
  <c r="J122" i="49"/>
  <c r="M122" i="49"/>
  <c r="J119" i="49"/>
  <c r="M119" i="49"/>
  <c r="J30" i="49"/>
  <c r="M30" i="49"/>
  <c r="J67" i="49"/>
  <c r="M67" i="49"/>
  <c r="J114" i="49"/>
  <c r="M114" i="49"/>
  <c r="J77" i="49"/>
  <c r="M77" i="49"/>
  <c r="J59" i="49"/>
  <c r="M59" i="49"/>
  <c r="J39" i="49"/>
  <c r="M39" i="49"/>
  <c r="J123" i="49"/>
  <c r="M123" i="49"/>
  <c r="J57" i="49"/>
  <c r="M57" i="49"/>
  <c r="J44" i="49"/>
  <c r="M44" i="49"/>
  <c r="J109" i="49"/>
  <c r="M109" i="49"/>
  <c r="J84" i="49"/>
  <c r="M84" i="49"/>
  <c r="J60" i="49"/>
  <c r="M60" i="49"/>
  <c r="J5" i="49"/>
  <c r="M5" i="49"/>
  <c r="J62" i="49"/>
  <c r="M62" i="49"/>
  <c r="J33" i="49"/>
  <c r="M33" i="49"/>
  <c r="J4" i="49"/>
  <c r="M4" i="49"/>
  <c r="H62" i="49" l="1"/>
  <c r="F62" i="49" s="1"/>
  <c r="H109" i="49"/>
  <c r="F109" i="49" s="1"/>
  <c r="I112" i="55" s="1"/>
  <c r="H39" i="49"/>
  <c r="F39" i="49" s="1"/>
  <c r="I42" i="55" s="1"/>
  <c r="H67" i="49"/>
  <c r="F67" i="49" s="1"/>
  <c r="I70" i="55" s="1"/>
  <c r="H92" i="49"/>
  <c r="F92" i="49" s="1"/>
  <c r="I95" i="55" s="1"/>
  <c r="H36" i="49"/>
  <c r="F36" i="49" s="1"/>
  <c r="H121" i="49"/>
  <c r="F121" i="49" s="1"/>
  <c r="H42" i="49"/>
  <c r="F42" i="49" s="1"/>
  <c r="H24" i="49"/>
  <c r="F24" i="49" s="1"/>
  <c r="H53" i="49"/>
  <c r="F53" i="49" s="1"/>
  <c r="I56" i="55" s="1"/>
  <c r="H96" i="49"/>
  <c r="F96" i="49" s="1"/>
  <c r="I99" i="55" s="1"/>
  <c r="H117" i="49"/>
  <c r="F117" i="49" s="1"/>
  <c r="I120" i="55" s="1"/>
  <c r="H6" i="49"/>
  <c r="F6" i="49" s="1"/>
  <c r="H26" i="49"/>
  <c r="F26" i="49" s="1"/>
  <c r="H17" i="49"/>
  <c r="F17" i="49" s="1"/>
  <c r="H19" i="49"/>
  <c r="F19" i="49" s="1"/>
  <c r="H35" i="49"/>
  <c r="F35" i="49" s="1"/>
  <c r="H8" i="49"/>
  <c r="F8" i="49" s="1"/>
  <c r="I11" i="55" s="1"/>
  <c r="H31" i="49"/>
  <c r="F31" i="49" s="1"/>
  <c r="I34" i="55" s="1"/>
  <c r="H89" i="49"/>
  <c r="F89" i="49" s="1"/>
  <c r="I87" i="50" s="1"/>
  <c r="K87" i="50" s="1"/>
  <c r="H51" i="49"/>
  <c r="F51" i="49" s="1"/>
  <c r="H83" i="49"/>
  <c r="F83" i="49" s="1"/>
  <c r="H101" i="49"/>
  <c r="F101" i="49" s="1"/>
  <c r="H58" i="49"/>
  <c r="F58" i="49" s="1"/>
  <c r="H87" i="49"/>
  <c r="F87" i="49" s="1"/>
  <c r="H80" i="49"/>
  <c r="F80" i="49" s="1"/>
  <c r="I83" i="55" s="1"/>
  <c r="H88" i="49"/>
  <c r="F88" i="49" s="1"/>
  <c r="I91" i="55" s="1"/>
  <c r="H102" i="49"/>
  <c r="F102" i="49" s="1"/>
  <c r="H32" i="49"/>
  <c r="F32" i="49" s="1"/>
  <c r="H93" i="49"/>
  <c r="F93" i="49" s="1"/>
  <c r="I33" i="50"/>
  <c r="K33" i="50" s="1"/>
  <c r="I37" i="50"/>
  <c r="K37" i="50" s="1"/>
  <c r="I43" i="54"/>
  <c r="I107" i="50"/>
  <c r="K107" i="50" s="1"/>
  <c r="I113" i="54"/>
  <c r="I57" i="54"/>
  <c r="AF117" i="54"/>
  <c r="H33" i="49"/>
  <c r="F33" i="49" s="1"/>
  <c r="I36" i="55" s="1"/>
  <c r="H84" i="49"/>
  <c r="F84" i="49" s="1"/>
  <c r="I87" i="55" s="1"/>
  <c r="H123" i="49"/>
  <c r="F123" i="49" s="1"/>
  <c r="I126" i="55" s="1"/>
  <c r="H114" i="49"/>
  <c r="F114" i="49" s="1"/>
  <c r="I117" i="55" s="1"/>
  <c r="H122" i="49"/>
  <c r="F122" i="49" s="1"/>
  <c r="I125" i="55" s="1"/>
  <c r="H118" i="49"/>
  <c r="F118" i="49" s="1"/>
  <c r="I121" i="55" s="1"/>
  <c r="H13" i="49"/>
  <c r="F13" i="49" s="1"/>
  <c r="I16" i="55" s="1"/>
  <c r="H104" i="49"/>
  <c r="F104" i="49" s="1"/>
  <c r="I107" i="55" s="1"/>
  <c r="H54" i="49"/>
  <c r="F54" i="49" s="1"/>
  <c r="I57" i="55" s="1"/>
  <c r="H50" i="49"/>
  <c r="F50" i="49" s="1"/>
  <c r="I53" i="55" s="1"/>
  <c r="H71" i="49"/>
  <c r="F71" i="49" s="1"/>
  <c r="I74" i="55" s="1"/>
  <c r="H66" i="49"/>
  <c r="F66" i="49" s="1"/>
  <c r="I69" i="55" s="1"/>
  <c r="H21" i="49"/>
  <c r="F21" i="49" s="1"/>
  <c r="I24" i="55" s="1"/>
  <c r="H10" i="49"/>
  <c r="F10" i="49" s="1"/>
  <c r="I13" i="55" s="1"/>
  <c r="H68" i="49"/>
  <c r="F68" i="49" s="1"/>
  <c r="I71" i="55" s="1"/>
  <c r="H15" i="49"/>
  <c r="F15" i="49" s="1"/>
  <c r="I18" i="55" s="1"/>
  <c r="H103" i="49"/>
  <c r="F103" i="49" s="1"/>
  <c r="I106" i="55" s="1"/>
  <c r="H11" i="49"/>
  <c r="F11" i="49" s="1"/>
  <c r="I14" i="55" s="1"/>
  <c r="H94" i="49"/>
  <c r="F94" i="49" s="1"/>
  <c r="I97" i="55" s="1"/>
  <c r="H85" i="49"/>
  <c r="F85" i="49" s="1"/>
  <c r="I88" i="55" s="1"/>
  <c r="H14" i="49"/>
  <c r="F14" i="49" s="1"/>
  <c r="I17" i="55" s="1"/>
  <c r="H27" i="49"/>
  <c r="F27" i="49" s="1"/>
  <c r="I30" i="55" s="1"/>
  <c r="H38" i="49"/>
  <c r="F38" i="49" s="1"/>
  <c r="I41" i="55" s="1"/>
  <c r="H18" i="49"/>
  <c r="F18" i="49" s="1"/>
  <c r="I21" i="55" s="1"/>
  <c r="H64" i="49"/>
  <c r="F64" i="49" s="1"/>
  <c r="I67" i="55" s="1"/>
  <c r="H105" i="49"/>
  <c r="F105" i="49" s="1"/>
  <c r="I108" i="55" s="1"/>
  <c r="H61" i="49"/>
  <c r="F61" i="49" s="1"/>
  <c r="I64" i="55" s="1"/>
  <c r="H37" i="49"/>
  <c r="F37" i="49" s="1"/>
  <c r="I40" i="55" s="1"/>
  <c r="H108" i="49"/>
  <c r="F108" i="49" s="1"/>
  <c r="I111" i="55" s="1"/>
  <c r="H81" i="49"/>
  <c r="F81" i="49" s="1"/>
  <c r="I84" i="55" s="1"/>
  <c r="H4" i="49"/>
  <c r="F4" i="49" s="1"/>
  <c r="I7" i="55" s="1"/>
  <c r="H60" i="49"/>
  <c r="F60" i="49" s="1"/>
  <c r="I63" i="55" s="1"/>
  <c r="H57" i="49"/>
  <c r="F57" i="49" s="1"/>
  <c r="I60" i="55" s="1"/>
  <c r="H77" i="49"/>
  <c r="F77" i="49" s="1"/>
  <c r="I80" i="55" s="1"/>
  <c r="H119" i="49"/>
  <c r="F119" i="49" s="1"/>
  <c r="I122" i="55" s="1"/>
  <c r="H25" i="49"/>
  <c r="F25" i="49" s="1"/>
  <c r="I28" i="55" s="1"/>
  <c r="H95" i="49"/>
  <c r="F95" i="49" s="1"/>
  <c r="I98" i="55" s="1"/>
  <c r="H74" i="49"/>
  <c r="F74" i="49" s="1"/>
  <c r="H120" i="49"/>
  <c r="F120" i="49" s="1"/>
  <c r="I123" i="55" s="1"/>
  <c r="H86" i="49"/>
  <c r="F86" i="49" s="1"/>
  <c r="I89" i="55" s="1"/>
  <c r="H40" i="49"/>
  <c r="F40" i="49" s="1"/>
  <c r="I43" i="55" s="1"/>
  <c r="H28" i="49"/>
  <c r="F28" i="49" s="1"/>
  <c r="I31" i="55" s="1"/>
  <c r="H91" i="49"/>
  <c r="F91" i="49" s="1"/>
  <c r="I94" i="55" s="1"/>
  <c r="H116" i="49"/>
  <c r="F116" i="49" s="1"/>
  <c r="I119" i="55" s="1"/>
  <c r="H20" i="49"/>
  <c r="F20" i="49" s="1"/>
  <c r="I23" i="55" s="1"/>
  <c r="H46" i="49"/>
  <c r="F46" i="49" s="1"/>
  <c r="I49" i="55" s="1"/>
  <c r="H34" i="49"/>
  <c r="F34" i="49" s="1"/>
  <c r="I37" i="55" s="1"/>
  <c r="H55" i="49"/>
  <c r="F55" i="49" s="1"/>
  <c r="I58" i="55" s="1"/>
  <c r="H43" i="49"/>
  <c r="F43" i="49" s="1"/>
  <c r="I46" i="55" s="1"/>
  <c r="H100" i="49"/>
  <c r="F100" i="49" s="1"/>
  <c r="I103" i="55" s="1"/>
  <c r="H90" i="49"/>
  <c r="F90" i="49" s="1"/>
  <c r="I93" i="55" s="1"/>
  <c r="H110" i="49"/>
  <c r="F110" i="49" s="1"/>
  <c r="I113" i="55" s="1"/>
  <c r="H70" i="49"/>
  <c r="F70" i="49" s="1"/>
  <c r="I73" i="55" s="1"/>
  <c r="H107" i="49"/>
  <c r="F107" i="49" s="1"/>
  <c r="I110" i="55" s="1"/>
  <c r="H82" i="49"/>
  <c r="F82" i="49" s="1"/>
  <c r="I85" i="55" s="1"/>
  <c r="H69" i="49"/>
  <c r="F69" i="49" s="1"/>
  <c r="I72" i="55" s="1"/>
  <c r="H72" i="49"/>
  <c r="F72" i="49" s="1"/>
  <c r="I75" i="55" s="1"/>
  <c r="H111" i="49"/>
  <c r="F111" i="49" s="1"/>
  <c r="I114" i="55" s="1"/>
  <c r="H49" i="49"/>
  <c r="F49" i="49" s="1"/>
  <c r="I52" i="55" s="1"/>
  <c r="H73" i="49"/>
  <c r="F73" i="49" s="1"/>
  <c r="I76" i="55" s="1"/>
  <c r="H5" i="49"/>
  <c r="F5" i="49" s="1"/>
  <c r="I8" i="55" s="1"/>
  <c r="H44" i="49"/>
  <c r="F44" i="49" s="1"/>
  <c r="I47" i="55" s="1"/>
  <c r="H59" i="49"/>
  <c r="F59" i="49" s="1"/>
  <c r="I62" i="55" s="1"/>
  <c r="H30" i="49"/>
  <c r="F30" i="49" s="1"/>
  <c r="I33" i="55" s="1"/>
  <c r="H47" i="49"/>
  <c r="F47" i="49" s="1"/>
  <c r="I50" i="55" s="1"/>
  <c r="H12" i="49"/>
  <c r="F12" i="49" s="1"/>
  <c r="I15" i="55" s="1"/>
  <c r="H29" i="49"/>
  <c r="F29" i="49" s="1"/>
  <c r="I32" i="55" s="1"/>
  <c r="H106" i="49"/>
  <c r="F106" i="49" s="1"/>
  <c r="I109" i="55" s="1"/>
  <c r="H75" i="49"/>
  <c r="F75" i="49" s="1"/>
  <c r="I78" i="55" s="1"/>
  <c r="H65" i="49"/>
  <c r="F65" i="49" s="1"/>
  <c r="I68" i="55" s="1"/>
  <c r="H98" i="49"/>
  <c r="F98" i="49" s="1"/>
  <c r="I101" i="55" s="1"/>
  <c r="H41" i="49"/>
  <c r="F41" i="49" s="1"/>
  <c r="I44" i="55" s="1"/>
  <c r="H63" i="49"/>
  <c r="F63" i="49" s="1"/>
  <c r="I66" i="55" s="1"/>
  <c r="H112" i="49"/>
  <c r="F112" i="49" s="1"/>
  <c r="I115" i="55" s="1"/>
  <c r="H16" i="49"/>
  <c r="F16" i="49" s="1"/>
  <c r="I19" i="55" s="1"/>
  <c r="H99" i="49"/>
  <c r="F99" i="49" s="1"/>
  <c r="I102" i="55" s="1"/>
  <c r="H97" i="49"/>
  <c r="F97" i="49" s="1"/>
  <c r="I100" i="55" s="1"/>
  <c r="H45" i="49"/>
  <c r="F45" i="49" s="1"/>
  <c r="I48" i="55" s="1"/>
  <c r="H22" i="49"/>
  <c r="F22" i="49" s="1"/>
  <c r="I25" i="55" s="1"/>
  <c r="H48" i="49"/>
  <c r="F48" i="49" s="1"/>
  <c r="I51" i="55" s="1"/>
  <c r="H56" i="49"/>
  <c r="F56" i="49" s="1"/>
  <c r="I59" i="55" s="1"/>
  <c r="H78" i="49"/>
  <c r="F78" i="49" s="1"/>
  <c r="I81" i="55" s="1"/>
  <c r="H115" i="49"/>
  <c r="F115" i="49" s="1"/>
  <c r="H9" i="49"/>
  <c r="F9" i="49" s="1"/>
  <c r="I12" i="55" s="1"/>
  <c r="H52" i="49"/>
  <c r="F52" i="49" s="1"/>
  <c r="I55" i="55" s="1"/>
  <c r="H23" i="49"/>
  <c r="F23" i="49" s="1"/>
  <c r="I26" i="55" s="1"/>
  <c r="H7" i="49"/>
  <c r="F7" i="49" s="1"/>
  <c r="I10" i="55" s="1"/>
  <c r="H76" i="49"/>
  <c r="F76" i="49" s="1"/>
  <c r="I79" i="55" s="1"/>
  <c r="H79" i="49"/>
  <c r="F79" i="49" s="1"/>
  <c r="I82" i="55" s="1"/>
  <c r="I51" i="50" l="1"/>
  <c r="K51" i="50" s="1"/>
  <c r="I115" i="50"/>
  <c r="K115" i="50" s="1"/>
  <c r="I71" i="54"/>
  <c r="I94" i="50"/>
  <c r="K94" i="50" s="1"/>
  <c r="I35" i="54"/>
  <c r="I121" i="54"/>
  <c r="I100" i="54"/>
  <c r="AF100" i="54" s="1"/>
  <c r="I65" i="50"/>
  <c r="K65" i="50" s="1"/>
  <c r="I29" i="50"/>
  <c r="K29" i="50" s="1"/>
  <c r="I96" i="54"/>
  <c r="AF96" i="54" s="1"/>
  <c r="I90" i="50"/>
  <c r="K90" i="50" s="1"/>
  <c r="I12" i="54"/>
  <c r="AF12" i="54" s="1"/>
  <c r="I6" i="50"/>
  <c r="K6" i="50" s="1"/>
  <c r="I92" i="54"/>
  <c r="AF92" i="54" s="1"/>
  <c r="I86" i="50"/>
  <c r="K86" i="50" s="1"/>
  <c r="AF59" i="55"/>
  <c r="AF82" i="55"/>
  <c r="AF43" i="55"/>
  <c r="AF57" i="55"/>
  <c r="I62" i="54"/>
  <c r="I61" i="55"/>
  <c r="I40" i="50"/>
  <c r="K40" i="50" s="1"/>
  <c r="I45" i="55"/>
  <c r="AF51" i="55"/>
  <c r="AF72" i="55"/>
  <c r="AF63" i="55"/>
  <c r="AF107" i="55"/>
  <c r="I105" i="54"/>
  <c r="AF105" i="54" s="1"/>
  <c r="I104" i="55"/>
  <c r="I15" i="50"/>
  <c r="K15" i="50" s="1"/>
  <c r="I20" i="55"/>
  <c r="I125" i="54"/>
  <c r="AF125" i="54" s="1"/>
  <c r="I124" i="55"/>
  <c r="AF10" i="55"/>
  <c r="AF25" i="55"/>
  <c r="AF101" i="55"/>
  <c r="AF62" i="55"/>
  <c r="AF85" i="55"/>
  <c r="AF37" i="55"/>
  <c r="AF123" i="55"/>
  <c r="AF7" i="55"/>
  <c r="AF41" i="55"/>
  <c r="AF71" i="55"/>
  <c r="AF16" i="55"/>
  <c r="I84" i="54"/>
  <c r="I91" i="50"/>
  <c r="K91" i="50" s="1"/>
  <c r="I96" i="55"/>
  <c r="I81" i="50"/>
  <c r="K81" i="50" s="1"/>
  <c r="K90" i="47" s="1"/>
  <c r="I86" i="55"/>
  <c r="I24" i="50"/>
  <c r="K24" i="50" s="1"/>
  <c r="I29" i="55"/>
  <c r="I34" i="50"/>
  <c r="K34" i="50" s="1"/>
  <c r="I39" i="55"/>
  <c r="AF15" i="55"/>
  <c r="AF75" i="55"/>
  <c r="AF106" i="55"/>
  <c r="AF79" i="55"/>
  <c r="AF33" i="55"/>
  <c r="AF89" i="55"/>
  <c r="AF18" i="55"/>
  <c r="AF26" i="55"/>
  <c r="AF48" i="55"/>
  <c r="AF68" i="55"/>
  <c r="AF47" i="55"/>
  <c r="AF110" i="55"/>
  <c r="AF49" i="55"/>
  <c r="I72" i="50"/>
  <c r="K72" i="50" s="1"/>
  <c r="I77" i="55"/>
  <c r="I118" i="55"/>
  <c r="AF84" i="55"/>
  <c r="AF30" i="55"/>
  <c r="AF13" i="55"/>
  <c r="AF121" i="55"/>
  <c r="I78" i="50"/>
  <c r="K78" i="50" s="1"/>
  <c r="I36" i="54"/>
  <c r="AF36" i="54" s="1"/>
  <c r="I35" i="55"/>
  <c r="I49" i="50"/>
  <c r="K49" i="50" s="1"/>
  <c r="I54" i="55"/>
  <c r="I4" i="50"/>
  <c r="K4" i="50" s="1"/>
  <c r="I9" i="55"/>
  <c r="AF95" i="55"/>
  <c r="AF81" i="55"/>
  <c r="AF50" i="55"/>
  <c r="AF67" i="55"/>
  <c r="AF36" i="55"/>
  <c r="I17" i="50"/>
  <c r="K17" i="50" s="1"/>
  <c r="I22" i="55"/>
  <c r="AF44" i="55"/>
  <c r="AF58" i="55"/>
  <c r="AF21" i="55"/>
  <c r="AF55" i="55"/>
  <c r="AF100" i="55"/>
  <c r="AF78" i="55"/>
  <c r="AF8" i="55"/>
  <c r="AF73" i="55"/>
  <c r="AF23" i="55"/>
  <c r="AF98" i="55"/>
  <c r="AF111" i="55"/>
  <c r="AF17" i="55"/>
  <c r="AF24" i="55"/>
  <c r="AF125" i="55"/>
  <c r="I100" i="50"/>
  <c r="K100" i="50" s="1"/>
  <c r="I105" i="55"/>
  <c r="I93" i="54"/>
  <c r="AF93" i="54" s="1"/>
  <c r="I92" i="55"/>
  <c r="AF120" i="55"/>
  <c r="AF70" i="55"/>
  <c r="AF66" i="55"/>
  <c r="AF46" i="55"/>
  <c r="AF12" i="55"/>
  <c r="AF109" i="55"/>
  <c r="AF76" i="55"/>
  <c r="AF113" i="55"/>
  <c r="AF119" i="55"/>
  <c r="AF28" i="55"/>
  <c r="AF40" i="55"/>
  <c r="AF88" i="55"/>
  <c r="AF69" i="55"/>
  <c r="AF117" i="55"/>
  <c r="AF91" i="55"/>
  <c r="AF34" i="55"/>
  <c r="AF99" i="55"/>
  <c r="AF42" i="55"/>
  <c r="AF115" i="55"/>
  <c r="AF60" i="55"/>
  <c r="AF102" i="55"/>
  <c r="AF19" i="55"/>
  <c r="AF32" i="55"/>
  <c r="AF52" i="55"/>
  <c r="AF93" i="55"/>
  <c r="AF94" i="55"/>
  <c r="AF122" i="55"/>
  <c r="AF64" i="55"/>
  <c r="AF97" i="55"/>
  <c r="AF74" i="55"/>
  <c r="AF126" i="55"/>
  <c r="AF83" i="55"/>
  <c r="AF11" i="55"/>
  <c r="AF56" i="55"/>
  <c r="AF112" i="55"/>
  <c r="AF114" i="55"/>
  <c r="AF103" i="55"/>
  <c r="AF31" i="55"/>
  <c r="AF80" i="55"/>
  <c r="AF108" i="55"/>
  <c r="AF14" i="55"/>
  <c r="AF53" i="55"/>
  <c r="AF87" i="55"/>
  <c r="I85" i="50"/>
  <c r="K85" i="50" s="1"/>
  <c r="K96" i="47" s="1"/>
  <c r="I90" i="55"/>
  <c r="I39" i="54"/>
  <c r="AF39" i="54" s="1"/>
  <c r="I38" i="55"/>
  <c r="I22" i="50"/>
  <c r="K22" i="50" s="1"/>
  <c r="I27" i="55"/>
  <c r="I60" i="50"/>
  <c r="K60" i="50" s="1"/>
  <c r="I65" i="55"/>
  <c r="I87" i="54"/>
  <c r="AF87" i="54" s="1"/>
  <c r="I91" i="54"/>
  <c r="AF91" i="54" s="1"/>
  <c r="I28" i="54"/>
  <c r="AF28" i="54" s="1"/>
  <c r="I66" i="54"/>
  <c r="AF66" i="54" s="1"/>
  <c r="I97" i="54"/>
  <c r="AF97" i="54" s="1"/>
  <c r="I56" i="50"/>
  <c r="K56" i="50" s="1"/>
  <c r="I30" i="54"/>
  <c r="AF30" i="54" s="1"/>
  <c r="I40" i="54"/>
  <c r="AF40" i="54" s="1"/>
  <c r="I46" i="54"/>
  <c r="AF46" i="54" s="1"/>
  <c r="I23" i="54"/>
  <c r="AF23" i="54" s="1"/>
  <c r="I10" i="54"/>
  <c r="AF10" i="54" s="1"/>
  <c r="I30" i="50"/>
  <c r="K30" i="50" s="1"/>
  <c r="I119" i="50"/>
  <c r="K119" i="50" s="1"/>
  <c r="K86" i="47" s="1"/>
  <c r="I106" i="54"/>
  <c r="AF106" i="54" s="1"/>
  <c r="I113" i="50"/>
  <c r="K113" i="50" s="1"/>
  <c r="I99" i="50"/>
  <c r="K99" i="50" s="1"/>
  <c r="K88" i="47" s="1"/>
  <c r="I55" i="54"/>
  <c r="AF55" i="54" s="1"/>
  <c r="I21" i="54"/>
  <c r="AF21" i="54" s="1"/>
  <c r="I54" i="50"/>
  <c r="K54" i="50" s="1"/>
  <c r="I60" i="54"/>
  <c r="I76" i="50"/>
  <c r="K76" i="50" s="1"/>
  <c r="I82" i="54"/>
  <c r="I110" i="50"/>
  <c r="K110" i="50" s="1"/>
  <c r="I116" i="54"/>
  <c r="I10" i="50"/>
  <c r="K10" i="50" s="1"/>
  <c r="I16" i="54"/>
  <c r="I109" i="50"/>
  <c r="K109" i="50" s="1"/>
  <c r="I115" i="54"/>
  <c r="I98" i="50"/>
  <c r="K98" i="50" s="1"/>
  <c r="I104" i="54"/>
  <c r="I26" i="50"/>
  <c r="K26" i="50" s="1"/>
  <c r="I32" i="54"/>
  <c r="I75" i="50"/>
  <c r="K75" i="50" s="1"/>
  <c r="I81" i="54"/>
  <c r="I103" i="50"/>
  <c r="K103" i="50" s="1"/>
  <c r="I109" i="54"/>
  <c r="I9" i="50"/>
  <c r="K9" i="50" s="1"/>
  <c r="I15" i="54"/>
  <c r="I48" i="50"/>
  <c r="K48" i="50" s="1"/>
  <c r="I54" i="54"/>
  <c r="I82" i="50"/>
  <c r="K82" i="50" s="1"/>
  <c r="I88" i="54"/>
  <c r="AF121" i="54"/>
  <c r="AF84" i="54"/>
  <c r="I38" i="50"/>
  <c r="K38" i="50" s="1"/>
  <c r="I44" i="54"/>
  <c r="I55" i="50"/>
  <c r="K55" i="50" s="1"/>
  <c r="I61" i="54"/>
  <c r="I62" i="50"/>
  <c r="K62" i="50" s="1"/>
  <c r="I68" i="54"/>
  <c r="I101" i="50"/>
  <c r="K101" i="50" s="1"/>
  <c r="I107" i="54"/>
  <c r="I52" i="50"/>
  <c r="K52" i="50" s="1"/>
  <c r="I58" i="54"/>
  <c r="I31" i="50"/>
  <c r="K31" i="50" s="1"/>
  <c r="I37" i="54"/>
  <c r="I74" i="50"/>
  <c r="K74" i="50" s="1"/>
  <c r="K89" i="47" s="1"/>
  <c r="I80" i="54"/>
  <c r="I46" i="50"/>
  <c r="K46" i="50" s="1"/>
  <c r="I52" i="54"/>
  <c r="I39" i="50"/>
  <c r="K39" i="50" s="1"/>
  <c r="I45" i="54"/>
  <c r="I28" i="50"/>
  <c r="K28" i="50" s="1"/>
  <c r="I34" i="54"/>
  <c r="I67" i="50"/>
  <c r="K67" i="50" s="1"/>
  <c r="I73" i="54"/>
  <c r="I53" i="50"/>
  <c r="K53" i="50" s="1"/>
  <c r="I59" i="54"/>
  <c r="I84" i="50"/>
  <c r="K84" i="50" s="1"/>
  <c r="I90" i="54"/>
  <c r="I58" i="50"/>
  <c r="K58" i="50" s="1"/>
  <c r="I64" i="54"/>
  <c r="I16" i="50"/>
  <c r="K16" i="50" s="1"/>
  <c r="I22" i="54"/>
  <c r="I13" i="50"/>
  <c r="K13" i="50" s="1"/>
  <c r="I19" i="54"/>
  <c r="I102" i="50"/>
  <c r="K102" i="50" s="1"/>
  <c r="I108" i="54"/>
  <c r="AF113" i="54"/>
  <c r="I5" i="50"/>
  <c r="K5" i="50" s="1"/>
  <c r="I11" i="54"/>
  <c r="I20" i="50"/>
  <c r="K20" i="50" s="1"/>
  <c r="I26" i="54"/>
  <c r="I96" i="50"/>
  <c r="K96" i="50" s="1"/>
  <c r="K97" i="47" s="1"/>
  <c r="I102" i="54"/>
  <c r="I57" i="50"/>
  <c r="K57" i="50" s="1"/>
  <c r="I63" i="54"/>
  <c r="I80" i="50"/>
  <c r="K80" i="50" s="1"/>
  <c r="I86" i="54"/>
  <c r="I32" i="50"/>
  <c r="K32" i="50" s="1"/>
  <c r="I38" i="54"/>
  <c r="I118" i="50"/>
  <c r="K118" i="50" s="1"/>
  <c r="I124" i="54"/>
  <c r="I2" i="50"/>
  <c r="K2" i="50" s="1"/>
  <c r="I8" i="54"/>
  <c r="I36" i="50"/>
  <c r="K36" i="50" s="1"/>
  <c r="I42" i="54"/>
  <c r="I66" i="50"/>
  <c r="K66" i="50" s="1"/>
  <c r="I72" i="54"/>
  <c r="I11" i="50"/>
  <c r="K11" i="50" s="1"/>
  <c r="I17" i="54"/>
  <c r="I45" i="50"/>
  <c r="K45" i="50" s="1"/>
  <c r="I51" i="54"/>
  <c r="I21" i="50"/>
  <c r="K21" i="50" s="1"/>
  <c r="I27" i="54"/>
  <c r="I43" i="50"/>
  <c r="K43" i="50" s="1"/>
  <c r="I49" i="54"/>
  <c r="I63" i="50"/>
  <c r="K63" i="50" s="1"/>
  <c r="I69" i="54"/>
  <c r="I42" i="50"/>
  <c r="K42" i="50" s="1"/>
  <c r="I48" i="54"/>
  <c r="I105" i="50"/>
  <c r="K105" i="50" s="1"/>
  <c r="K80" i="47" s="1"/>
  <c r="I111" i="54"/>
  <c r="I44" i="50"/>
  <c r="K44" i="50" s="1"/>
  <c r="I50" i="54"/>
  <c r="I119" i="54"/>
  <c r="I78" i="54"/>
  <c r="I79" i="50"/>
  <c r="K79" i="50" s="1"/>
  <c r="I85" i="54"/>
  <c r="I25" i="50"/>
  <c r="K25" i="50" s="1"/>
  <c r="I31" i="54"/>
  <c r="I8" i="50"/>
  <c r="K8" i="50" s="1"/>
  <c r="I14" i="54"/>
  <c r="I116" i="50"/>
  <c r="K116" i="50" s="1"/>
  <c r="I122" i="54"/>
  <c r="AF62" i="54"/>
  <c r="I61" i="50"/>
  <c r="K61" i="50" s="1"/>
  <c r="I67" i="54"/>
  <c r="I70" i="50"/>
  <c r="K70" i="50" s="1"/>
  <c r="I76" i="54"/>
  <c r="I50" i="50"/>
  <c r="K50" i="50" s="1"/>
  <c r="I56" i="54"/>
  <c r="I95" i="50"/>
  <c r="K95" i="50" s="1"/>
  <c r="I101" i="54"/>
  <c r="I73" i="50"/>
  <c r="K73" i="50" s="1"/>
  <c r="I79" i="54"/>
  <c r="I3" i="50"/>
  <c r="K3" i="50" s="1"/>
  <c r="I9" i="54"/>
  <c r="I68" i="50"/>
  <c r="K68" i="50" s="1"/>
  <c r="K94" i="47" s="1"/>
  <c r="I74" i="54"/>
  <c r="I18" i="50"/>
  <c r="K18" i="50" s="1"/>
  <c r="I24" i="54"/>
  <c r="I93" i="50"/>
  <c r="K93" i="50" s="1"/>
  <c r="I99" i="54"/>
  <c r="I106" i="50"/>
  <c r="K106" i="50" s="1"/>
  <c r="I112" i="54"/>
  <c r="I12" i="50"/>
  <c r="K12" i="50" s="1"/>
  <c r="I18" i="54"/>
  <c r="I19" i="50"/>
  <c r="K19" i="50" s="1"/>
  <c r="I25" i="54"/>
  <c r="I120" i="50"/>
  <c r="K120" i="50" s="1"/>
  <c r="I126" i="54"/>
  <c r="I77" i="50"/>
  <c r="K77" i="50" s="1"/>
  <c r="I83" i="54"/>
  <c r="I41" i="50"/>
  <c r="K41" i="50" s="1"/>
  <c r="I47" i="54"/>
  <c r="I7" i="50"/>
  <c r="I13" i="54"/>
  <c r="I97" i="50"/>
  <c r="K97" i="50" s="1"/>
  <c r="K85" i="47" s="1"/>
  <c r="I103" i="54"/>
  <c r="I104" i="50"/>
  <c r="K104" i="50" s="1"/>
  <c r="K98" i="47" s="1"/>
  <c r="I110" i="54"/>
  <c r="I71" i="50"/>
  <c r="K71" i="50" s="1"/>
  <c r="I77" i="54"/>
  <c r="I108" i="50"/>
  <c r="K108" i="50" s="1"/>
  <c r="K95" i="47" s="1"/>
  <c r="I114" i="54"/>
  <c r="I114" i="50"/>
  <c r="K114" i="50" s="1"/>
  <c r="K79" i="47" s="1"/>
  <c r="I120" i="54"/>
  <c r="I23" i="50"/>
  <c r="K23" i="50" s="1"/>
  <c r="I29" i="54"/>
  <c r="I35" i="50"/>
  <c r="K35" i="50" s="1"/>
  <c r="I41" i="54"/>
  <c r="I83" i="50"/>
  <c r="K83" i="50" s="1"/>
  <c r="I89" i="54"/>
  <c r="I64" i="50"/>
  <c r="K64" i="50" s="1"/>
  <c r="I70" i="54"/>
  <c r="I112" i="50"/>
  <c r="K112" i="50" s="1"/>
  <c r="I118" i="54"/>
  <c r="AF71" i="54"/>
  <c r="AF57" i="54"/>
  <c r="AF43" i="54"/>
  <c r="AF35" i="54"/>
  <c r="I14" i="50"/>
  <c r="I20" i="54"/>
  <c r="I27" i="50"/>
  <c r="K27" i="50" s="1"/>
  <c r="I33" i="54"/>
  <c r="I47" i="50"/>
  <c r="K47" i="50" s="1"/>
  <c r="I53" i="54"/>
  <c r="I88" i="50"/>
  <c r="K88" i="50" s="1"/>
  <c r="I94" i="54"/>
  <c r="I89" i="50"/>
  <c r="K89" i="50" s="1"/>
  <c r="I95" i="54"/>
  <c r="I117" i="50"/>
  <c r="K117" i="50" s="1"/>
  <c r="I123" i="54"/>
  <c r="I59" i="50"/>
  <c r="K59" i="50" s="1"/>
  <c r="I65" i="54"/>
  <c r="I92" i="50"/>
  <c r="K92" i="50" s="1"/>
  <c r="I98" i="54"/>
  <c r="I69" i="50"/>
  <c r="K69" i="50" s="1"/>
  <c r="I75" i="54"/>
  <c r="I121" i="50"/>
  <c r="K121" i="50" s="1"/>
  <c r="I127" i="54"/>
  <c r="K84" i="47" l="1"/>
  <c r="H87" i="55"/>
  <c r="H102" i="55"/>
  <c r="H82" i="55"/>
  <c r="H103" i="55"/>
  <c r="H69" i="55"/>
  <c r="H116" i="55"/>
  <c r="H123" i="55"/>
  <c r="AF20" i="55"/>
  <c r="H20" i="55"/>
  <c r="H72" i="55"/>
  <c r="H57" i="55"/>
  <c r="AF90" i="55"/>
  <c r="H90" i="55"/>
  <c r="H108" i="55"/>
  <c r="H114" i="55"/>
  <c r="H83" i="55"/>
  <c r="H64" i="55"/>
  <c r="H52" i="55"/>
  <c r="H60" i="55"/>
  <c r="H34" i="55"/>
  <c r="H88" i="55"/>
  <c r="H113" i="55"/>
  <c r="AF92" i="55"/>
  <c r="H92" i="55"/>
  <c r="H17" i="55"/>
  <c r="H73" i="55"/>
  <c r="H55" i="55"/>
  <c r="H22" i="55"/>
  <c r="AF22" i="55"/>
  <c r="H81" i="55"/>
  <c r="AF35" i="55"/>
  <c r="H35" i="55"/>
  <c r="H30" i="55"/>
  <c r="H26" i="55"/>
  <c r="H79" i="55"/>
  <c r="AF39" i="55"/>
  <c r="H39" i="55"/>
  <c r="H128" i="55"/>
  <c r="H101" i="55"/>
  <c r="H46" i="55"/>
  <c r="H84" i="55"/>
  <c r="H110" i="55"/>
  <c r="H16" i="55"/>
  <c r="H131" i="55"/>
  <c r="AF104" i="55"/>
  <c r="H104" i="55"/>
  <c r="H51" i="55"/>
  <c r="H43" i="55"/>
  <c r="H65" i="55"/>
  <c r="AF65" i="55"/>
  <c r="H112" i="55"/>
  <c r="H115" i="55"/>
  <c r="H40" i="55"/>
  <c r="H66" i="55"/>
  <c r="H111" i="55"/>
  <c r="H21" i="55"/>
  <c r="H18" i="55"/>
  <c r="AF29" i="55"/>
  <c r="H29" i="55"/>
  <c r="H37" i="55"/>
  <c r="H25" i="55"/>
  <c r="H126" i="55"/>
  <c r="H121" i="55"/>
  <c r="H118" i="55"/>
  <c r="AF118" i="55"/>
  <c r="H129" i="55"/>
  <c r="H10" i="55"/>
  <c r="H107" i="55"/>
  <c r="AF45" i="55"/>
  <c r="H45" i="55"/>
  <c r="H80" i="55"/>
  <c r="H122" i="55"/>
  <c r="H91" i="55"/>
  <c r="H76" i="55"/>
  <c r="AF105" i="55"/>
  <c r="H105" i="55"/>
  <c r="H8" i="55"/>
  <c r="H36" i="55"/>
  <c r="H95" i="55"/>
  <c r="H47" i="55"/>
  <c r="H106" i="55"/>
  <c r="H127" i="55"/>
  <c r="AF27" i="55"/>
  <c r="H27" i="55"/>
  <c r="H31" i="55"/>
  <c r="H56" i="55"/>
  <c r="H74" i="55"/>
  <c r="H19" i="55"/>
  <c r="H42" i="55"/>
  <c r="H28" i="55"/>
  <c r="H109" i="55"/>
  <c r="H98" i="55"/>
  <c r="H58" i="55"/>
  <c r="H67" i="55"/>
  <c r="AF9" i="55"/>
  <c r="H9" i="55"/>
  <c r="AF77" i="55"/>
  <c r="H77" i="55"/>
  <c r="H68" i="55"/>
  <c r="H89" i="55"/>
  <c r="H75" i="55"/>
  <c r="AF86" i="55"/>
  <c r="H86" i="55"/>
  <c r="H71" i="55"/>
  <c r="H130" i="55"/>
  <c r="H85" i="55"/>
  <c r="H53" i="55"/>
  <c r="H94" i="55"/>
  <c r="H117" i="55"/>
  <c r="H70" i="55"/>
  <c r="H125" i="55"/>
  <c r="H78" i="55"/>
  <c r="H13" i="55"/>
  <c r="H41" i="55"/>
  <c r="H7" i="55"/>
  <c r="AF124" i="55"/>
  <c r="H124" i="55"/>
  <c r="H63" i="55"/>
  <c r="AF61" i="55"/>
  <c r="H61" i="55"/>
  <c r="H59" i="55"/>
  <c r="H32" i="55"/>
  <c r="AF38" i="55"/>
  <c r="H38" i="55"/>
  <c r="H14" i="55"/>
  <c r="H11" i="55"/>
  <c r="H97" i="55"/>
  <c r="H93" i="55"/>
  <c r="H99" i="55"/>
  <c r="H119" i="55"/>
  <c r="H12" i="55"/>
  <c r="H120" i="55"/>
  <c r="H24" i="55"/>
  <c r="H23" i="55"/>
  <c r="H100" i="55"/>
  <c r="H44" i="55"/>
  <c r="H50" i="55"/>
  <c r="H54" i="55"/>
  <c r="AF54" i="55"/>
  <c r="H49" i="55"/>
  <c r="H48" i="55"/>
  <c r="H33" i="55"/>
  <c r="H15" i="55"/>
  <c r="AF96" i="55"/>
  <c r="H96" i="55"/>
  <c r="H62" i="55"/>
  <c r="K92" i="47"/>
  <c r="K82" i="47"/>
  <c r="H27" i="50"/>
  <c r="K81" i="47"/>
  <c r="H34" i="50"/>
  <c r="H57" i="54"/>
  <c r="H44" i="50"/>
  <c r="H117" i="50"/>
  <c r="H113" i="50"/>
  <c r="H46" i="50"/>
  <c r="H26" i="50"/>
  <c r="H9" i="50"/>
  <c r="H88" i="50"/>
  <c r="H97" i="54"/>
  <c r="H95" i="50"/>
  <c r="H94" i="50"/>
  <c r="H25" i="50"/>
  <c r="H92" i="50"/>
  <c r="H104" i="50"/>
  <c r="H3" i="50"/>
  <c r="K14" i="50"/>
  <c r="H105" i="54"/>
  <c r="H87" i="50"/>
  <c r="H74" i="50"/>
  <c r="H23" i="50"/>
  <c r="H70" i="50"/>
  <c r="H55" i="50"/>
  <c r="H89" i="50"/>
  <c r="H82" i="50"/>
  <c r="H54" i="50"/>
  <c r="H50" i="50"/>
  <c r="H61" i="50"/>
  <c r="H103" i="50"/>
  <c r="H96" i="50"/>
  <c r="H125" i="54"/>
  <c r="H79" i="50"/>
  <c r="H83" i="50"/>
  <c r="H43" i="54"/>
  <c r="H28" i="50"/>
  <c r="H73" i="50"/>
  <c r="H8" i="50"/>
  <c r="H67" i="50"/>
  <c r="H97" i="50"/>
  <c r="H12" i="50"/>
  <c r="H69" i="50"/>
  <c r="H84" i="50"/>
  <c r="H122" i="50"/>
  <c r="H19" i="50"/>
  <c r="H75" i="50"/>
  <c r="H66" i="50"/>
  <c r="H77" i="50"/>
  <c r="H43" i="50"/>
  <c r="H81" i="50"/>
  <c r="H51" i="50"/>
  <c r="AF98" i="54"/>
  <c r="H98" i="54"/>
  <c r="AF94" i="54"/>
  <c r="H94" i="54"/>
  <c r="AF118" i="54"/>
  <c r="H118" i="54"/>
  <c r="AF29" i="54"/>
  <c r="H29" i="54"/>
  <c r="AF110" i="54"/>
  <c r="H110" i="54"/>
  <c r="H83" i="54"/>
  <c r="AF83" i="54"/>
  <c r="H112" i="54"/>
  <c r="AF112" i="54"/>
  <c r="AF9" i="54"/>
  <c r="H9" i="54"/>
  <c r="H76" i="54"/>
  <c r="AF76" i="54"/>
  <c r="H62" i="54"/>
  <c r="H21" i="54"/>
  <c r="AF31" i="54"/>
  <c r="H31" i="54"/>
  <c r="AF111" i="54"/>
  <c r="H111" i="54"/>
  <c r="AF27" i="54"/>
  <c r="H27" i="54"/>
  <c r="AF42" i="54"/>
  <c r="H42" i="54"/>
  <c r="AF86" i="54"/>
  <c r="H86" i="54"/>
  <c r="AF11" i="54"/>
  <c r="H11" i="54"/>
  <c r="H36" i="54"/>
  <c r="H108" i="54"/>
  <c r="AF108" i="54"/>
  <c r="AF90" i="54"/>
  <c r="H90" i="54"/>
  <c r="AF45" i="54"/>
  <c r="H45" i="54"/>
  <c r="AF58" i="54"/>
  <c r="H58" i="54"/>
  <c r="AF44" i="54"/>
  <c r="H44" i="54"/>
  <c r="AF88" i="54"/>
  <c r="H88" i="54"/>
  <c r="AF81" i="54"/>
  <c r="H81" i="54"/>
  <c r="AF16" i="54"/>
  <c r="H16" i="54"/>
  <c r="H18" i="50"/>
  <c r="H58" i="50"/>
  <c r="H52" i="50"/>
  <c r="H38" i="50"/>
  <c r="H62" i="50"/>
  <c r="H20" i="50"/>
  <c r="H41" i="50"/>
  <c r="H35" i="50"/>
  <c r="H10" i="50"/>
  <c r="H57" i="50"/>
  <c r="H6" i="50"/>
  <c r="H99" i="50"/>
  <c r="H65" i="50"/>
  <c r="H65" i="54"/>
  <c r="AF65" i="54"/>
  <c r="AF53" i="54"/>
  <c r="H53" i="54"/>
  <c r="H35" i="54"/>
  <c r="H23" i="54"/>
  <c r="AF70" i="54"/>
  <c r="H70" i="54"/>
  <c r="AF120" i="54"/>
  <c r="H120" i="54"/>
  <c r="AF103" i="54"/>
  <c r="H103" i="54"/>
  <c r="AF126" i="54"/>
  <c r="H126" i="54"/>
  <c r="H99" i="54"/>
  <c r="AF99" i="54"/>
  <c r="AF79" i="54"/>
  <c r="H79" i="54"/>
  <c r="H67" i="54"/>
  <c r="AF67" i="54"/>
  <c r="H106" i="54"/>
  <c r="H28" i="54"/>
  <c r="AF85" i="54"/>
  <c r="H85" i="54"/>
  <c r="AF48" i="54"/>
  <c r="H48" i="54"/>
  <c r="AF51" i="54"/>
  <c r="H51" i="54"/>
  <c r="AF8" i="54"/>
  <c r="H8" i="54"/>
  <c r="H130" i="54"/>
  <c r="H131" i="54"/>
  <c r="H128" i="54"/>
  <c r="H132" i="54"/>
  <c r="H129" i="54"/>
  <c r="H117" i="54"/>
  <c r="AF63" i="54"/>
  <c r="H63" i="54"/>
  <c r="H10" i="54"/>
  <c r="H46" i="54"/>
  <c r="AF19" i="54"/>
  <c r="H19" i="54"/>
  <c r="H59" i="54"/>
  <c r="AF59" i="54"/>
  <c r="AF52" i="54"/>
  <c r="H52" i="54"/>
  <c r="H107" i="54"/>
  <c r="AF107" i="54"/>
  <c r="H39" i="54"/>
  <c r="H121" i="54"/>
  <c r="AF54" i="54"/>
  <c r="H54" i="54"/>
  <c r="AF32" i="54"/>
  <c r="H32" i="54"/>
  <c r="AF116" i="54"/>
  <c r="H116" i="54"/>
  <c r="H108" i="50"/>
  <c r="H105" i="50"/>
  <c r="H64" i="50"/>
  <c r="H98" i="50"/>
  <c r="H101" i="50"/>
  <c r="H32" i="50"/>
  <c r="H14" i="50"/>
  <c r="H4" i="50"/>
  <c r="H109" i="50"/>
  <c r="H90" i="50"/>
  <c r="H2" i="50"/>
  <c r="H5" i="50"/>
  <c r="H22" i="50"/>
  <c r="H39" i="50"/>
  <c r="H42" i="50"/>
  <c r="H24" i="50"/>
  <c r="H11" i="50"/>
  <c r="H47" i="50"/>
  <c r="H71" i="50"/>
  <c r="H36" i="50"/>
  <c r="H125" i="50"/>
  <c r="H16" i="50"/>
  <c r="H80" i="50"/>
  <c r="H37" i="50"/>
  <c r="H100" i="50"/>
  <c r="H7" i="50"/>
  <c r="H49" i="50"/>
  <c r="H13" i="50"/>
  <c r="H119" i="50"/>
  <c r="H106" i="50"/>
  <c r="H30" i="50"/>
  <c r="H85" i="50"/>
  <c r="AF127" i="54"/>
  <c r="H127" i="54"/>
  <c r="H123" i="54"/>
  <c r="AF123" i="54"/>
  <c r="AF33" i="54"/>
  <c r="H33" i="54"/>
  <c r="AF89" i="54"/>
  <c r="H89" i="54"/>
  <c r="AF114" i="54"/>
  <c r="H114" i="54"/>
  <c r="AF13" i="54"/>
  <c r="H13" i="54"/>
  <c r="AF25" i="54"/>
  <c r="H25" i="54"/>
  <c r="AF24" i="54"/>
  <c r="H24" i="54"/>
  <c r="AF101" i="54"/>
  <c r="H101" i="54"/>
  <c r="H40" i="54"/>
  <c r="H122" i="54"/>
  <c r="AF122" i="54"/>
  <c r="AF78" i="54"/>
  <c r="H78" i="54"/>
  <c r="AF69" i="54"/>
  <c r="H69" i="54"/>
  <c r="AF17" i="54"/>
  <c r="H17" i="54"/>
  <c r="AF124" i="54"/>
  <c r="H124" i="54"/>
  <c r="H102" i="54"/>
  <c r="AF102" i="54"/>
  <c r="H113" i="54"/>
  <c r="AF22" i="54"/>
  <c r="H22" i="54"/>
  <c r="AF73" i="54"/>
  <c r="H73" i="54"/>
  <c r="AF80" i="54"/>
  <c r="H80" i="54"/>
  <c r="AF68" i="54"/>
  <c r="H68" i="54"/>
  <c r="H96" i="54"/>
  <c r="AF15" i="54"/>
  <c r="H15" i="54"/>
  <c r="H104" i="54"/>
  <c r="AF104" i="54"/>
  <c r="AF82" i="54"/>
  <c r="H82" i="54"/>
  <c r="H15" i="50"/>
  <c r="H124" i="50"/>
  <c r="H100" i="54"/>
  <c r="AF119" i="54"/>
  <c r="H119" i="54"/>
  <c r="H55" i="54"/>
  <c r="H87" i="54"/>
  <c r="H63" i="50"/>
  <c r="H107" i="50"/>
  <c r="H93" i="50"/>
  <c r="H111" i="50"/>
  <c r="H118" i="50"/>
  <c r="H68" i="50"/>
  <c r="H121" i="50"/>
  <c r="H76" i="50"/>
  <c r="H29" i="50"/>
  <c r="H17" i="50"/>
  <c r="H21" i="50"/>
  <c r="H40" i="50"/>
  <c r="H31" i="50"/>
  <c r="K7" i="50"/>
  <c r="H86" i="50"/>
  <c r="H60" i="50"/>
  <c r="H91" i="50"/>
  <c r="AF75" i="54"/>
  <c r="H75" i="54"/>
  <c r="H95" i="54"/>
  <c r="AF95" i="54"/>
  <c r="AF20" i="54"/>
  <c r="H20" i="54"/>
  <c r="H92" i="54"/>
  <c r="H71" i="54"/>
  <c r="AF41" i="54"/>
  <c r="H41" i="54"/>
  <c r="AF77" i="54"/>
  <c r="H77" i="54"/>
  <c r="AF47" i="54"/>
  <c r="H47" i="54"/>
  <c r="AF18" i="54"/>
  <c r="H18" i="54"/>
  <c r="AF74" i="54"/>
  <c r="H74" i="54"/>
  <c r="AF56" i="54"/>
  <c r="H56" i="54"/>
  <c r="H93" i="54"/>
  <c r="H12" i="54"/>
  <c r="AF14" i="54"/>
  <c r="H14" i="54"/>
  <c r="AF50" i="54"/>
  <c r="H50" i="54"/>
  <c r="H49" i="54"/>
  <c r="AF49" i="54"/>
  <c r="AF72" i="54"/>
  <c r="H72" i="54"/>
  <c r="AF38" i="54"/>
  <c r="H38" i="54"/>
  <c r="AF26" i="54"/>
  <c r="H26" i="54"/>
  <c r="H30" i="54"/>
  <c r="AF64" i="54"/>
  <c r="H64" i="54"/>
  <c r="AF34" i="54"/>
  <c r="H34" i="54"/>
  <c r="AF37" i="54"/>
  <c r="H37" i="54"/>
  <c r="AF61" i="54"/>
  <c r="H61" i="54"/>
  <c r="H84" i="54"/>
  <c r="H66" i="54"/>
  <c r="H109" i="54"/>
  <c r="AF109" i="54"/>
  <c r="AF115" i="54"/>
  <c r="H115" i="54"/>
  <c r="AF60" i="54"/>
  <c r="H60" i="54"/>
  <c r="H126" i="50"/>
  <c r="H59" i="50"/>
  <c r="H45" i="50"/>
  <c r="H114" i="50"/>
  <c r="H48" i="50"/>
  <c r="H72" i="50"/>
  <c r="H53" i="50"/>
  <c r="H110" i="50"/>
  <c r="H120" i="50"/>
  <c r="H112" i="50"/>
  <c r="H78" i="50"/>
  <c r="H56" i="50"/>
  <c r="H116" i="50"/>
  <c r="H123" i="50"/>
  <c r="H102" i="50"/>
  <c r="H33" i="50"/>
  <c r="H115" i="50"/>
  <c r="A14" i="47" s="1" a="1"/>
  <c r="A14" i="47" s="1"/>
  <c r="H91" i="54"/>
  <c r="A35" i="47" l="1" a="1"/>
  <c r="A35" i="47" s="1"/>
  <c r="A26" i="47" a="1"/>
  <c r="A26" i="47" s="1"/>
  <c r="A18" i="47" a="1"/>
  <c r="A18" i="47" s="1"/>
  <c r="A63" i="47" a="1"/>
  <c r="A63" i="47" s="1"/>
  <c r="A2" i="47" a="1"/>
  <c r="A2" i="47" s="1"/>
  <c r="A39" i="47" a="1"/>
  <c r="A39" i="47" s="1"/>
  <c r="A57" i="47" a="1"/>
  <c r="A57" i="4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6E12A7-8D57-4457-991E-2210286ACBF2}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54CB216-3F35-4932-81AF-6F4B43ACA7E3}" name="WorksheetConnection_Analysis Table!$A$1:$H$70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AnalysisTableA1H701"/>
        </x15:connection>
      </ext>
    </extLst>
  </connection>
  <connection id="3" xr16:uid="{345CCF81-7B59-46C4-9237-BA4E1B61B72A}" name="WorksheetConnection_Analysis Table!$A$1:$J$126" type="102" refreshedVersion="6" minRefreshableVersion="5">
    <extLst>
      <ext xmlns:x15="http://schemas.microsoft.com/office/spreadsheetml/2010/11/main" uri="{DE250136-89BD-433C-8126-D09CA5730AF9}">
        <x15:connection id="Range 1">
          <x15:rangePr sourceName="_xlcn.WorksheetConnection_AnalysisTableA1J126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<sst xmlns="http://schemas.openxmlformats.org/spreadsheetml/2006/main" count="2286" uniqueCount="430">
  <si>
    <t>Installation</t>
  </si>
  <si>
    <t>Core Missions</t>
  </si>
  <si>
    <t>Non-Core Missions</t>
  </si>
  <si>
    <t>Air Superiority (AS)</t>
  </si>
  <si>
    <t>Personnel Recovery (PR)</t>
  </si>
  <si>
    <t>Space Superiority (SS)</t>
  </si>
  <si>
    <t>Special Operations (SOF)</t>
  </si>
  <si>
    <t>Intelligence, Surveillance, Reconaissance (ISR)</t>
  </si>
  <si>
    <t>Building Partnerships (BP)</t>
  </si>
  <si>
    <t>Rapid Global Mobility (RGM)</t>
  </si>
  <si>
    <t>Agile Combat Support (ACS)</t>
  </si>
  <si>
    <t>Command and Control (C2)</t>
  </si>
  <si>
    <t>Institutional Forces (IF)</t>
  </si>
  <si>
    <t>Medical (MG)</t>
  </si>
  <si>
    <t>Global Strike (GS)</t>
  </si>
  <si>
    <t xml:space="preserve">Wing Mission Essential Tasks </t>
  </si>
  <si>
    <t xml:space="preserve">Wing Mission Essential Personnel </t>
  </si>
  <si>
    <t xml:space="preserve">Wing Mission Essential Support Functions </t>
  </si>
  <si>
    <t>Risk Factors with Reducing Posture</t>
  </si>
  <si>
    <t>CCIRs common for each Wing/CC</t>
  </si>
  <si>
    <t xml:space="preserve">Wing Non-Essential Tasks </t>
  </si>
  <si>
    <t xml:space="preserve">Wing Non-Essential Personnel </t>
  </si>
  <si>
    <t xml:space="preserve">Wing Non-Essential Support Functions </t>
  </si>
  <si>
    <t>(IF) Basic Military Training Squadron</t>
  </si>
  <si>
    <t>(ACS) Civil Engineer Squadron</t>
  </si>
  <si>
    <t>(BP) Mobility Support Advisory Squadron</t>
  </si>
  <si>
    <t>(PR) Rescue Squadron</t>
  </si>
  <si>
    <t>(SOF) Special Tactics Training Squadron</t>
  </si>
  <si>
    <t>(MG) Dependant Pharmacy</t>
  </si>
  <si>
    <t xml:space="preserve">Health Protection of the force </t>
  </si>
  <si>
    <t>MDG personnel, designated entry control point screeners, Leadership Policy team</t>
  </si>
  <si>
    <t>Maintain medical screening &amp; medical services for COVID situations</t>
  </si>
  <si>
    <t xml:space="preserve">Tasks in direct support of 1.0 </t>
  </si>
  <si>
    <t>Select personnel required to perform functions</t>
  </si>
  <si>
    <t>Infrastructure sustainment, base defense, comm spt, clinic/hospital staffing, policy development, C2, maintain supply chain</t>
  </si>
  <si>
    <t>Homeland Defense</t>
  </si>
  <si>
    <t>Wing personnel directly related to homeland defense mission</t>
  </si>
  <si>
    <t>Support tasks directly required for 2.0</t>
  </si>
  <si>
    <t>Nuclear mission tasks</t>
  </si>
  <si>
    <t>Wing personnel directly related to nuclear mission</t>
  </si>
  <si>
    <t>Support tasks directly required for 3.0</t>
  </si>
  <si>
    <t>Tasks in direct support of CCMD combat missions</t>
  </si>
  <si>
    <t>ISR &amp; DGS spt, essential force rotations, essential airlift Note: overseas combat missions should be tailored to those that impact homeland defense; missions should be delayed as able</t>
  </si>
  <si>
    <t>Minimum base functions required to support 4.0</t>
  </si>
  <si>
    <t>C2, Alert, Space I &amp; W, AWACS, tankers, intel</t>
  </si>
  <si>
    <t>Nuclear Forces</t>
  </si>
  <si>
    <t>Base defense, airfield operations, maintenance, min comm spt, min infrastructure spt, crash/fire/rescue, other nuclear support tasks</t>
  </si>
  <si>
    <t>Base defense, airfield operations, maintenance, min comm spt, min infrastructure spt, crash/fire/rescue</t>
  </si>
  <si>
    <t>Minimum support tasks required for 4.0</t>
  </si>
  <si>
    <t>AL</t>
  </si>
  <si>
    <t>AR</t>
  </si>
  <si>
    <t>AZ</t>
  </si>
  <si>
    <t>CA</t>
  </si>
  <si>
    <t>KY</t>
  </si>
  <si>
    <t>CO</t>
  </si>
  <si>
    <t>GA</t>
  </si>
  <si>
    <t>DE</t>
  </si>
  <si>
    <t>VA</t>
  </si>
  <si>
    <t>IN</t>
  </si>
  <si>
    <t>ID</t>
  </si>
  <si>
    <t>IL</t>
  </si>
  <si>
    <t>LA</t>
  </si>
  <si>
    <t>MT</t>
  </si>
  <si>
    <t>MD</t>
  </si>
  <si>
    <t>MN</t>
  </si>
  <si>
    <t>ME</t>
  </si>
  <si>
    <t>MS</t>
  </si>
  <si>
    <t>MA</t>
  </si>
  <si>
    <t>NC</t>
  </si>
  <si>
    <t>NE</t>
  </si>
  <si>
    <t>PA</t>
  </si>
  <si>
    <t>SC</t>
  </si>
  <si>
    <t>SD</t>
  </si>
  <si>
    <t>TN</t>
  </si>
  <si>
    <t>TR</t>
  </si>
  <si>
    <t>AK</t>
  </si>
  <si>
    <t>AS</t>
  </si>
  <si>
    <t>CT</t>
  </si>
  <si>
    <t>FL</t>
  </si>
  <si>
    <t>HI</t>
  </si>
  <si>
    <t>IA</t>
  </si>
  <si>
    <t>KS</t>
  </si>
  <si>
    <t>MI</t>
  </si>
  <si>
    <t>MO</t>
  </si>
  <si>
    <t>ND</t>
  </si>
  <si>
    <t>NH</t>
  </si>
  <si>
    <t>NJ</t>
  </si>
  <si>
    <t>NM</t>
  </si>
  <si>
    <t>NV</t>
  </si>
  <si>
    <t>NY</t>
  </si>
  <si>
    <t>OH</t>
  </si>
  <si>
    <t>OK</t>
  </si>
  <si>
    <t>OR</t>
  </si>
  <si>
    <t>RI</t>
  </si>
  <si>
    <t>TX</t>
  </si>
  <si>
    <t>UT</t>
  </si>
  <si>
    <t>VT</t>
  </si>
  <si>
    <t>WA</t>
  </si>
  <si>
    <t>WI</t>
  </si>
  <si>
    <t>WV</t>
  </si>
  <si>
    <t>WY</t>
  </si>
  <si>
    <t>State</t>
  </si>
  <si>
    <t>Luke AFB</t>
  </si>
  <si>
    <t>Seymour Johnson AFB</t>
  </si>
  <si>
    <t>Patrick AFB</t>
  </si>
  <si>
    <t>Malmstrom AFB</t>
  </si>
  <si>
    <t>Robins AFB</t>
  </si>
  <si>
    <t>Goodfellow AFB</t>
  </si>
  <si>
    <t>Tyndall AFB</t>
  </si>
  <si>
    <t>Eglin AFB</t>
  </si>
  <si>
    <t>Vance AFB</t>
  </si>
  <si>
    <t>Holloman AFB</t>
  </si>
  <si>
    <t>Eielson AFB</t>
  </si>
  <si>
    <t>McConnell AFB</t>
  </si>
  <si>
    <t>Whiteman AFB</t>
  </si>
  <si>
    <t>Wright-Patterson AFB</t>
  </si>
  <si>
    <t>Barksdale AFB</t>
  </si>
  <si>
    <t>Moody AFB</t>
  </si>
  <si>
    <t>Cape Canaveral AFS</t>
  </si>
  <si>
    <t>Travis AFB</t>
  </si>
  <si>
    <t>Little Rock AFB</t>
  </si>
  <si>
    <t>Sheppard AFB</t>
  </si>
  <si>
    <t>Columbus AFB</t>
  </si>
  <si>
    <t>Los Angeles AFB</t>
  </si>
  <si>
    <t>Nellis AFB</t>
  </si>
  <si>
    <t>Kirtland AFB</t>
  </si>
  <si>
    <t>Cannon AFB</t>
  </si>
  <si>
    <t>Beale AFB</t>
  </si>
  <si>
    <t>Grand Forks AFB</t>
  </si>
  <si>
    <t>Buckley AFB</t>
  </si>
  <si>
    <t>Offutt AFB</t>
  </si>
  <si>
    <t>Edwards AFB</t>
  </si>
  <si>
    <t>Dyess AFB</t>
  </si>
  <si>
    <t>Mountain Home AFB</t>
  </si>
  <si>
    <t>Keesler AFB</t>
  </si>
  <si>
    <t>Shaw AFB</t>
  </si>
  <si>
    <t>Lackland AFB</t>
  </si>
  <si>
    <t>Minot AFB</t>
  </si>
  <si>
    <t>Tinker AFB</t>
  </si>
  <si>
    <t>Hanscom AFB</t>
  </si>
  <si>
    <t>Hill AFB</t>
  </si>
  <si>
    <t>Maxwell AFB</t>
  </si>
  <si>
    <t>Charleston AFB</t>
  </si>
  <si>
    <t>Scott AFB</t>
  </si>
  <si>
    <t>Fairchild AFB</t>
  </si>
  <si>
    <t>MacDill AFB</t>
  </si>
  <si>
    <t>Davis-Monthan AFB</t>
  </si>
  <si>
    <t>Dover AFB</t>
  </si>
  <si>
    <t>Langley AFB</t>
  </si>
  <si>
    <t>Vandenberg AFB</t>
  </si>
  <si>
    <t>Laughlin AFB</t>
  </si>
  <si>
    <t>Altus AFB</t>
  </si>
  <si>
    <t>C2</t>
  </si>
  <si>
    <t>RGM</t>
  </si>
  <si>
    <t>GS</t>
  </si>
  <si>
    <t>ISR</t>
  </si>
  <si>
    <t>SS</t>
  </si>
  <si>
    <t>DIB</t>
  </si>
  <si>
    <t>ANG</t>
  </si>
  <si>
    <t>AF Reserves</t>
  </si>
  <si>
    <t>FIPS</t>
  </si>
  <si>
    <t>Lat</t>
  </si>
  <si>
    <t>Long</t>
  </si>
  <si>
    <t>Ellsworth AFB</t>
  </si>
  <si>
    <t>Active</t>
  </si>
  <si>
    <t>SOF</t>
  </si>
  <si>
    <t>County Data current as of:</t>
  </si>
  <si>
    <t>State Data current as of:</t>
  </si>
  <si>
    <t>Arnold AFB</t>
  </si>
  <si>
    <t>Hickam AFB</t>
  </si>
  <si>
    <t>McChord AFB</t>
  </si>
  <si>
    <t>164th AW Memphis IAP</t>
  </si>
  <si>
    <t>109th AW Schenectady County Airport Scotia</t>
  </si>
  <si>
    <t>Joint Base Andrews</t>
  </si>
  <si>
    <t>177th FW Atlantic City IAP</t>
  </si>
  <si>
    <t>101st ARW Bangor IAP</t>
  </si>
  <si>
    <t>117th ARW Birmingham IAP</t>
  </si>
  <si>
    <t>124th Wing Boise Air Terminal</t>
  </si>
  <si>
    <t>103d AW Bradley ANGB IAP East Granby</t>
  </si>
  <si>
    <t>158th FW Burlington IAP</t>
  </si>
  <si>
    <t>183rd FW Abraham Lincoln Capital Airport</t>
  </si>
  <si>
    <t>146th AW Channel Islands</t>
  </si>
  <si>
    <t>145th AW Charlotte Douglas IAP</t>
  </si>
  <si>
    <t>132nd FW Des Moines IAP</t>
  </si>
  <si>
    <t>94th AW Dobbins ARB</t>
  </si>
  <si>
    <t>148th FW Duluth IAP</t>
  </si>
  <si>
    <t>147th RW Ellington Field JRB</t>
  </si>
  <si>
    <t>Joint Base Elmendorf-Richardson</t>
  </si>
  <si>
    <t>FE Warren AFB</t>
  </si>
  <si>
    <t>190th ARW Forbes Field Topeka</t>
  </si>
  <si>
    <t>144th FW Fresno ANGB</t>
  </si>
  <si>
    <t>343th ARW Grissom ARB</t>
  </si>
  <si>
    <t>119th Wing Hector IAP Fargo</t>
  </si>
  <si>
    <t>482nd FW Homestead ARB</t>
  </si>
  <si>
    <t>181st IW Terre Haute IAP-Hulman Field</t>
  </si>
  <si>
    <t>172nd AW Jackson IAP</t>
  </si>
  <si>
    <t>125th FW  Jacksonville IAP</t>
  </si>
  <si>
    <t>114th FW Joe Foss Field Sioux Falls</t>
  </si>
  <si>
    <t>301st FW NJRB Fort Worth</t>
  </si>
  <si>
    <t>186th ARW Key Field Meridian</t>
  </si>
  <si>
    <t>173rd FW Klamath Falls Airport - Kingsley Field</t>
  </si>
  <si>
    <t>155th ARW Lincoln Municipal Airport</t>
  </si>
  <si>
    <t>123rd AW Louisville IAP</t>
  </si>
  <si>
    <t>179th AW Mansfield Lahm Airport</t>
  </si>
  <si>
    <t>163 ATKW March AFB</t>
  </si>
  <si>
    <t>175th WG Martin State Airport Baltimore</t>
  </si>
  <si>
    <t>169th FW McEntire JNGB</t>
  </si>
  <si>
    <t>134th ARW McGhee Tyson Airport</t>
  </si>
  <si>
    <t>934th AW Minneapolis - St. Paul IAP</t>
  </si>
  <si>
    <t>118th AW Nashville IAP</t>
  </si>
  <si>
    <t>166th AW New County Castle Airport</t>
  </si>
  <si>
    <t>102nd IW Otis ANGB</t>
  </si>
  <si>
    <t>157th ARW Pease ANGB</t>
  </si>
  <si>
    <t>Petersen AFB</t>
  </si>
  <si>
    <t>911th AW Pittsburgh IAP ARS</t>
  </si>
  <si>
    <t>142nd FW Portland IAP</t>
  </si>
  <si>
    <t>143rd AW Quonset State Airport</t>
  </si>
  <si>
    <t>152nd AW Reno-Tahoe IAP</t>
  </si>
  <si>
    <t>121st ARW Rickenbacker ANGB Columbus</t>
  </si>
  <si>
    <t>Eastern Air Defense Sector Rome</t>
  </si>
  <si>
    <t>139th AW Rosecrans Memorial Airport St Joseph</t>
  </si>
  <si>
    <t>151st ARW Salt Lake City IAP</t>
  </si>
  <si>
    <t>165th AW Savannah IAP</t>
  </si>
  <si>
    <t>127th Wing Selfridge ANGB</t>
  </si>
  <si>
    <t>185th ARW Sioux Gateway Airport, Col Bud Day Field</t>
  </si>
  <si>
    <t>161st ARW Sky Harbor IAP</t>
  </si>
  <si>
    <t>178th FW Springfield-Beckly ANGB</t>
  </si>
  <si>
    <t>105th AW Stewart IAP Newburgh</t>
  </si>
  <si>
    <t>180th FW Toledo Express Airport Swanton</t>
  </si>
  <si>
    <t>115th FW Truax Field</t>
  </si>
  <si>
    <t>138th FW Tulsa IAP</t>
  </si>
  <si>
    <t>Combat Readiness Training Center Volk Field at Camp Douglas</t>
  </si>
  <si>
    <t>439th AW Westover AFB</t>
  </si>
  <si>
    <t>130th AW Yeager Airport ANGS Charleston</t>
  </si>
  <si>
    <t>910th AW Youngstown JARS</t>
  </si>
  <si>
    <t>110th AW Battle Creek</t>
  </si>
  <si>
    <t>111th AW  Willow Grove</t>
  </si>
  <si>
    <t>193rd SOW Harrisburgh</t>
  </si>
  <si>
    <t>174th ATKW  Syracuse</t>
  </si>
  <si>
    <t>128th ARW  Milwaukee</t>
  </si>
  <si>
    <t>167th AW Shepherd Field</t>
  </si>
  <si>
    <t>State Death Doubling</t>
  </si>
  <si>
    <t>Air Transit Index</t>
  </si>
  <si>
    <t>Weighting</t>
  </si>
  <si>
    <t>60 Mile Death Doubling</t>
  </si>
  <si>
    <t>Risk Vulnerability</t>
  </si>
  <si>
    <t>Air Superiority</t>
  </si>
  <si>
    <t>Command and Control</t>
  </si>
  <si>
    <t>Global Strike</t>
  </si>
  <si>
    <t>Rapid Global Mobility</t>
  </si>
  <si>
    <t>Training</t>
  </si>
  <si>
    <t>Z-ANG</t>
  </si>
  <si>
    <t>Defense Inductrial Base</t>
  </si>
  <si>
    <t>Space Superiority</t>
  </si>
  <si>
    <t>Joint Base McGuire</t>
  </si>
  <si>
    <t>Risk Vulnerability Factor</t>
  </si>
  <si>
    <t>Capacity Factor</t>
  </si>
  <si>
    <t>Growth Factor</t>
  </si>
  <si>
    <t>Prevention Factor</t>
  </si>
  <si>
    <t>NumCases Factor</t>
  </si>
  <si>
    <t>State:60 Insularity Factor</t>
  </si>
  <si>
    <t>60:Installation Insularity Factor</t>
  </si>
  <si>
    <t>Rate Factor</t>
  </si>
  <si>
    <t>60mi Rate Factor</t>
  </si>
  <si>
    <t>60mi Case Rate</t>
  </si>
  <si>
    <t>60mi Death Rate</t>
  </si>
  <si>
    <t>State Rate Factor</t>
  </si>
  <si>
    <t>State Case Rate</t>
  </si>
  <si>
    <t>Death Factor</t>
  </si>
  <si>
    <t>State Death Rate</t>
  </si>
  <si>
    <t>RVF</t>
  </si>
  <si>
    <t>Gf</t>
  </si>
  <si>
    <t>Cf</t>
  </si>
  <si>
    <t>SVI</t>
  </si>
  <si>
    <t>Cv</t>
  </si>
  <si>
    <t>Pf</t>
  </si>
  <si>
    <t>Gf*Cf</t>
  </si>
  <si>
    <t>NCf</t>
  </si>
  <si>
    <t>Beds Needed</t>
  </si>
  <si>
    <t>ICU Beds Needed</t>
  </si>
  <si>
    <t>Beds</t>
  </si>
  <si>
    <t>ICU</t>
  </si>
  <si>
    <t>Peak</t>
  </si>
  <si>
    <t>Rf</t>
  </si>
  <si>
    <t>Rf(NCf^Pf)</t>
  </si>
  <si>
    <t>In60i</t>
  </si>
  <si>
    <t>In60s</t>
  </si>
  <si>
    <t>Ds</t>
  </si>
  <si>
    <t>D60</t>
  </si>
  <si>
    <t>In60i(D60+(In60s*Ds))</t>
  </si>
  <si>
    <t>R60</t>
  </si>
  <si>
    <t>In60i(R60+(In60s*Rs))</t>
  </si>
  <si>
    <t>Rs</t>
  </si>
  <si>
    <t>(1-Df)(Cr60)+(Df)(Dr60)</t>
  </si>
  <si>
    <t>Df</t>
  </si>
  <si>
    <t>DrS</t>
  </si>
  <si>
    <t>Dr60</t>
  </si>
  <si>
    <t>Cr60</t>
  </si>
  <si>
    <t>CrS</t>
  </si>
  <si>
    <t>State Case Doubling</t>
  </si>
  <si>
    <t>60 Mile Case Doubling</t>
  </si>
  <si>
    <t>DDs</t>
  </si>
  <si>
    <t>DD60</t>
  </si>
  <si>
    <t>CGR60</t>
  </si>
  <si>
    <t>CGRs</t>
  </si>
  <si>
    <t>a(CD60)+b(CGR60)</t>
  </si>
  <si>
    <t>CDs</t>
  </si>
  <si>
    <t>CD60</t>
  </si>
  <si>
    <t>% Population &gt;65</t>
  </si>
  <si>
    <t>P65</t>
  </si>
  <si>
    <t>Ts</t>
  </si>
  <si>
    <t>% Population &gt;65 (HRR)</t>
  </si>
  <si>
    <t>State Population</t>
  </si>
  <si>
    <t>Service Component</t>
  </si>
  <si>
    <t>Core Mission</t>
  </si>
  <si>
    <t>State Case Doubling (Raw)</t>
  </si>
  <si>
    <t>60 Mile Case Doubling (Raw)</t>
  </si>
  <si>
    <t>State Death Doubling (Raw)</t>
  </si>
  <si>
    <t>60 Mile Death Doubling (Raw)</t>
  </si>
  <si>
    <t>CDR60</t>
  </si>
  <si>
    <t>Case Doubling 60</t>
  </si>
  <si>
    <t>Death Doubling 60</t>
  </si>
  <si>
    <t>Case Doubling S</t>
  </si>
  <si>
    <t>Death Doubling S.</t>
  </si>
  <si>
    <t>a</t>
  </si>
  <si>
    <t>h</t>
  </si>
  <si>
    <t>c</t>
  </si>
  <si>
    <t>e</t>
  </si>
  <si>
    <t>b</t>
  </si>
  <si>
    <t>d</t>
  </si>
  <si>
    <t>f</t>
  </si>
  <si>
    <t>g</t>
  </si>
  <si>
    <t>Case Growth 60</t>
  </si>
  <si>
    <t>Death Growth S.</t>
  </si>
  <si>
    <t>Case Growth S.</t>
  </si>
  <si>
    <t>Death Growth 60</t>
  </si>
  <si>
    <t>CDRs</t>
  </si>
  <si>
    <t>e(CDs)+f(CGRs)+Df(DrS)</t>
  </si>
  <si>
    <t>e(CDs)+f(CGRs)</t>
  </si>
  <si>
    <t>g(DDs)+h(CDRs)</t>
  </si>
  <si>
    <t>c(DD60)+d(CDR60)</t>
  </si>
  <si>
    <t>Installation Decrease in Mobility</t>
  </si>
  <si>
    <t>Cm(I)</t>
  </si>
  <si>
    <t>Cm(60)</t>
  </si>
  <si>
    <t>Cm(State)</t>
  </si>
  <si>
    <t>State Decrease in Mobility</t>
  </si>
  <si>
    <t>x</t>
  </si>
  <si>
    <t>y</t>
  </si>
  <si>
    <t>z</t>
  </si>
  <si>
    <t>Decrease in Non-Essential</t>
  </si>
  <si>
    <t>Decrease Mobility</t>
  </si>
  <si>
    <t>Decrease Non-E</t>
  </si>
  <si>
    <t>r</t>
  </si>
  <si>
    <t>s</t>
  </si>
  <si>
    <t>t</t>
  </si>
  <si>
    <t>1/(Ts*P65)</t>
  </si>
  <si>
    <t>Log^2(Cm(60)/Cm(State)-1</t>
  </si>
  <si>
    <t>Log^2(Cm(I)/Cm(60)-1</t>
  </si>
  <si>
    <t>x(Cm(I))+y(Cv)-z(SVI)</t>
  </si>
  <si>
    <t>60mi Case/100K</t>
  </si>
  <si>
    <t>State Case/100K</t>
  </si>
  <si>
    <t>Current Ranking</t>
  </si>
  <si>
    <t>MAJCOM</t>
  </si>
  <si>
    <t>AETC</t>
  </si>
  <si>
    <t>AMC</t>
  </si>
  <si>
    <t>AFGSC</t>
  </si>
  <si>
    <t>ACC</t>
  </si>
  <si>
    <t>AFSOC</t>
  </si>
  <si>
    <t>AFMC</t>
  </si>
  <si>
    <t>PACAF</t>
  </si>
  <si>
    <t>AFRC</t>
  </si>
  <si>
    <t>7D IHME Forecast</t>
  </si>
  <si>
    <t>USSF</t>
  </si>
  <si>
    <t>AFDW</t>
  </si>
  <si>
    <t>22 Apr 20 Ranking</t>
  </si>
  <si>
    <t>r(Beds)+s(ICU)+t(Peak)</t>
  </si>
  <si>
    <t>Nuclear Surety
Supply Chain Pipeline</t>
  </si>
  <si>
    <t>State Testing Deficit</t>
  </si>
  <si>
    <t>Overall Risk Vulnerability Score</t>
  </si>
  <si>
    <t>Cases/100K</t>
  </si>
  <si>
    <t>State Average Cases/Day</t>
  </si>
  <si>
    <t>State Average Deaths/Day</t>
  </si>
  <si>
    <t>7-Day Average Cases/Day</t>
  </si>
  <si>
    <t>Case Trend</t>
  </si>
  <si>
    <t>60 Mile Average Deaths/Day</t>
  </si>
  <si>
    <t>60 Mile Average Cases/Day</t>
  </si>
  <si>
    <t>Deaths/100K</t>
  </si>
  <si>
    <t>7-Day Average Deaths/Day</t>
  </si>
  <si>
    <t>Death Trend</t>
  </si>
  <si>
    <t>State Testing Delta</t>
  </si>
  <si>
    <t>Prevention Target</t>
  </si>
  <si>
    <t>Tests/Day Target</t>
  </si>
  <si>
    <t>Medical Capacitiy Target</t>
  </si>
  <si>
    <t>Testing Goal
(-1 to 1)</t>
  </si>
  <si>
    <t>CHAD Reference #</t>
  </si>
  <si>
    <t>106th RW Westhampton</t>
  </si>
  <si>
    <t>Sum of C-6</t>
  </si>
  <si>
    <t>Sum of C-5</t>
  </si>
  <si>
    <t>Sum of C-4</t>
  </si>
  <si>
    <t>Sum of C-3</t>
  </si>
  <si>
    <t>Sum of C-2</t>
  </si>
  <si>
    <t>Sum of C-1</t>
  </si>
  <si>
    <t>Sum of C</t>
  </si>
  <si>
    <t>Sum of D-6</t>
  </si>
  <si>
    <t>Sum of D-5</t>
  </si>
  <si>
    <t>Sum of D-4</t>
  </si>
  <si>
    <t>Sum of D-3</t>
  </si>
  <si>
    <t>Sum of D-2</t>
  </si>
  <si>
    <t>Sum of D-1</t>
  </si>
  <si>
    <t>Sum of D</t>
  </si>
  <si>
    <t>T-6</t>
  </si>
  <si>
    <t>T-5</t>
  </si>
  <si>
    <t>T-4</t>
  </si>
  <si>
    <t>T-3</t>
  </si>
  <si>
    <t>T-2</t>
  </si>
  <si>
    <t>T-1</t>
  </si>
  <si>
    <t>T</t>
  </si>
  <si>
    <t>Overall Risk Vulnerability</t>
  </si>
  <si>
    <r>
      <rPr>
        <b/>
        <sz val="8"/>
        <color theme="1"/>
        <rFont val="Calibri"/>
        <family val="2"/>
        <scheme val="minor"/>
      </rPr>
      <t>(7-Day Average)</t>
    </r>
    <r>
      <rPr>
        <b/>
        <sz val="11"/>
        <color theme="1"/>
        <rFont val="Calibri"/>
        <family val="2"/>
        <scheme val="minor"/>
      </rPr>
      <t xml:space="preserve"> Cases/Day</t>
    </r>
  </si>
  <si>
    <r>
      <rPr>
        <b/>
        <sz val="8"/>
        <color theme="1"/>
        <rFont val="Calibri"/>
        <family val="2"/>
        <scheme val="minor"/>
      </rPr>
      <t xml:space="preserve">(7-Day Average) </t>
    </r>
    <r>
      <rPr>
        <b/>
        <sz val="11"/>
        <color theme="1"/>
        <rFont val="Calibri"/>
        <family val="2"/>
        <scheme val="minor"/>
      </rPr>
      <t>Deaths/Day</t>
    </r>
  </si>
  <si>
    <t>Social Distancing Target</t>
  </si>
  <si>
    <r>
      <rPr>
        <b/>
        <sz val="8"/>
        <color theme="1"/>
        <rFont val="Calibri"/>
        <family val="2"/>
        <scheme val="minor"/>
      </rPr>
      <t>(7-Day)</t>
    </r>
    <r>
      <rPr>
        <b/>
        <sz val="11"/>
        <color theme="1"/>
        <rFont val="Calibri"/>
        <family val="2"/>
        <scheme val="minor"/>
      </rPr>
      <t xml:space="preserve">
Case Trend</t>
    </r>
  </si>
  <si>
    <r>
      <rPr>
        <b/>
        <sz val="8"/>
        <color theme="1"/>
        <rFont val="Calibri"/>
        <family val="2"/>
        <scheme val="minor"/>
      </rPr>
      <t xml:space="preserve">(7-Day)
</t>
    </r>
    <r>
      <rPr>
        <b/>
        <sz val="11"/>
        <color theme="1"/>
        <rFont val="Calibri"/>
        <family val="2"/>
        <scheme val="minor"/>
      </rPr>
      <t>Death Trend</t>
    </r>
  </si>
  <si>
    <r>
      <rPr>
        <b/>
        <sz val="8"/>
        <color theme="1"/>
        <rFont val="Calibri"/>
        <family val="2"/>
        <scheme val="minor"/>
      </rPr>
      <t>(7-Day  Over/Under)</t>
    </r>
    <r>
      <rPr>
        <b/>
        <sz val="11"/>
        <color theme="1"/>
        <rFont val="Calibri"/>
        <family val="2"/>
        <scheme val="minor"/>
      </rPr>
      <t xml:space="preserve">
Tests/Day Target</t>
    </r>
  </si>
  <si>
    <r>
      <rPr>
        <b/>
        <sz val="8"/>
        <color theme="1"/>
        <rFont val="Calibri"/>
        <family val="2"/>
        <scheme val="minor"/>
      </rPr>
      <t>(Cumulative)</t>
    </r>
    <r>
      <rPr>
        <b/>
        <sz val="11"/>
        <color theme="1"/>
        <rFont val="Calibri"/>
        <family val="2"/>
        <scheme val="minor"/>
      </rPr>
      <t xml:space="preserve">
Cases/100K</t>
    </r>
  </si>
  <si>
    <r>
      <rPr>
        <b/>
        <sz val="8"/>
        <color theme="1"/>
        <rFont val="Calibri"/>
        <family val="2"/>
        <scheme val="minor"/>
      </rPr>
      <t xml:space="preserve">(Cumulative)
</t>
    </r>
    <r>
      <rPr>
        <b/>
        <sz val="11"/>
        <color theme="1"/>
        <rFont val="Calibri"/>
        <family val="2"/>
        <scheme val="minor"/>
      </rPr>
      <t>Deaths/100K</t>
    </r>
  </si>
  <si>
    <t>County Data:</t>
  </si>
  <si>
    <t>State Data:</t>
  </si>
  <si>
    <t>IHME Forecast</t>
  </si>
  <si>
    <r>
      <rPr>
        <b/>
        <sz val="8"/>
        <color theme="1"/>
        <rFont val="Calibri"/>
        <family val="2"/>
        <scheme val="minor"/>
      </rPr>
      <t xml:space="preserve">(7-Day Projected)
</t>
    </r>
    <r>
      <rPr>
        <b/>
        <sz val="10"/>
        <color theme="1"/>
        <rFont val="Calibri"/>
        <family val="2"/>
        <scheme val="minor"/>
      </rPr>
      <t>Over/Under
Required ICU Capacity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</si>
</sst>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0.000"/>
    <numFmt numFmtId="167" formatCode="0.0%"/>
    <numFmt numFmtId="168" formatCode="0.0000"/>
  </numFmts>
  <fonts count="19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8"/>
      <color theme="1"/>
      <name val="Arial"/>
      <family val="2"/>
    </font>
    <font>
      <sz val="10"/>
      <name val="Arial"/>
      <family val="2"/>
    </font>
    <font>
      <i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Britannic Bold"/>
      <family val="2"/>
    </font>
    <font>
      <i/>
      <sz val="10"/>
      <color rgb="FFFFFFCC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B1B2F"/>
        <bgColor indexed="64"/>
      </patternFill>
    </fill>
  </fills>
  <borders count="2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9" fontId="6" fillId="0" borderId="0" applyFont="0" applyFill="0" applyBorder="0" applyAlignment="0" applyProtection="0"/>
    <xf numFmtId="0" fontId="7" fillId="0" borderId="0"/>
    <xf numFmtId="0" fontId="6" fillId="0" borderId="0"/>
    <xf numFmtId="0" fontId="9" fillId="0" borderId="0"/>
    <xf numFmtId="9" fontId="9" fillId="0" borderId="0" applyFont="0" applyFill="0" applyBorder="0" applyAlignment="0" applyProtection="0"/>
    <xf numFmtId="0" fontId="6" fillId="0" borderId="0"/>
    <xf numFmtId="0" fontId="6" fillId="0" borderId="0"/>
  </cellStyleXfs>
  <cellXfs count="271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3" fillId="3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4" fillId="0" borderId="11" xfId="0" applyFont="1" applyBorder="1" applyAlignment="1">
      <alignment horizontal="center" wrapText="1"/>
    </xf>
    <xf numFmtId="3" fontId="0" fillId="0" borderId="0" xfId="0" applyNumberFormat="1" applyAlignment="1">
      <alignment horizontal="center"/>
    </xf>
    <xf numFmtId="0" fontId="8" fillId="0" borderId="5" xfId="3" applyFon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1" xfId="0" applyFont="1" applyBorder="1"/>
    <xf numFmtId="0" fontId="0" fillId="0" borderId="22" xfId="0" applyFont="1" applyBorder="1"/>
    <xf numFmtId="0" fontId="0" fillId="0" borderId="21" xfId="0" applyFont="1" applyBorder="1" applyAlignment="1">
      <alignment horizontal="center"/>
    </xf>
    <xf numFmtId="0" fontId="0" fillId="0" borderId="21" xfId="0" applyFont="1" applyBorder="1" applyAlignment="1">
      <alignment horizontal="center" wrapText="1"/>
    </xf>
    <xf numFmtId="0" fontId="0" fillId="0" borderId="22" xfId="0" applyFont="1" applyBorder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quotePrefix="1" applyAlignment="1">
      <alignment horizontal="center" vertical="top"/>
    </xf>
    <xf numFmtId="166" fontId="0" fillId="0" borderId="0" xfId="0" applyNumberFormat="1"/>
    <xf numFmtId="0" fontId="8" fillId="0" borderId="8" xfId="3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5" fillId="0" borderId="5" xfId="0" applyFont="1" applyFill="1" applyBorder="1" applyAlignment="1">
      <alignment horizontal="center"/>
    </xf>
    <xf numFmtId="14" fontId="11" fillId="9" borderId="5" xfId="0" applyNumberFormat="1" applyFont="1" applyFill="1" applyBorder="1" applyAlignment="1">
      <alignment horizontal="center" wrapText="1"/>
    </xf>
    <xf numFmtId="0" fontId="11" fillId="9" borderId="5" xfId="0" applyFont="1" applyFill="1" applyBorder="1" applyAlignment="1">
      <alignment horizontal="center" wrapText="1"/>
    </xf>
    <xf numFmtId="165" fontId="0" fillId="0" borderId="0" xfId="0" applyNumberFormat="1" applyAlignment="1">
      <alignment horizontal="center"/>
    </xf>
    <xf numFmtId="0" fontId="0" fillId="7" borderId="0" xfId="0" applyFill="1" applyAlignment="1">
      <alignment horizontal="center" wrapText="1"/>
    </xf>
    <xf numFmtId="0" fontId="0" fillId="7" borderId="0" xfId="0" applyFill="1" applyAlignment="1">
      <alignment horizontal="center"/>
    </xf>
    <xf numFmtId="166" fontId="0" fillId="7" borderId="0" xfId="0" applyNumberFormat="1" applyFill="1" applyAlignment="1">
      <alignment horizontal="center"/>
    </xf>
    <xf numFmtId="0" fontId="0" fillId="5" borderId="0" xfId="0" applyFill="1" applyAlignment="1">
      <alignment horizontal="center" wrapText="1"/>
    </xf>
    <xf numFmtId="0" fontId="0" fillId="5" borderId="0" xfId="0" applyFill="1" applyAlignment="1">
      <alignment horizontal="center"/>
    </xf>
    <xf numFmtId="168" fontId="0" fillId="5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167" fontId="6" fillId="5" borderId="0" xfId="1" applyNumberFormat="1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166" fontId="0" fillId="5" borderId="0" xfId="0" applyNumberFormat="1" applyFill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14" fontId="11" fillId="9" borderId="20" xfId="0" applyNumberFormat="1" applyFont="1" applyFill="1" applyBorder="1" applyAlignment="1">
      <alignment horizontal="center" wrapText="1"/>
    </xf>
    <xf numFmtId="0" fontId="11" fillId="9" borderId="20" xfId="0" applyFont="1" applyFill="1" applyBorder="1" applyAlignment="1">
      <alignment horizontal="center" wrapText="1"/>
    </xf>
    <xf numFmtId="0" fontId="8" fillId="0" borderId="0" xfId="3" applyFont="1" applyBorder="1" applyAlignment="1">
      <alignment horizontal="center" vertical="center"/>
    </xf>
    <xf numFmtId="0" fontId="8" fillId="0" borderId="11" xfId="3" applyFont="1" applyBorder="1" applyAlignment="1">
      <alignment horizontal="center" vertical="center"/>
    </xf>
    <xf numFmtId="0" fontId="8" fillId="0" borderId="14" xfId="3" applyFont="1" applyBorder="1" applyAlignment="1">
      <alignment horizontal="center" vertical="center"/>
    </xf>
    <xf numFmtId="0" fontId="4" fillId="8" borderId="20" xfId="0" applyFont="1" applyFill="1" applyBorder="1" applyAlignment="1">
      <alignment horizontal="center" wrapText="1"/>
    </xf>
    <xf numFmtId="0" fontId="0" fillId="0" borderId="21" xfId="0" applyFont="1" applyFill="1" applyBorder="1"/>
    <xf numFmtId="0" fontId="2" fillId="0" borderId="20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2" fillId="0" borderId="20" xfId="0" applyFont="1" applyBorder="1" applyAlignment="1">
      <alignment horizontal="center" wrapText="1"/>
    </xf>
    <xf numFmtId="0" fontId="14" fillId="0" borderId="0" xfId="0" applyFont="1" applyBorder="1" applyAlignment="1">
      <alignment horizontal="center"/>
    </xf>
    <xf numFmtId="1" fontId="4" fillId="8" borderId="20" xfId="0" applyNumberFormat="1" applyFont="1" applyFill="1" applyBorder="1" applyAlignment="1">
      <alignment horizontal="center" wrapText="1"/>
    </xf>
    <xf numFmtId="168" fontId="0" fillId="4" borderId="20" xfId="0" applyNumberFormat="1" applyFill="1" applyBorder="1" applyAlignment="1">
      <alignment horizontal="center"/>
    </xf>
    <xf numFmtId="168" fontId="0" fillId="4" borderId="18" xfId="0" applyNumberFormat="1" applyFill="1" applyBorder="1" applyAlignment="1">
      <alignment horizontal="center"/>
    </xf>
    <xf numFmtId="168" fontId="0" fillId="4" borderId="8" xfId="0" applyNumberFormat="1" applyFill="1" applyBorder="1" applyAlignment="1">
      <alignment horizontal="center"/>
    </xf>
    <xf numFmtId="0" fontId="0" fillId="0" borderId="0" xfId="0" applyFill="1"/>
    <xf numFmtId="167" fontId="0" fillId="7" borderId="0" xfId="1" applyNumberFormat="1" applyFont="1" applyFill="1" applyBorder="1" applyAlignment="1">
      <alignment horizontal="center"/>
    </xf>
    <xf numFmtId="167" fontId="0" fillId="7" borderId="14" xfId="1" applyNumberFormat="1" applyFont="1" applyFill="1" applyBorder="1" applyAlignment="1">
      <alignment horizontal="center"/>
    </xf>
    <xf numFmtId="167" fontId="0" fillId="7" borderId="11" xfId="1" applyNumberFormat="1" applyFont="1" applyFill="1" applyBorder="1" applyAlignment="1">
      <alignment horizontal="center"/>
    </xf>
    <xf numFmtId="0" fontId="4" fillId="4" borderId="20" xfId="0" applyFont="1" applyFill="1" applyBorder="1" applyAlignment="1">
      <alignment horizontal="center" wrapText="1"/>
    </xf>
    <xf numFmtId="0" fontId="4" fillId="7" borderId="20" xfId="0" applyFont="1" applyFill="1" applyBorder="1" applyAlignment="1">
      <alignment horizontal="center" wrapText="1"/>
    </xf>
    <xf numFmtId="2" fontId="0" fillId="5" borderId="0" xfId="1" applyNumberFormat="1" applyFont="1" applyFill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1" fontId="0" fillId="7" borderId="20" xfId="1" applyNumberFormat="1" applyFont="1" applyFill="1" applyBorder="1" applyAlignment="1">
      <alignment horizontal="center"/>
    </xf>
    <xf numFmtId="1" fontId="0" fillId="7" borderId="18" xfId="1" applyNumberFormat="1" applyFont="1" applyFill="1" applyBorder="1" applyAlignment="1">
      <alignment horizontal="center"/>
    </xf>
    <xf numFmtId="1" fontId="0" fillId="7" borderId="8" xfId="1" applyNumberFormat="1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wrapText="1"/>
    </xf>
    <xf numFmtId="1" fontId="0" fillId="10" borderId="20" xfId="1" applyNumberFormat="1" applyFont="1" applyFill="1" applyBorder="1" applyAlignment="1">
      <alignment horizontal="center"/>
    </xf>
    <xf numFmtId="1" fontId="0" fillId="10" borderId="18" xfId="1" applyNumberFormat="1" applyFont="1" applyFill="1" applyBorder="1" applyAlignment="1">
      <alignment horizontal="center"/>
    </xf>
    <xf numFmtId="1" fontId="0" fillId="10" borderId="8" xfId="1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 wrapText="1"/>
    </xf>
    <xf numFmtId="1" fontId="4" fillId="11" borderId="20" xfId="0" applyNumberFormat="1" applyFont="1" applyFill="1" applyBorder="1" applyAlignment="1">
      <alignment horizontal="center" wrapText="1"/>
    </xf>
    <xf numFmtId="3" fontId="0" fillId="11" borderId="10" xfId="0" applyNumberFormat="1" applyFill="1" applyBorder="1" applyAlignment="1">
      <alignment horizontal="center"/>
    </xf>
    <xf numFmtId="3" fontId="0" fillId="11" borderId="19" xfId="0" applyNumberFormat="1" applyFill="1" applyBorder="1" applyAlignment="1">
      <alignment horizontal="center"/>
    </xf>
    <xf numFmtId="3" fontId="0" fillId="11" borderId="9" xfId="0" applyNumberFormat="1" applyFill="1" applyBorder="1" applyAlignment="1">
      <alignment horizontal="center"/>
    </xf>
    <xf numFmtId="1" fontId="4" fillId="12" borderId="20" xfId="0" applyNumberFormat="1" applyFont="1" applyFill="1" applyBorder="1" applyAlignment="1">
      <alignment horizontal="center" wrapText="1"/>
    </xf>
    <xf numFmtId="3" fontId="0" fillId="12" borderId="10" xfId="0" applyNumberFormat="1" applyFill="1" applyBorder="1" applyAlignment="1">
      <alignment horizontal="center"/>
    </xf>
    <xf numFmtId="3" fontId="0" fillId="12" borderId="19" xfId="0" applyNumberFormat="1" applyFill="1" applyBorder="1" applyAlignment="1">
      <alignment horizontal="center"/>
    </xf>
    <xf numFmtId="3" fontId="0" fillId="12" borderId="9" xfId="0" applyNumberFormat="1" applyFill="1" applyBorder="1" applyAlignment="1">
      <alignment horizontal="center"/>
    </xf>
    <xf numFmtId="167" fontId="0" fillId="10" borderId="11" xfId="1" applyNumberFormat="1" applyFont="1" applyFill="1" applyBorder="1" applyAlignment="1">
      <alignment horizontal="center"/>
    </xf>
    <xf numFmtId="167" fontId="0" fillId="10" borderId="0" xfId="1" applyNumberFormat="1" applyFont="1" applyFill="1" applyBorder="1" applyAlignment="1">
      <alignment horizontal="center"/>
    </xf>
    <xf numFmtId="167" fontId="0" fillId="10" borderId="14" xfId="1" applyNumberFormat="1" applyFont="1" applyFill="1" applyBorder="1" applyAlignment="1">
      <alignment horizontal="center"/>
    </xf>
    <xf numFmtId="2" fontId="0" fillId="0" borderId="0" xfId="1" applyNumberFormat="1" applyFont="1"/>
    <xf numFmtId="9" fontId="0" fillId="8" borderId="20" xfId="1" applyFont="1" applyFill="1" applyBorder="1" applyAlignment="1">
      <alignment horizontal="center"/>
    </xf>
    <xf numFmtId="9" fontId="0" fillId="8" borderId="18" xfId="1" applyFont="1" applyFill="1" applyBorder="1" applyAlignment="1">
      <alignment horizontal="center"/>
    </xf>
    <xf numFmtId="9" fontId="0" fillId="8" borderId="8" xfId="1" applyFont="1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9" xfId="0" applyBorder="1"/>
    <xf numFmtId="0" fontId="0" fillId="0" borderId="9" xfId="0" applyBorder="1"/>
    <xf numFmtId="0" fontId="0" fillId="0" borderId="14" xfId="0" applyBorder="1"/>
    <xf numFmtId="0" fontId="4" fillId="4" borderId="5" xfId="0" applyFont="1" applyFill="1" applyBorder="1" applyAlignment="1">
      <alignment horizontal="center" wrapText="1"/>
    </xf>
    <xf numFmtId="1" fontId="4" fillId="12" borderId="5" xfId="0" applyNumberFormat="1" applyFont="1" applyFill="1" applyBorder="1" applyAlignment="1">
      <alignment horizontal="center" wrapText="1"/>
    </xf>
    <xf numFmtId="0" fontId="4" fillId="7" borderId="5" xfId="0" applyFont="1" applyFill="1" applyBorder="1" applyAlignment="1">
      <alignment horizontal="center" wrapText="1"/>
    </xf>
    <xf numFmtId="1" fontId="4" fillId="11" borderId="5" xfId="0" applyNumberFormat="1" applyFont="1" applyFill="1" applyBorder="1" applyAlignment="1">
      <alignment horizontal="center" wrapText="1"/>
    </xf>
    <xf numFmtId="0" fontId="4" fillId="10" borderId="5" xfId="0" applyFont="1" applyFill="1" applyBorder="1" applyAlignment="1">
      <alignment horizontal="center" wrapText="1"/>
    </xf>
    <xf numFmtId="0" fontId="4" fillId="8" borderId="5" xfId="0" applyFont="1" applyFill="1" applyBorder="1" applyAlignment="1">
      <alignment horizontal="center" wrapText="1"/>
    </xf>
    <xf numFmtId="1" fontId="4" fillId="8" borderId="5" xfId="0" applyNumberFormat="1" applyFont="1" applyFill="1" applyBorder="1" applyAlignment="1">
      <alignment horizontal="center" wrapText="1"/>
    </xf>
    <xf numFmtId="168" fontId="0" fillId="4" borderId="18" xfId="0" applyNumberFormat="1" applyFill="1" applyBorder="1" applyAlignment="1">
      <alignment horizontal="center" vertical="center"/>
    </xf>
    <xf numFmtId="1" fontId="0" fillId="7" borderId="18" xfId="1" applyNumberFormat="1" applyFont="1" applyFill="1" applyBorder="1" applyAlignment="1">
      <alignment horizontal="center" vertical="center"/>
    </xf>
    <xf numFmtId="1" fontId="0" fillId="10" borderId="18" xfId="1" applyNumberFormat="1" applyFont="1" applyFill="1" applyBorder="1" applyAlignment="1">
      <alignment horizontal="center" vertical="center"/>
    </xf>
    <xf numFmtId="9" fontId="0" fillId="8" borderId="18" xfId="1" applyFont="1" applyFill="1" applyBorder="1" applyAlignment="1">
      <alignment horizontal="center" vertical="center"/>
    </xf>
    <xf numFmtId="168" fontId="0" fillId="4" borderId="5" xfId="0" applyNumberFormat="1" applyFill="1" applyBorder="1" applyAlignment="1">
      <alignment horizontal="center" vertical="center"/>
    </xf>
    <xf numFmtId="3" fontId="0" fillId="12" borderId="5" xfId="0" applyNumberFormat="1" applyFill="1" applyBorder="1" applyAlignment="1">
      <alignment horizontal="center" vertical="center"/>
    </xf>
    <xf numFmtId="1" fontId="0" fillId="7" borderId="5" xfId="1" applyNumberFormat="1" applyFont="1" applyFill="1" applyBorder="1" applyAlignment="1">
      <alignment horizontal="center" vertical="center"/>
    </xf>
    <xf numFmtId="3" fontId="0" fillId="11" borderId="5" xfId="0" applyNumberFormat="1" applyFill="1" applyBorder="1" applyAlignment="1">
      <alignment horizontal="center" vertical="center"/>
    </xf>
    <xf numFmtId="1" fontId="0" fillId="10" borderId="5" xfId="1" applyNumberFormat="1" applyFont="1" applyFill="1" applyBorder="1" applyAlignment="1">
      <alignment horizontal="center" vertical="center"/>
    </xf>
    <xf numFmtId="9" fontId="0" fillId="8" borderId="5" xfId="1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168" fontId="0" fillId="4" borderId="20" xfId="0" applyNumberFormat="1" applyFill="1" applyBorder="1" applyAlignment="1">
      <alignment horizontal="center" vertical="center"/>
    </xf>
    <xf numFmtId="3" fontId="0" fillId="12" borderId="20" xfId="0" applyNumberFormat="1" applyFill="1" applyBorder="1" applyAlignment="1">
      <alignment horizontal="center" vertical="center"/>
    </xf>
    <xf numFmtId="1" fontId="0" fillId="10" borderId="20" xfId="1" applyNumberFormat="1" applyFont="1" applyFill="1" applyBorder="1" applyAlignment="1">
      <alignment horizontal="center" vertical="center"/>
    </xf>
    <xf numFmtId="9" fontId="0" fillId="8" borderId="20" xfId="1" applyFont="1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3" fontId="0" fillId="12" borderId="18" xfId="0" applyNumberFormat="1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0" borderId="0" xfId="0" applyNumberFormat="1"/>
    <xf numFmtId="0" fontId="0" fillId="0" borderId="21" xfId="0" applyBorder="1"/>
    <xf numFmtId="0" fontId="0" fillId="0" borderId="22" xfId="0" applyBorder="1"/>
    <xf numFmtId="0" fontId="0" fillId="0" borderId="0" xfId="0" applyFont="1" applyFill="1" applyBorder="1"/>
    <xf numFmtId="0" fontId="4" fillId="13" borderId="23" xfId="0" applyFont="1" applyFill="1" applyBorder="1" applyAlignment="1">
      <alignment horizontal="center"/>
    </xf>
    <xf numFmtId="0" fontId="13" fillId="0" borderId="19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8" fontId="0" fillId="0" borderId="2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0" fillId="6" borderId="16" xfId="0" applyFont="1" applyFill="1" applyBorder="1" applyAlignment="1">
      <alignment horizontal="right" vertical="center"/>
    </xf>
    <xf numFmtId="14" fontId="10" fillId="6" borderId="17" xfId="0" applyNumberFormat="1" applyFont="1" applyFill="1" applyBorder="1" applyAlignment="1">
      <alignment horizontal="center" vertical="center"/>
    </xf>
    <xf numFmtId="1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12" fillId="0" borderId="19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8" fontId="0" fillId="0" borderId="18" xfId="0" applyNumberFormat="1" applyBorder="1" applyAlignment="1">
      <alignment horizontal="center" vertical="center"/>
    </xf>
    <xf numFmtId="49" fontId="12" fillId="0" borderId="19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49" fontId="12" fillId="0" borderId="19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0" fontId="0" fillId="0" borderId="19" xfId="0" applyFont="1" applyBorder="1" applyAlignment="1">
      <alignment vertical="center"/>
    </xf>
    <xf numFmtId="49" fontId="0" fillId="0" borderId="0" xfId="0" applyNumberFormat="1" applyFont="1" applyBorder="1" applyAlignment="1">
      <alignment vertical="center"/>
    </xf>
    <xf numFmtId="0" fontId="12" fillId="0" borderId="9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8" fontId="0" fillId="0" borderId="8" xfId="0" applyNumberFormat="1" applyBorder="1" applyAlignment="1">
      <alignment horizontal="center" vertical="center"/>
    </xf>
    <xf numFmtId="0" fontId="0" fillId="7" borderId="5" xfId="1" applyNumberFormat="1" applyFont="1" applyFill="1" applyBorder="1" applyAlignment="1">
      <alignment horizontal="center" vertical="center"/>
    </xf>
    <xf numFmtId="0" fontId="0" fillId="10" borderId="5" xfId="1" applyNumberFormat="1" applyFont="1" applyFill="1" applyBorder="1" applyAlignment="1">
      <alignment horizontal="center" vertical="center"/>
    </xf>
    <xf numFmtId="0" fontId="0" fillId="0" borderId="7" xfId="0" applyFont="1" applyBorder="1" applyAlignment="1">
      <alignment vertical="center"/>
    </xf>
    <xf numFmtId="168" fontId="0" fillId="0" borderId="12" xfId="0" applyNumberFormat="1" applyBorder="1" applyAlignment="1">
      <alignment horizontal="center" vertical="center"/>
    </xf>
    <xf numFmtId="168" fontId="0" fillId="0" borderId="13" xfId="0" applyNumberFormat="1" applyBorder="1" applyAlignment="1">
      <alignment horizontal="center" vertical="center"/>
    </xf>
    <xf numFmtId="168" fontId="0" fillId="0" borderId="15" xfId="0" applyNumberForma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3" fontId="4" fillId="12" borderId="5" xfId="0" applyNumberFormat="1" applyFont="1" applyFill="1" applyBorder="1" applyAlignment="1">
      <alignment horizontal="center" vertical="center"/>
    </xf>
    <xf numFmtId="1" fontId="4" fillId="7" borderId="5" xfId="1" applyNumberFormat="1" applyFont="1" applyFill="1" applyBorder="1" applyAlignment="1">
      <alignment horizontal="center" vertical="center"/>
    </xf>
    <xf numFmtId="0" fontId="4" fillId="7" borderId="5" xfId="1" applyNumberFormat="1" applyFont="1" applyFill="1" applyBorder="1" applyAlignment="1">
      <alignment horizontal="center" vertical="center"/>
    </xf>
    <xf numFmtId="3" fontId="4" fillId="11" borderId="5" xfId="0" applyNumberFormat="1" applyFont="1" applyFill="1" applyBorder="1" applyAlignment="1">
      <alignment horizontal="center" vertical="center"/>
    </xf>
    <xf numFmtId="1" fontId="4" fillId="10" borderId="5" xfId="1" applyNumberFormat="1" applyFont="1" applyFill="1" applyBorder="1" applyAlignment="1">
      <alignment horizontal="center" vertical="center"/>
    </xf>
    <xf numFmtId="0" fontId="11" fillId="9" borderId="10" xfId="0" applyFont="1" applyFill="1" applyBorder="1" applyAlignment="1">
      <alignment horizontal="center" wrapText="1"/>
    </xf>
    <xf numFmtId="168" fontId="0" fillId="0" borderId="0" xfId="0" applyNumberFormat="1" applyBorder="1" applyAlignment="1">
      <alignment horizontal="center" vertical="center"/>
    </xf>
    <xf numFmtId="168" fontId="0" fillId="0" borderId="14" xfId="0" applyNumberFormat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0" borderId="12" xfId="0" applyFont="1" applyBorder="1" applyAlignment="1">
      <alignment vertical="center"/>
    </xf>
    <xf numFmtId="1" fontId="0" fillId="7" borderId="20" xfId="1" applyNumberFormat="1" applyFont="1" applyFill="1" applyBorder="1" applyAlignment="1">
      <alignment horizontal="center" vertical="center"/>
    </xf>
    <xf numFmtId="0" fontId="0" fillId="7" borderId="20" xfId="1" applyNumberFormat="1" applyFont="1" applyFill="1" applyBorder="1" applyAlignment="1">
      <alignment horizontal="center" vertical="center"/>
    </xf>
    <xf numFmtId="3" fontId="0" fillId="11" borderId="20" xfId="0" applyNumberFormat="1" applyFill="1" applyBorder="1" applyAlignment="1">
      <alignment horizontal="center" vertical="center"/>
    </xf>
    <xf numFmtId="0" fontId="0" fillId="10" borderId="20" xfId="1" applyNumberFormat="1" applyFont="1" applyFill="1" applyBorder="1" applyAlignment="1">
      <alignment horizontal="center" vertical="center"/>
    </xf>
    <xf numFmtId="0" fontId="0" fillId="0" borderId="15" xfId="0" applyFont="1" applyBorder="1" applyAlignment="1">
      <alignment vertical="center"/>
    </xf>
    <xf numFmtId="168" fontId="0" fillId="4" borderId="8" xfId="0" applyNumberFormat="1" applyFill="1" applyBorder="1" applyAlignment="1">
      <alignment horizontal="center" vertical="center"/>
    </xf>
    <xf numFmtId="3" fontId="0" fillId="12" borderId="8" xfId="0" applyNumberFormat="1" applyFill="1" applyBorder="1" applyAlignment="1">
      <alignment horizontal="center" vertical="center"/>
    </xf>
    <xf numFmtId="1" fontId="0" fillId="7" borderId="8" xfId="1" applyNumberFormat="1" applyFont="1" applyFill="1" applyBorder="1" applyAlignment="1">
      <alignment horizontal="center" vertical="center"/>
    </xf>
    <xf numFmtId="0" fontId="0" fillId="7" borderId="8" xfId="1" applyNumberFormat="1" applyFont="1" applyFill="1" applyBorder="1" applyAlignment="1">
      <alignment horizontal="center" vertical="center"/>
    </xf>
    <xf numFmtId="3" fontId="0" fillId="11" borderId="8" xfId="0" applyNumberFormat="1" applyFill="1" applyBorder="1" applyAlignment="1">
      <alignment horizontal="center" vertical="center"/>
    </xf>
    <xf numFmtId="1" fontId="0" fillId="10" borderId="8" xfId="1" applyNumberFormat="1" applyFont="1" applyFill="1" applyBorder="1" applyAlignment="1">
      <alignment horizontal="center" vertical="center"/>
    </xf>
    <xf numFmtId="0" fontId="0" fillId="10" borderId="8" xfId="1" applyNumberFormat="1" applyFont="1" applyFill="1" applyBorder="1" applyAlignment="1">
      <alignment horizontal="center" vertical="center"/>
    </xf>
    <xf numFmtId="9" fontId="0" fillId="8" borderId="8" xfId="1" applyFont="1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0" borderId="13" xfId="0" applyFont="1" applyBorder="1" applyAlignment="1">
      <alignment vertical="center"/>
    </xf>
    <xf numFmtId="0" fontId="0" fillId="7" borderId="18" xfId="1" applyNumberFormat="1" applyFont="1" applyFill="1" applyBorder="1" applyAlignment="1">
      <alignment horizontal="center" vertical="center"/>
    </xf>
    <xf numFmtId="3" fontId="0" fillId="11" borderId="18" xfId="0" applyNumberFormat="1" applyFill="1" applyBorder="1" applyAlignment="1">
      <alignment horizontal="center" vertical="center"/>
    </xf>
    <xf numFmtId="0" fontId="0" fillId="10" borderId="18" xfId="1" applyNumberFormat="1" applyFont="1" applyFill="1" applyBorder="1" applyAlignment="1">
      <alignment horizontal="center" vertical="center"/>
    </xf>
    <xf numFmtId="0" fontId="4" fillId="4" borderId="24" xfId="0" applyFont="1" applyFill="1" applyBorder="1" applyAlignment="1">
      <alignment horizontal="center" wrapText="1"/>
    </xf>
    <xf numFmtId="1" fontId="4" fillId="12" borderId="24" xfId="0" applyNumberFormat="1" applyFont="1" applyFill="1" applyBorder="1" applyAlignment="1">
      <alignment horizontal="center" wrapText="1"/>
    </xf>
    <xf numFmtId="0" fontId="4" fillId="7" borderId="24" xfId="0" applyFont="1" applyFill="1" applyBorder="1" applyAlignment="1">
      <alignment horizontal="center" wrapText="1"/>
    </xf>
    <xf numFmtId="1" fontId="4" fillId="11" borderId="24" xfId="0" applyNumberFormat="1" applyFont="1" applyFill="1" applyBorder="1" applyAlignment="1">
      <alignment horizontal="center" wrapText="1"/>
    </xf>
    <xf numFmtId="0" fontId="4" fillId="10" borderId="24" xfId="0" applyFont="1" applyFill="1" applyBorder="1" applyAlignment="1">
      <alignment horizontal="center" wrapText="1"/>
    </xf>
    <xf numFmtId="0" fontId="4" fillId="8" borderId="24" xfId="0" applyFont="1" applyFill="1" applyBorder="1" applyAlignment="1">
      <alignment horizontal="center" wrapText="1"/>
    </xf>
    <xf numFmtId="1" fontId="4" fillId="8" borderId="25" xfId="0" applyNumberFormat="1" applyFont="1" applyFill="1" applyBorder="1" applyAlignment="1">
      <alignment horizontal="center" wrapText="1"/>
    </xf>
    <xf numFmtId="0" fontId="10" fillId="0" borderId="0" xfId="0" applyFont="1" applyFill="1" applyBorder="1" applyAlignment="1">
      <alignment horizontal="right" vertical="center"/>
    </xf>
    <xf numFmtId="14" fontId="10" fillId="0" borderId="0" xfId="0" applyNumberFormat="1" applyFont="1" applyFill="1" applyBorder="1" applyAlignment="1">
      <alignment horizontal="center" vertical="center"/>
    </xf>
    <xf numFmtId="3" fontId="4" fillId="12" borderId="8" xfId="0" applyNumberFormat="1" applyFont="1" applyFill="1" applyBorder="1" applyAlignment="1">
      <alignment horizontal="center" vertical="center"/>
    </xf>
    <xf numFmtId="1" fontId="4" fillId="7" borderId="8" xfId="1" applyNumberFormat="1" applyFont="1" applyFill="1" applyBorder="1" applyAlignment="1">
      <alignment horizontal="center" vertical="center"/>
    </xf>
    <xf numFmtId="0" fontId="4" fillId="7" borderId="8" xfId="1" applyNumberFormat="1" applyFont="1" applyFill="1" applyBorder="1" applyAlignment="1">
      <alignment horizontal="center" vertical="center"/>
    </xf>
    <xf numFmtId="3" fontId="4" fillId="11" borderId="8" xfId="0" applyNumberFormat="1" applyFont="1" applyFill="1" applyBorder="1" applyAlignment="1">
      <alignment horizontal="center" vertical="center"/>
    </xf>
    <xf numFmtId="1" fontId="4" fillId="10" borderId="8" xfId="1" applyNumberFormat="1" applyFont="1" applyFill="1" applyBorder="1" applyAlignment="1">
      <alignment horizontal="center" vertical="center"/>
    </xf>
    <xf numFmtId="3" fontId="4" fillId="12" borderId="20" xfId="0" applyNumberFormat="1" applyFont="1" applyFill="1" applyBorder="1" applyAlignment="1">
      <alignment horizontal="center" vertical="center"/>
    </xf>
    <xf numFmtId="1" fontId="4" fillId="7" borderId="20" xfId="1" applyNumberFormat="1" applyFont="1" applyFill="1" applyBorder="1" applyAlignment="1">
      <alignment horizontal="center" vertical="center"/>
    </xf>
    <xf numFmtId="0" fontId="4" fillId="7" borderId="20" xfId="1" applyNumberFormat="1" applyFont="1" applyFill="1" applyBorder="1" applyAlignment="1">
      <alignment horizontal="center" vertical="center"/>
    </xf>
    <xf numFmtId="3" fontId="4" fillId="11" borderId="20" xfId="0" applyNumberFormat="1" applyFont="1" applyFill="1" applyBorder="1" applyAlignment="1">
      <alignment horizontal="center" vertical="center"/>
    </xf>
    <xf numFmtId="1" fontId="4" fillId="10" borderId="20" xfId="1" applyNumberFormat="1" applyFont="1" applyFill="1" applyBorder="1" applyAlignment="1">
      <alignment horizontal="center" vertical="center"/>
    </xf>
    <xf numFmtId="3" fontId="4" fillId="12" borderId="18" xfId="0" applyNumberFormat="1" applyFont="1" applyFill="1" applyBorder="1" applyAlignment="1">
      <alignment horizontal="center" vertical="center"/>
    </xf>
    <xf numFmtId="1" fontId="4" fillId="7" borderId="18" xfId="1" applyNumberFormat="1" applyFont="1" applyFill="1" applyBorder="1" applyAlignment="1">
      <alignment horizontal="center" vertical="center"/>
    </xf>
    <xf numFmtId="0" fontId="4" fillId="7" borderId="18" xfId="1" applyNumberFormat="1" applyFont="1" applyFill="1" applyBorder="1" applyAlignment="1">
      <alignment horizontal="center" vertical="center"/>
    </xf>
    <xf numFmtId="3" fontId="4" fillId="11" borderId="18" xfId="0" applyNumberFormat="1" applyFont="1" applyFill="1" applyBorder="1" applyAlignment="1">
      <alignment horizontal="center" vertical="center"/>
    </xf>
    <xf numFmtId="1" fontId="4" fillId="10" borderId="18" xfId="1" applyNumberFormat="1" applyFont="1" applyFill="1" applyBorder="1" applyAlignment="1">
      <alignment horizontal="center" vertical="center"/>
    </xf>
    <xf numFmtId="0" fontId="0" fillId="14" borderId="0" xfId="0" applyFill="1" applyBorder="1"/>
    <xf numFmtId="0" fontId="0" fillId="15" borderId="0" xfId="0" applyFill="1"/>
    <xf numFmtId="0" fontId="0" fillId="15" borderId="0" xfId="0" applyFill="1" applyBorder="1"/>
    <xf numFmtId="0" fontId="0" fillId="15" borderId="0" xfId="0" applyNumberFormat="1" applyFill="1"/>
    <xf numFmtId="0" fontId="16" fillId="0" borderId="0" xfId="0" applyFont="1"/>
    <xf numFmtId="0" fontId="0" fillId="0" borderId="0" xfId="0" applyFill="1" applyBorder="1"/>
    <xf numFmtId="0" fontId="0" fillId="0" borderId="0" xfId="0" applyNumberFormat="1" applyFill="1"/>
    <xf numFmtId="0" fontId="0" fillId="15" borderId="0" xfId="0" applyNumberFormat="1" applyFill="1" applyBorder="1"/>
    <xf numFmtId="0" fontId="10" fillId="15" borderId="0" xfId="0" applyFont="1" applyFill="1" applyBorder="1" applyAlignment="1">
      <alignment horizontal="right" vertical="center"/>
    </xf>
    <xf numFmtId="0" fontId="17" fillId="15" borderId="0" xfId="0" applyFont="1" applyFill="1" applyBorder="1" applyAlignment="1">
      <alignment horizontal="right" vertical="center"/>
    </xf>
    <xf numFmtId="14" fontId="17" fillId="15" borderId="0" xfId="0" applyNumberFormat="1" applyFont="1" applyFill="1" applyBorder="1" applyAlignment="1">
      <alignment horizontal="left" vertical="center"/>
    </xf>
    <xf numFmtId="168" fontId="0" fillId="0" borderId="11" xfId="0" applyNumberFormat="1" applyBorder="1" applyAlignment="1">
      <alignment horizontal="center" vertical="center"/>
    </xf>
    <xf numFmtId="0" fontId="4" fillId="0" borderId="20" xfId="0" applyFont="1" applyBorder="1" applyAlignment="1">
      <alignment vertical="center"/>
    </xf>
    <xf numFmtId="0" fontId="4" fillId="0" borderId="18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0" fillId="14" borderId="0" xfId="0" applyNumberFormat="1" applyFill="1" applyBorder="1"/>
    <xf numFmtId="0" fontId="0" fillId="14" borderId="0" xfId="0" applyFill="1" applyBorder="1" applyAlignment="1">
      <alignment horizontal="center"/>
    </xf>
    <xf numFmtId="0" fontId="17" fillId="14" borderId="0" xfId="0" applyFont="1" applyFill="1" applyBorder="1" applyAlignment="1">
      <alignment horizontal="right" vertical="center"/>
    </xf>
    <xf numFmtId="14" fontId="17" fillId="14" borderId="0" xfId="0" applyNumberFormat="1" applyFont="1" applyFill="1" applyBorder="1" applyAlignment="1">
      <alignment horizontal="left" vertical="center"/>
    </xf>
    <xf numFmtId="0" fontId="1" fillId="0" borderId="0" xfId="0" applyFont="1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2" fontId="0" fillId="5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8" borderId="5" xfId="0" applyNumberFormat="1" applyFill="1" applyBorder="1" applyAlignment="1">
      <alignment horizontal="center" vertical="center"/>
    </xf>
  </cellXfs>
  <cellStyles count="8">
    <cellStyle name="Normal" xfId="0" builtinId="0"/>
    <cellStyle name="Normal 10 2" xfId="2" xr:uid="{2D281080-199D-444B-8DF4-2F5D7E63D781}"/>
    <cellStyle name="Normal 19 7" xfId="3" xr:uid="{5D563F14-2F0A-4AA7-9702-50710A29EC04}"/>
    <cellStyle name="Normal 2" xfId="4" xr:uid="{1F9F647E-676A-458E-98B2-DF2794098E42}"/>
    <cellStyle name="Normal 3" xfId="7" xr:uid="{4611B281-A2F0-4FF5-AF06-229FE4C78E49}"/>
    <cellStyle name="Normal 5" xfId="6" xr:uid="{1C51BC7A-E095-4C8D-8AF3-560E676D34AC}"/>
    <cellStyle name="Percent" xfId="1" builtinId="5"/>
    <cellStyle name="Percent 2" xfId="5" xr:uid="{E381CFE2-DEDD-4264-A07C-D0D2089ECD02}"/>
  </cellStyles>
  <dxfs count="0"/>
  <tableStyles count="0" defaultTableStyle="TableStyleMedium9" defaultPivotStyle="PivotStyleLight16"/>
  <colors>
    <mruColors>
      <color rgb="FFFFFFCC"/>
      <color rgb="FF0B1B2F"/>
      <color rgb="FF0D2139"/>
      <color rgb="FF0A192C"/>
      <color rgb="FFFF6969"/>
      <color rgb="FFFF7575"/>
      <color rgb="FFFF53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externalLink" Target="externalLinks/externalLink4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19050</xdr:colOff>
      <xdr:row>0</xdr:row>
      <xdr:rowOff>178174</xdr:rowOff>
    </xdr:from>
    <xdr:to>
      <xdr:col>40</xdr:col>
      <xdr:colOff>962025</xdr:colOff>
      <xdr:row>6</xdr:row>
      <xdr:rowOff>9524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8AFE095-7C5A-4ACC-BBFF-7F8C96128D4D}"/>
            </a:ext>
          </a:extLst>
        </xdr:cNvPr>
        <xdr:cNvSpPr txBox="1"/>
      </xdr:nvSpPr>
      <xdr:spPr>
        <a:xfrm>
          <a:off x="23898225" y="178174"/>
          <a:ext cx="118681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Active &amp; Reserve Installation Risk Vulnerability</a:t>
          </a:r>
        </a:p>
      </xdr:txBody>
    </xdr:sp>
    <xdr:clientData/>
  </xdr:twoCellAnchor>
  <xdr:twoCellAnchor editAs="oneCell">
    <xdr:from>
      <xdr:col>30</xdr:col>
      <xdr:colOff>74319</xdr:colOff>
      <xdr:row>0</xdr:row>
      <xdr:rowOff>114300</xdr:rowOff>
    </xdr:from>
    <xdr:to>
      <xdr:col>30</xdr:col>
      <xdr:colOff>790575</xdr:colOff>
      <xdr:row>4</xdr:row>
      <xdr:rowOff>86519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0782B8-B46D-423A-9455-52D4149F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53494" y="114300"/>
          <a:ext cx="716256" cy="715169"/>
        </a:xfrm>
        <a:prstGeom prst="rect">
          <a:avLst/>
        </a:prstGeom>
      </xdr:spPr>
    </xdr:pic>
    <xdr:clientData/>
  </xdr:twoCellAnchor>
  <xdr:twoCellAnchor editAs="oneCell">
    <xdr:from>
      <xdr:col>40</xdr:col>
      <xdr:colOff>392473</xdr:colOff>
      <xdr:row>1</xdr:row>
      <xdr:rowOff>104775</xdr:rowOff>
    </xdr:from>
    <xdr:to>
      <xdr:col>40</xdr:col>
      <xdr:colOff>1084118</xdr:colOff>
      <xdr:row>5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3D6A7A-090A-4C79-A12D-CAFC24B5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6823" y="295275"/>
          <a:ext cx="691645" cy="57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28576</xdr:colOff>
      <xdr:row>0</xdr:row>
      <xdr:rowOff>38100</xdr:rowOff>
    </xdr:from>
    <xdr:to>
      <xdr:col>30</xdr:col>
      <xdr:colOff>2571018</xdr:colOff>
      <xdr:row>4</xdr:row>
      <xdr:rowOff>48232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BC21F0-A712-437B-BA62-6919EA10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1" y="38100"/>
          <a:ext cx="2542442" cy="876907"/>
        </a:xfrm>
        <a:prstGeom prst="rect">
          <a:avLst/>
        </a:prstGeom>
      </xdr:spPr>
    </xdr:pic>
    <xdr:clientData/>
  </xdr:twoCellAnchor>
  <xdr:twoCellAnchor editAs="oneCell">
    <xdr:from>
      <xdr:col>30</xdr:col>
      <xdr:colOff>2441539</xdr:colOff>
      <xdr:row>0</xdr:row>
      <xdr:rowOff>104774</xdr:rowOff>
    </xdr:from>
    <xdr:to>
      <xdr:col>31</xdr:col>
      <xdr:colOff>447675</xdr:colOff>
      <xdr:row>3</xdr:row>
      <xdr:rowOff>168671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95653B-556A-4F2B-AEAC-58B305835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20714" y="104774"/>
          <a:ext cx="730286" cy="740172"/>
        </a:xfrm>
        <a:prstGeom prst="rect">
          <a:avLst/>
        </a:prstGeom>
      </xdr:spPr>
    </xdr:pic>
    <xdr:clientData/>
  </xdr:twoCellAnchor>
  <xdr:twoCellAnchor editAs="oneCell">
    <xdr:from>
      <xdr:col>40</xdr:col>
      <xdr:colOff>361950</xdr:colOff>
      <xdr:row>2</xdr:row>
      <xdr:rowOff>38100</xdr:rowOff>
    </xdr:from>
    <xdr:to>
      <xdr:col>40</xdr:col>
      <xdr:colOff>1053595</xdr:colOff>
      <xdr:row>4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3225F2-E517-489D-9DFD-15F311E18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85425" y="361950"/>
          <a:ext cx="691645" cy="571500"/>
        </a:xfrm>
        <a:prstGeom prst="rect">
          <a:avLst/>
        </a:prstGeom>
      </xdr:spPr>
    </xdr:pic>
    <xdr:clientData/>
  </xdr:twoCellAnchor>
  <xdr:twoCellAnchor>
    <xdr:from>
      <xdr:col>30</xdr:col>
      <xdr:colOff>2171700</xdr:colOff>
      <xdr:row>0</xdr:row>
      <xdr:rowOff>95250</xdr:rowOff>
    </xdr:from>
    <xdr:to>
      <xdr:col>40</xdr:col>
      <xdr:colOff>971550</xdr:colOff>
      <xdr:row>3</xdr:row>
      <xdr:rowOff>155200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66B475C-A060-4FD3-BC4C-1C76D16CCB88}"/>
            </a:ext>
          </a:extLst>
        </xdr:cNvPr>
        <xdr:cNvSpPr txBox="1"/>
      </xdr:nvSpPr>
      <xdr:spPr>
        <a:xfrm>
          <a:off x="26050875" y="95250"/>
          <a:ext cx="103441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ANG Installation Risk Vulnerability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219074</xdr:colOff>
      <xdr:row>139</xdr:row>
      <xdr:rowOff>28575</xdr:rowOff>
    </xdr:from>
    <xdr:to>
      <xdr:col>21</xdr:col>
      <xdr:colOff>190500</xdr:colOff>
      <xdr:row>156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53BDD5D-AD82-4B90-A9F8-87D777C1A968}"/>
            </a:ext>
          </a:extLst>
        </xdr:cNvPr>
        <xdr:cNvSpPr txBox="1"/>
      </xdr:nvSpPr>
      <xdr:spPr>
        <a:xfrm>
          <a:off x="12487274" y="28394025"/>
          <a:ext cx="14582776" cy="3276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Risk Vulnerability Factor = (Growth Factor) * (Capacity Factor)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Capacity Factor = a*(Beds Needed) + b*(ICU Beds Needed) - c*(Days until exceed capacity at Peak)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Growth Factor = Rate Factor * (NumCases Factor 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 = [ a*(Decrease in Mobility) + b*(Decrease in Non-Essential Visits) – c*(Social Vulnerability Index)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NumCases Factor = (60mi:Installation Insularity Factor) * [ (60mi Confirmed Cases per Million) + { (State:60mi Insularity Factor) * (State Confirmed Cases per Million) } ]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State:60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60mi and rest of state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60:Installation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the installation and the surrounding 60mi radius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Rate Factor = (60mi:Installation Insularity Factor) * [ (60mi Rate Factor) + { (State:60mi Insularity Factor) * (State Rate Factor) }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Rate Factor = (1 – Death Factor) * (60mi Case Rate) + (Death Factor) * (60mi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Case Rate = a*(60mi Current Case Doubling Rate) + b*(60mi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Death Rate = a*(60mi Death Doubling Rate) + b*(60mi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Rate Factor = (1 – Death Factor) * (State Case Rate) + (Death Factor) * (State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Case Rate = a*(State Current Case Doubling Rate) + b*(State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Death Rate = a*(State Death Doubling Rate) + b*(State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Death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 between 0 and 1 that is inversely proportional to confidence in ability to identify new cases through testing and inversely proportional to the overall health/fitness of the population – not sure if you have this type of data in your current dataset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ra.Jones\AppData\Local\Microsoft\Windows\Temporary%20Internet%20Files\Content.Outlook\QO539LW5\Job%20Release\on%2011%20and%2012%20data%20trying%20it%20out%20FY11%20Job%20release%20plan%20for%20Oct10-Sep11%20prepared%20by%20SLJ%2013%20oct%20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ta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oun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ocial%20Distanci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apac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ver"/>
      <sheetName val="Jobs by Month"/>
      <sheetName val="tot by month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e"/>
      <sheetName val="Source"/>
      <sheetName val="Data Engine-State"/>
    </sheetNames>
    <sheetDataSet>
      <sheetData sheetId="0">
        <row r="2">
          <cell r="C2">
            <v>43976</v>
          </cell>
        </row>
        <row r="4">
          <cell r="B4" t="str">
            <v>AK</v>
          </cell>
          <cell r="AC4">
            <v>955</v>
          </cell>
          <cell r="AE4">
            <v>55.721919013844648</v>
          </cell>
          <cell r="AG4">
            <v>283.15048185778858</v>
          </cell>
          <cell r="AH4">
            <v>1.4285714285714286</v>
          </cell>
          <cell r="AL4">
            <v>0</v>
          </cell>
          <cell r="AM4">
            <v>0</v>
          </cell>
          <cell r="AT4" t="str">
            <v>AK</v>
          </cell>
          <cell r="AU4">
            <v>769</v>
          </cell>
          <cell r="AV4">
            <v>635</v>
          </cell>
          <cell r="AW4">
            <v>2500</v>
          </cell>
          <cell r="AX4">
            <v>1881</v>
          </cell>
          <cell r="AY4">
            <v>865</v>
          </cell>
          <cell r="AZ4">
            <v>1156</v>
          </cell>
          <cell r="BA4">
            <v>955</v>
          </cell>
        </row>
        <row r="5">
          <cell r="B5" t="str">
            <v>AK</v>
          </cell>
          <cell r="AC5">
            <v>1156</v>
          </cell>
          <cell r="AE5">
            <v>55.58567960305286</v>
          </cell>
          <cell r="AG5">
            <v>0</v>
          </cell>
          <cell r="AH5">
            <v>1.7142857142857142</v>
          </cell>
          <cell r="AL5">
            <v>0</v>
          </cell>
          <cell r="AM5">
            <v>0</v>
          </cell>
          <cell r="AT5" t="str">
            <v>AL</v>
          </cell>
          <cell r="AU5">
            <v>-2457</v>
          </cell>
          <cell r="AV5">
            <v>3204</v>
          </cell>
          <cell r="AW5">
            <v>2539</v>
          </cell>
          <cell r="AX5">
            <v>2589</v>
          </cell>
          <cell r="AY5">
            <v>1158</v>
          </cell>
          <cell r="AZ5">
            <v>-767</v>
          </cell>
          <cell r="BA5">
            <v>486</v>
          </cell>
        </row>
        <row r="6">
          <cell r="B6" t="str">
            <v>AK</v>
          </cell>
          <cell r="AC6">
            <v>865</v>
          </cell>
          <cell r="AE6">
            <v>55.58567960305286</v>
          </cell>
          <cell r="AG6">
            <v>70.353869736796597</v>
          </cell>
          <cell r="AH6">
            <v>2.2857142857142856</v>
          </cell>
          <cell r="AL6">
            <v>0</v>
          </cell>
          <cell r="AM6">
            <v>0</v>
          </cell>
          <cell r="AT6" t="str">
            <v>AR</v>
          </cell>
          <cell r="AU6">
            <v>7362</v>
          </cell>
          <cell r="AV6">
            <v>1757</v>
          </cell>
          <cell r="AW6">
            <v>-1532</v>
          </cell>
          <cell r="AX6">
            <v>2231</v>
          </cell>
          <cell r="AY6">
            <v>0</v>
          </cell>
          <cell r="AZ6">
            <v>2434</v>
          </cell>
          <cell r="BA6">
            <v>1971</v>
          </cell>
        </row>
        <row r="7">
          <cell r="B7" t="str">
            <v>AK</v>
          </cell>
          <cell r="AC7">
            <v>1881</v>
          </cell>
          <cell r="AE7">
            <v>55.040721959885673</v>
          </cell>
          <cell r="AG7">
            <v>139.66887022099084</v>
          </cell>
          <cell r="AH7">
            <v>2.2857142857142856</v>
          </cell>
          <cell r="AL7">
            <v>0</v>
          </cell>
          <cell r="AM7">
            <v>0</v>
          </cell>
          <cell r="AT7" t="str">
            <v>AZ</v>
          </cell>
          <cell r="AU7">
            <v>1138</v>
          </cell>
          <cell r="AV7">
            <v>554</v>
          </cell>
          <cell r="AW7">
            <v>2012</v>
          </cell>
          <cell r="AX7">
            <v>1446</v>
          </cell>
          <cell r="AY7">
            <v>126</v>
          </cell>
          <cell r="AZ7">
            <v>202</v>
          </cell>
          <cell r="BA7">
            <v>1921</v>
          </cell>
        </row>
        <row r="8">
          <cell r="B8" t="str">
            <v>AK</v>
          </cell>
          <cell r="AC8">
            <v>2500</v>
          </cell>
          <cell r="AE8">
            <v>54.768243138302076</v>
          </cell>
          <cell r="AG8">
            <v>0</v>
          </cell>
          <cell r="AH8">
            <v>2.1428571428571428</v>
          </cell>
          <cell r="AL8">
            <v>0</v>
          </cell>
          <cell r="AM8">
            <v>0</v>
          </cell>
          <cell r="AT8" t="str">
            <v>CA</v>
          </cell>
          <cell r="AU8">
            <v>32994</v>
          </cell>
          <cell r="AV8">
            <v>18184</v>
          </cell>
          <cell r="AW8">
            <v>19607</v>
          </cell>
          <cell r="AX8">
            <v>23176</v>
          </cell>
          <cell r="AY8">
            <v>26663</v>
          </cell>
          <cell r="AZ8">
            <v>46649</v>
          </cell>
          <cell r="BA8">
            <v>42877</v>
          </cell>
        </row>
        <row r="9">
          <cell r="B9" t="str">
            <v>AK</v>
          </cell>
          <cell r="AC9">
            <v>635</v>
          </cell>
          <cell r="AE9">
            <v>54.768243138302076</v>
          </cell>
          <cell r="AG9">
            <v>92.534715926990856</v>
          </cell>
          <cell r="AH9">
            <v>2.7142857142857144</v>
          </cell>
          <cell r="AL9">
            <v>0</v>
          </cell>
          <cell r="AM9">
            <v>0</v>
          </cell>
          <cell r="AT9" t="str">
            <v>CO</v>
          </cell>
          <cell r="AU9">
            <v>198</v>
          </cell>
          <cell r="AV9">
            <v>-2296</v>
          </cell>
          <cell r="AW9">
            <v>624</v>
          </cell>
          <cell r="AX9">
            <v>2674</v>
          </cell>
          <cell r="AY9">
            <v>-233</v>
          </cell>
          <cell r="AZ9">
            <v>329</v>
          </cell>
          <cell r="BA9">
            <v>-1843</v>
          </cell>
        </row>
        <row r="10">
          <cell r="B10" t="str">
            <v>AK</v>
          </cell>
          <cell r="AC10">
            <v>769</v>
          </cell>
          <cell r="AE10">
            <v>54.359524905926683</v>
          </cell>
          <cell r="AG10">
            <v>0</v>
          </cell>
          <cell r="AH10">
            <v>2.2857142857142856</v>
          </cell>
          <cell r="AL10">
            <v>0</v>
          </cell>
          <cell r="AM10">
            <v>0</v>
          </cell>
          <cell r="AT10" t="str">
            <v>CT</v>
          </cell>
          <cell r="AU10">
            <v>4701</v>
          </cell>
          <cell r="AV10">
            <v>-672</v>
          </cell>
          <cell r="AW10">
            <v>3819</v>
          </cell>
          <cell r="AX10">
            <v>1561</v>
          </cell>
          <cell r="AY10">
            <v>2219</v>
          </cell>
          <cell r="AZ10">
            <v>1309</v>
          </cell>
          <cell r="BA10">
            <v>3540</v>
          </cell>
        </row>
        <row r="11">
          <cell r="B11" t="str">
            <v>AK</v>
          </cell>
          <cell r="AC11">
            <v>930</v>
          </cell>
          <cell r="AE11">
            <v>54.359524905926683</v>
          </cell>
          <cell r="AG11">
            <v>91.841565480914426</v>
          </cell>
          <cell r="AH11">
            <v>2.5714285714285716</v>
          </cell>
          <cell r="AL11">
            <v>0</v>
          </cell>
          <cell r="AM11">
            <v>0</v>
          </cell>
          <cell r="AT11" t="str">
            <v>DC</v>
          </cell>
          <cell r="AU11">
            <v>-91</v>
          </cell>
          <cell r="AV11">
            <v>-125</v>
          </cell>
          <cell r="AW11">
            <v>-1033</v>
          </cell>
          <cell r="AX11">
            <v>187</v>
          </cell>
          <cell r="AY11">
            <v>8268</v>
          </cell>
          <cell r="AZ11">
            <v>0</v>
          </cell>
          <cell r="BA11">
            <v>-13778</v>
          </cell>
        </row>
        <row r="12">
          <cell r="B12" t="str">
            <v>AL</v>
          </cell>
          <cell r="AC12">
            <v>486</v>
          </cell>
          <cell r="AE12">
            <v>300.08428028971883</v>
          </cell>
          <cell r="AG12">
            <v>24.986955522485811</v>
          </cell>
          <cell r="AH12">
            <v>377.71428571428572</v>
          </cell>
          <cell r="AL12">
            <v>35.065804216717261</v>
          </cell>
          <cell r="AM12">
            <v>10.428571428571429</v>
          </cell>
          <cell r="AT12" t="str">
            <v>DE</v>
          </cell>
          <cell r="AU12">
            <v>-6</v>
          </cell>
          <cell r="AV12">
            <v>-290</v>
          </cell>
          <cell r="AW12">
            <v>210</v>
          </cell>
          <cell r="AX12">
            <v>14</v>
          </cell>
          <cell r="AY12">
            <v>-62</v>
          </cell>
          <cell r="AZ12">
            <v>146</v>
          </cell>
          <cell r="BA12">
            <v>466</v>
          </cell>
        </row>
        <row r="13">
          <cell r="B13" t="str">
            <v>AL</v>
          </cell>
          <cell r="AC13">
            <v>-767</v>
          </cell>
          <cell r="AE13">
            <v>291.87423514669393</v>
          </cell>
          <cell r="AG13">
            <v>25.180678714094483</v>
          </cell>
          <cell r="AH13">
            <v>365.14285714285717</v>
          </cell>
          <cell r="AL13">
            <v>76.037719156970098</v>
          </cell>
          <cell r="AM13">
            <v>9</v>
          </cell>
          <cell r="AT13" t="str">
            <v>FL</v>
          </cell>
          <cell r="AU13">
            <v>34423</v>
          </cell>
          <cell r="AV13">
            <v>50223</v>
          </cell>
          <cell r="AW13">
            <v>30541</v>
          </cell>
          <cell r="AX13">
            <v>13807</v>
          </cell>
          <cell r="AY13">
            <v>14181</v>
          </cell>
          <cell r="AZ13">
            <v>7398</v>
          </cell>
          <cell r="BA13">
            <v>28210</v>
          </cell>
        </row>
        <row r="14">
          <cell r="B14" t="str">
            <v>AL</v>
          </cell>
          <cell r="AC14">
            <v>1158</v>
          </cell>
          <cell r="AE14">
            <v>283.94940249002724</v>
          </cell>
          <cell r="AG14">
            <v>25.414745461438766</v>
          </cell>
          <cell r="AH14">
            <v>345</v>
          </cell>
          <cell r="AL14">
            <v>41.703395308363262</v>
          </cell>
          <cell r="AM14">
            <v>8.7142857142857135</v>
          </cell>
          <cell r="AT14" t="str">
            <v>GA</v>
          </cell>
          <cell r="AU14">
            <v>7467</v>
          </cell>
          <cell r="AV14">
            <v>15524</v>
          </cell>
          <cell r="AW14">
            <v>-2789</v>
          </cell>
          <cell r="AX14">
            <v>11388</v>
          </cell>
          <cell r="AY14">
            <v>17148</v>
          </cell>
          <cell r="AZ14">
            <v>21357</v>
          </cell>
          <cell r="BA14">
            <v>26531</v>
          </cell>
        </row>
        <row r="15">
          <cell r="B15" t="str">
            <v>AL</v>
          </cell>
          <cell r="AC15">
            <v>2589</v>
          </cell>
          <cell r="AE15">
            <v>276.30978231971869</v>
          </cell>
          <cell r="AG15">
            <v>20.825276885038434</v>
          </cell>
          <cell r="AH15">
            <v>335.28571428571428</v>
          </cell>
          <cell r="AL15">
            <v>46.180063915949702</v>
          </cell>
          <cell r="AM15">
            <v>8.7142857142857135</v>
          </cell>
          <cell r="AT15" t="str">
            <v>HI</v>
          </cell>
          <cell r="AU15">
            <v>2978</v>
          </cell>
          <cell r="AV15">
            <v>1271</v>
          </cell>
          <cell r="AW15">
            <v>825</v>
          </cell>
          <cell r="AX15">
            <v>796</v>
          </cell>
          <cell r="AY15">
            <v>886</v>
          </cell>
          <cell r="AZ15">
            <v>741</v>
          </cell>
          <cell r="BA15">
            <v>799</v>
          </cell>
        </row>
        <row r="16">
          <cell r="B16" t="str">
            <v>AL</v>
          </cell>
          <cell r="AC16">
            <v>2539</v>
          </cell>
          <cell r="AE16">
            <v>267.26447203807345</v>
          </cell>
          <cell r="AG16">
            <v>23.900812235126597</v>
          </cell>
          <cell r="AH16">
            <v>307.28571428571428</v>
          </cell>
          <cell r="AL16">
            <v>30.208339243669002</v>
          </cell>
          <cell r="AM16">
            <v>8.8571428571428577</v>
          </cell>
          <cell r="AT16" t="str">
            <v>IA</v>
          </cell>
          <cell r="AU16">
            <v>560</v>
          </cell>
          <cell r="AV16">
            <v>450</v>
          </cell>
          <cell r="AW16">
            <v>257</v>
          </cell>
          <cell r="AX16">
            <v>345</v>
          </cell>
          <cell r="AY16">
            <v>-199</v>
          </cell>
          <cell r="AZ16">
            <v>225</v>
          </cell>
          <cell r="BA16">
            <v>1709</v>
          </cell>
        </row>
        <row r="17">
          <cell r="B17" t="str">
            <v>AL</v>
          </cell>
          <cell r="AC17">
            <v>3204</v>
          </cell>
          <cell r="AE17">
            <v>259.6248518677649</v>
          </cell>
          <cell r="AG17">
            <v>23.655722146408671</v>
          </cell>
          <cell r="AH17">
            <v>303.85714285714283</v>
          </cell>
          <cell r="AL17">
            <v>27.217885597479487</v>
          </cell>
          <cell r="AM17">
            <v>9.7142857142857135</v>
          </cell>
          <cell r="AT17" t="str">
            <v>ID</v>
          </cell>
          <cell r="AU17">
            <v>1037</v>
          </cell>
          <cell r="AV17">
            <v>288</v>
          </cell>
          <cell r="AW17">
            <v>21</v>
          </cell>
          <cell r="AX17">
            <v>427</v>
          </cell>
          <cell r="AY17">
            <v>404</v>
          </cell>
          <cell r="AZ17">
            <v>487</v>
          </cell>
          <cell r="BA17">
            <v>0</v>
          </cell>
        </row>
        <row r="18">
          <cell r="B18" t="str">
            <v>AL</v>
          </cell>
          <cell r="AC18">
            <v>-2457</v>
          </cell>
          <cell r="AE18">
            <v>252.12783794063546</v>
          </cell>
          <cell r="AG18">
            <v>29.232710272031039</v>
          </cell>
          <cell r="AH18">
            <v>295.14285714285717</v>
          </cell>
          <cell r="AL18">
            <v>22.941426486798893</v>
          </cell>
          <cell r="AM18">
            <v>10.714285714285714</v>
          </cell>
          <cell r="AT18" t="str">
            <v>IL</v>
          </cell>
          <cell r="AU18">
            <v>2993</v>
          </cell>
          <cell r="AV18">
            <v>-2851</v>
          </cell>
          <cell r="AW18">
            <v>6627</v>
          </cell>
          <cell r="AX18">
            <v>-2467</v>
          </cell>
          <cell r="AY18">
            <v>1594</v>
          </cell>
          <cell r="AZ18">
            <v>594</v>
          </cell>
          <cell r="BA18">
            <v>4513</v>
          </cell>
        </row>
        <row r="19">
          <cell r="B19" t="str">
            <v>AL</v>
          </cell>
          <cell r="AC19">
            <v>-2377</v>
          </cell>
          <cell r="AE19">
            <v>246.21986500893019</v>
          </cell>
          <cell r="AG19">
            <v>26.246748051914203</v>
          </cell>
          <cell r="AH19">
            <v>296.71428571428572</v>
          </cell>
          <cell r="AL19">
            <v>338.60227945935901</v>
          </cell>
          <cell r="AM19">
            <v>12.571428571428571</v>
          </cell>
          <cell r="AT19" t="str">
            <v>IN</v>
          </cell>
          <cell r="AU19">
            <v>918</v>
          </cell>
          <cell r="AV19">
            <v>718</v>
          </cell>
          <cell r="AW19">
            <v>637</v>
          </cell>
          <cell r="AX19">
            <v>836</v>
          </cell>
          <cell r="AY19">
            <v>1452</v>
          </cell>
          <cell r="AZ19">
            <v>1118</v>
          </cell>
          <cell r="BA19">
            <v>2060</v>
          </cell>
        </row>
        <row r="20">
          <cell r="B20" t="str">
            <v>AR</v>
          </cell>
          <cell r="AC20">
            <v>1971</v>
          </cell>
          <cell r="AE20">
            <v>198.38769278963238</v>
          </cell>
          <cell r="AG20">
            <v>38.708320590008988</v>
          </cell>
          <cell r="AH20">
            <v>173.71428571428572</v>
          </cell>
          <cell r="AL20">
            <v>80.751150719364659</v>
          </cell>
          <cell r="AM20">
            <v>2.4285714285714284</v>
          </cell>
          <cell r="AT20" t="str">
            <v>KS</v>
          </cell>
          <cell r="AU20">
            <v>0</v>
          </cell>
          <cell r="AV20">
            <v>2223</v>
          </cell>
          <cell r="AW20">
            <v>0</v>
          </cell>
          <cell r="AX20">
            <v>1041</v>
          </cell>
          <cell r="AY20">
            <v>0</v>
          </cell>
          <cell r="AZ20">
            <v>0</v>
          </cell>
          <cell r="BA20">
            <v>2365</v>
          </cell>
        </row>
        <row r="21">
          <cell r="B21" t="str">
            <v>AR</v>
          </cell>
          <cell r="AC21">
            <v>2434</v>
          </cell>
          <cell r="AE21">
            <v>194.86679659980146</v>
          </cell>
          <cell r="AG21">
            <v>12.891667959089506</v>
          </cell>
          <cell r="AH21">
            <v>166.14285714285714</v>
          </cell>
          <cell r="AL21">
            <v>26.453603900310529</v>
          </cell>
          <cell r="AM21">
            <v>2.5714285714285716</v>
          </cell>
          <cell r="AT21" t="str">
            <v>KY</v>
          </cell>
          <cell r="AU21">
            <v>20491</v>
          </cell>
          <cell r="AV21">
            <v>0</v>
          </cell>
          <cell r="AW21">
            <v>3706</v>
          </cell>
          <cell r="AX21">
            <v>6378</v>
          </cell>
          <cell r="AY21">
            <v>3819</v>
          </cell>
          <cell r="AZ21">
            <v>-3053</v>
          </cell>
          <cell r="BA21">
            <v>0</v>
          </cell>
        </row>
        <row r="22">
          <cell r="B22" t="str">
            <v>AR</v>
          </cell>
          <cell r="AC22">
            <v>0</v>
          </cell>
          <cell r="AE22">
            <v>184.66606932085202</v>
          </cell>
          <cell r="AG22">
            <v>0</v>
          </cell>
          <cell r="AH22">
            <v>147.71428571428572</v>
          </cell>
          <cell r="AL22">
            <v>0</v>
          </cell>
          <cell r="AM22">
            <v>2.1428571428571428</v>
          </cell>
          <cell r="AT22" t="str">
            <v>LA</v>
          </cell>
          <cell r="AU22">
            <v>5035</v>
          </cell>
          <cell r="AV22">
            <v>5117</v>
          </cell>
          <cell r="AW22">
            <v>7531</v>
          </cell>
          <cell r="AX22">
            <v>2217</v>
          </cell>
          <cell r="AY22">
            <v>1489</v>
          </cell>
          <cell r="AZ22">
            <v>299</v>
          </cell>
          <cell r="BA22">
            <v>8462</v>
          </cell>
        </row>
        <row r="23">
          <cell r="B23" t="str">
            <v>AR</v>
          </cell>
          <cell r="AC23">
            <v>2231</v>
          </cell>
          <cell r="AE23">
            <v>184.66606932085202</v>
          </cell>
          <cell r="AG23">
            <v>24.91118269943113</v>
          </cell>
          <cell r="AH23">
            <v>164.14285714285714</v>
          </cell>
          <cell r="AL23">
            <v>25.760415994138352</v>
          </cell>
          <cell r="AM23">
            <v>2.1428571428571428</v>
          </cell>
          <cell r="AT23" t="str">
            <v>MA</v>
          </cell>
          <cell r="AU23">
            <v>-3036</v>
          </cell>
          <cell r="AV23">
            <v>2563</v>
          </cell>
          <cell r="AW23">
            <v>393</v>
          </cell>
          <cell r="AX23">
            <v>2108</v>
          </cell>
          <cell r="AY23">
            <v>1612</v>
          </cell>
          <cell r="AZ23">
            <v>1257</v>
          </cell>
          <cell r="BA23">
            <v>2228</v>
          </cell>
        </row>
        <row r="24">
          <cell r="B24" t="str">
            <v>AR</v>
          </cell>
          <cell r="AC24">
            <v>-1532</v>
          </cell>
          <cell r="AE24">
            <v>179.59861125324488</v>
          </cell>
          <cell r="AG24">
            <v>7.9631185120103725</v>
          </cell>
          <cell r="AH24">
            <v>174.57142857142858</v>
          </cell>
          <cell r="AL24">
            <v>25.067225835523459</v>
          </cell>
          <cell r="AM24">
            <v>1.8571428571428572</v>
          </cell>
          <cell r="AT24" t="str">
            <v>MD</v>
          </cell>
          <cell r="AU24">
            <v>-10688</v>
          </cell>
          <cell r="AV24">
            <v>-1098</v>
          </cell>
          <cell r="AW24">
            <v>-7177</v>
          </cell>
          <cell r="AX24">
            <v>-1261</v>
          </cell>
          <cell r="AY24">
            <v>-6285</v>
          </cell>
          <cell r="AZ24">
            <v>-145</v>
          </cell>
          <cell r="BA24">
            <v>825</v>
          </cell>
        </row>
        <row r="25">
          <cell r="B25" t="str">
            <v>AR</v>
          </cell>
          <cell r="AC25">
            <v>1757</v>
          </cell>
          <cell r="AE25">
            <v>164.62657605349656</v>
          </cell>
          <cell r="AG25">
            <v>43.000187111579365</v>
          </cell>
          <cell r="AH25">
            <v>119.85714285714286</v>
          </cell>
          <cell r="AL25">
            <v>14.484011907029961</v>
          </cell>
          <cell r="AM25">
            <v>1.7142857142857142</v>
          </cell>
          <cell r="AT25" t="str">
            <v>ME</v>
          </cell>
          <cell r="AU25">
            <v>-252</v>
          </cell>
          <cell r="AV25">
            <v>12656</v>
          </cell>
          <cell r="AW25">
            <v>-522</v>
          </cell>
          <cell r="AX25">
            <v>-639</v>
          </cell>
          <cell r="AY25">
            <v>-585</v>
          </cell>
          <cell r="AZ25">
            <v>-378</v>
          </cell>
          <cell r="BA25">
            <v>-171</v>
          </cell>
        </row>
        <row r="26">
          <cell r="B26" t="str">
            <v>AR</v>
          </cell>
          <cell r="AC26">
            <v>7362</v>
          </cell>
          <cell r="AE26">
            <v>161.99413030409028</v>
          </cell>
          <cell r="AG26">
            <v>30.673608136500594</v>
          </cell>
          <cell r="AH26">
            <v>108.42857142857143</v>
          </cell>
          <cell r="AL26">
            <v>35.002788781146499</v>
          </cell>
          <cell r="AM26">
            <v>1</v>
          </cell>
          <cell r="AT26" t="str">
            <v>MI</v>
          </cell>
          <cell r="AU26">
            <v>8376</v>
          </cell>
          <cell r="AV26">
            <v>7578</v>
          </cell>
          <cell r="AW26">
            <v>12658</v>
          </cell>
          <cell r="AX26">
            <v>13014</v>
          </cell>
          <cell r="AY26">
            <v>-25386</v>
          </cell>
          <cell r="AZ26">
            <v>-2826</v>
          </cell>
          <cell r="BA26">
            <v>19608</v>
          </cell>
        </row>
        <row r="27">
          <cell r="B27" t="str">
            <v>AR</v>
          </cell>
          <cell r="AC27">
            <v>-486</v>
          </cell>
          <cell r="AE27">
            <v>158.37451739865659</v>
          </cell>
          <cell r="AG27">
            <v>61.432726159968446</v>
          </cell>
          <cell r="AH27">
            <v>111.28571428571429</v>
          </cell>
          <cell r="AL27">
            <v>34.309618491520638</v>
          </cell>
          <cell r="AM27">
            <v>0.8571428571428571</v>
          </cell>
          <cell r="AT27" t="str">
            <v>MN</v>
          </cell>
          <cell r="AU27">
            <v>-1341</v>
          </cell>
          <cell r="AV27">
            <v>-907</v>
          </cell>
          <cell r="AW27">
            <v>918</v>
          </cell>
          <cell r="AX27">
            <v>-635</v>
          </cell>
          <cell r="AY27">
            <v>122</v>
          </cell>
          <cell r="AZ27">
            <v>1191</v>
          </cell>
          <cell r="BA27">
            <v>-1325</v>
          </cell>
        </row>
        <row r="28">
          <cell r="B28" t="str">
            <v>AS</v>
          </cell>
          <cell r="AC28">
            <v>0</v>
          </cell>
          <cell r="AE28">
            <v>0</v>
          </cell>
          <cell r="AG28">
            <v>0</v>
          </cell>
          <cell r="AH28">
            <v>0</v>
          </cell>
          <cell r="AL28">
            <v>0</v>
          </cell>
          <cell r="AM28">
            <v>0</v>
          </cell>
          <cell r="AT28" t="str">
            <v>MO</v>
          </cell>
          <cell r="AU28">
            <v>1422</v>
          </cell>
          <cell r="AV28">
            <v>6354</v>
          </cell>
          <cell r="AW28">
            <v>-972</v>
          </cell>
          <cell r="AX28">
            <v>8674</v>
          </cell>
          <cell r="AY28">
            <v>-26582</v>
          </cell>
          <cell r="AZ28">
            <v>955</v>
          </cell>
          <cell r="BA28">
            <v>3976</v>
          </cell>
        </row>
        <row r="29">
          <cell r="B29" t="str">
            <v>AS</v>
          </cell>
          <cell r="AC29">
            <v>0</v>
          </cell>
          <cell r="AE29">
            <v>0</v>
          </cell>
          <cell r="AG29">
            <v>0</v>
          </cell>
          <cell r="AH29">
            <v>0</v>
          </cell>
          <cell r="AL29">
            <v>0</v>
          </cell>
          <cell r="AM29">
            <v>0</v>
          </cell>
          <cell r="AT29" t="str">
            <v>MS</v>
          </cell>
          <cell r="AU29">
            <v>-727</v>
          </cell>
          <cell r="AV29">
            <v>290</v>
          </cell>
          <cell r="AW29">
            <v>2740</v>
          </cell>
          <cell r="AX29">
            <v>7983</v>
          </cell>
          <cell r="AY29">
            <v>-7563</v>
          </cell>
          <cell r="AZ29">
            <v>1212</v>
          </cell>
          <cell r="BA29">
            <v>3955</v>
          </cell>
        </row>
        <row r="30">
          <cell r="B30" t="str">
            <v>AS</v>
          </cell>
          <cell r="AC30">
            <v>0</v>
          </cell>
          <cell r="AE30">
            <v>0</v>
          </cell>
          <cell r="AG30">
            <v>0</v>
          </cell>
          <cell r="AH30">
            <v>0</v>
          </cell>
          <cell r="AL30">
            <v>0</v>
          </cell>
          <cell r="AM30">
            <v>0</v>
          </cell>
          <cell r="AT30" t="str">
            <v>MT</v>
          </cell>
          <cell r="AU30">
            <v>773</v>
          </cell>
          <cell r="AV30">
            <v>706</v>
          </cell>
          <cell r="AW30">
            <v>788</v>
          </cell>
          <cell r="AX30">
            <v>1333</v>
          </cell>
          <cell r="AY30">
            <v>795</v>
          </cell>
          <cell r="AZ30">
            <v>729</v>
          </cell>
          <cell r="BA30">
            <v>301</v>
          </cell>
        </row>
        <row r="31">
          <cell r="B31" t="str">
            <v>AS</v>
          </cell>
          <cell r="AC31">
            <v>0</v>
          </cell>
          <cell r="AE31">
            <v>0</v>
          </cell>
          <cell r="AG31">
            <v>0</v>
          </cell>
          <cell r="AH31">
            <v>0</v>
          </cell>
          <cell r="AL31">
            <v>0</v>
          </cell>
          <cell r="AM31">
            <v>0</v>
          </cell>
          <cell r="AT31" t="str">
            <v>NC</v>
          </cell>
          <cell r="AU31">
            <v>2483</v>
          </cell>
          <cell r="AV31">
            <v>8375</v>
          </cell>
          <cell r="AW31">
            <v>5662</v>
          </cell>
          <cell r="AX31">
            <v>4999</v>
          </cell>
          <cell r="AY31">
            <v>15288</v>
          </cell>
          <cell r="AZ31">
            <v>2104</v>
          </cell>
          <cell r="BA31">
            <v>614</v>
          </cell>
        </row>
        <row r="32">
          <cell r="B32" t="str">
            <v>AS</v>
          </cell>
          <cell r="AC32">
            <v>0</v>
          </cell>
          <cell r="AE32">
            <v>0</v>
          </cell>
          <cell r="AG32">
            <v>0</v>
          </cell>
          <cell r="AH32">
            <v>0</v>
          </cell>
          <cell r="AL32">
            <v>0</v>
          </cell>
          <cell r="AM32">
            <v>0</v>
          </cell>
          <cell r="AT32" t="str">
            <v>ND</v>
          </cell>
          <cell r="AU32">
            <v>540</v>
          </cell>
          <cell r="AV32">
            <v>459</v>
          </cell>
          <cell r="AW32">
            <v>739</v>
          </cell>
          <cell r="AX32">
            <v>671</v>
          </cell>
          <cell r="AY32">
            <v>838</v>
          </cell>
          <cell r="AZ32">
            <v>810</v>
          </cell>
          <cell r="BA32">
            <v>472</v>
          </cell>
        </row>
        <row r="33">
          <cell r="B33" t="str">
            <v>AS</v>
          </cell>
          <cell r="AC33">
            <v>0</v>
          </cell>
          <cell r="AE33">
            <v>0</v>
          </cell>
          <cell r="AG33">
            <v>0</v>
          </cell>
          <cell r="AH33">
            <v>0</v>
          </cell>
          <cell r="AL33">
            <v>0</v>
          </cell>
          <cell r="AM33">
            <v>0</v>
          </cell>
          <cell r="AT33" t="str">
            <v>NE</v>
          </cell>
          <cell r="AU33">
            <v>-287</v>
          </cell>
          <cell r="AV33">
            <v>-59</v>
          </cell>
          <cell r="AW33">
            <v>745</v>
          </cell>
          <cell r="AX33">
            <v>-251</v>
          </cell>
          <cell r="AY33">
            <v>-807</v>
          </cell>
          <cell r="AZ33">
            <v>-47</v>
          </cell>
          <cell r="BA33">
            <v>1077</v>
          </cell>
        </row>
        <row r="34">
          <cell r="B34" t="str">
            <v>AS</v>
          </cell>
          <cell r="AC34">
            <v>19</v>
          </cell>
          <cell r="AE34">
            <v>0</v>
          </cell>
          <cell r="AG34">
            <v>0</v>
          </cell>
          <cell r="AH34">
            <v>0</v>
          </cell>
          <cell r="AL34">
            <v>0</v>
          </cell>
          <cell r="AM34">
            <v>0</v>
          </cell>
          <cell r="AT34" t="str">
            <v>NH</v>
          </cell>
          <cell r="AU34">
            <v>4036</v>
          </cell>
          <cell r="AV34">
            <v>724</v>
          </cell>
          <cell r="AW34">
            <v>472</v>
          </cell>
          <cell r="AX34">
            <v>1600</v>
          </cell>
          <cell r="AY34">
            <v>2899</v>
          </cell>
          <cell r="AZ34">
            <v>0</v>
          </cell>
          <cell r="BA34">
            <v>1247</v>
          </cell>
        </row>
        <row r="35">
          <cell r="B35" t="str">
            <v>AS</v>
          </cell>
          <cell r="AC35">
            <v>0</v>
          </cell>
          <cell r="AE35">
            <v>0</v>
          </cell>
          <cell r="AG35">
            <v>0</v>
          </cell>
          <cell r="AH35">
            <v>0</v>
          </cell>
          <cell r="AL35">
            <v>0</v>
          </cell>
          <cell r="AM35">
            <v>0</v>
          </cell>
          <cell r="AT35" t="str">
            <v>NJ</v>
          </cell>
          <cell r="AU35">
            <v>4873</v>
          </cell>
          <cell r="AV35">
            <v>-2699</v>
          </cell>
          <cell r="AW35">
            <v>2201</v>
          </cell>
          <cell r="AX35">
            <v>-1430</v>
          </cell>
          <cell r="AY35">
            <v>19571</v>
          </cell>
          <cell r="AZ35">
            <v>14572</v>
          </cell>
          <cell r="BA35">
            <v>10610</v>
          </cell>
        </row>
        <row r="36">
          <cell r="B36" t="str">
            <v>AZ</v>
          </cell>
          <cell r="AC36">
            <v>1921</v>
          </cell>
          <cell r="AE36">
            <v>224.44959635394432</v>
          </cell>
          <cell r="AG36">
            <v>51.360802085882767</v>
          </cell>
          <cell r="AH36">
            <v>341.57142857142856</v>
          </cell>
          <cell r="AL36">
            <v>92.765766064838658</v>
          </cell>
          <cell r="AM36">
            <v>17.142857142857142</v>
          </cell>
          <cell r="AT36" t="str">
            <v>NM</v>
          </cell>
          <cell r="AU36">
            <v>2787</v>
          </cell>
          <cell r="AV36">
            <v>3666</v>
          </cell>
          <cell r="AW36">
            <v>3848</v>
          </cell>
          <cell r="AX36">
            <v>3873</v>
          </cell>
          <cell r="AY36">
            <v>4086</v>
          </cell>
          <cell r="AZ36">
            <v>9036</v>
          </cell>
          <cell r="BA36">
            <v>2882</v>
          </cell>
        </row>
        <row r="37">
          <cell r="B37" t="str">
            <v>AZ</v>
          </cell>
          <cell r="AC37">
            <v>202</v>
          </cell>
          <cell r="AE37">
            <v>221.44085229316443</v>
          </cell>
          <cell r="AG37">
            <v>37.403461930721768</v>
          </cell>
          <cell r="AH37">
            <v>343.14285714285717</v>
          </cell>
          <cell r="AL37">
            <v>554.17109860966139</v>
          </cell>
          <cell r="AM37">
            <v>17.142857142857142</v>
          </cell>
          <cell r="AT37" t="str">
            <v>NV</v>
          </cell>
          <cell r="AU37">
            <v>4323</v>
          </cell>
          <cell r="AV37">
            <v>2416</v>
          </cell>
          <cell r="AW37">
            <v>2321</v>
          </cell>
          <cell r="AX37">
            <v>4099</v>
          </cell>
          <cell r="AY37">
            <v>4156</v>
          </cell>
          <cell r="AZ37">
            <v>2494</v>
          </cell>
          <cell r="BA37">
            <v>3360</v>
          </cell>
        </row>
        <row r="38">
          <cell r="B38" t="str">
            <v>AZ</v>
          </cell>
          <cell r="AC38">
            <v>126</v>
          </cell>
          <cell r="AE38">
            <v>217.37498194075917</v>
          </cell>
          <cell r="AG38">
            <v>25.446255856629616</v>
          </cell>
          <cell r="AH38">
            <v>344</v>
          </cell>
          <cell r="AL38">
            <v>22.727689694438549</v>
          </cell>
          <cell r="AM38">
            <v>17.142857142857142</v>
          </cell>
          <cell r="AT38" t="str">
            <v>NY</v>
          </cell>
          <cell r="AU38">
            <v>13442</v>
          </cell>
          <cell r="AV38">
            <v>22847</v>
          </cell>
          <cell r="AW38">
            <v>28339</v>
          </cell>
          <cell r="AX38">
            <v>28778</v>
          </cell>
          <cell r="AY38">
            <v>33548</v>
          </cell>
          <cell r="AZ38">
            <v>31875</v>
          </cell>
          <cell r="BA38">
            <v>27133</v>
          </cell>
        </row>
        <row r="39">
          <cell r="B39" t="str">
            <v>AZ</v>
          </cell>
          <cell r="AC39">
            <v>1446</v>
          </cell>
          <cell r="AE39">
            <v>211.5336815344703</v>
          </cell>
          <cell r="AG39">
            <v>36.576021854022713</v>
          </cell>
          <cell r="AH39">
            <v>348.42857142857144</v>
          </cell>
          <cell r="AL39">
            <v>44.418280444506792</v>
          </cell>
          <cell r="AM39">
            <v>17.714285714285715</v>
          </cell>
          <cell r="AT39" t="str">
            <v>OH</v>
          </cell>
          <cell r="AU39">
            <v>773</v>
          </cell>
          <cell r="AV39">
            <v>7086</v>
          </cell>
          <cell r="AW39">
            <v>2240</v>
          </cell>
          <cell r="AX39">
            <v>2452</v>
          </cell>
          <cell r="AY39">
            <v>2554</v>
          </cell>
          <cell r="AZ39">
            <v>3029</v>
          </cell>
          <cell r="BA39">
            <v>121</v>
          </cell>
        </row>
        <row r="40">
          <cell r="B40" t="str">
            <v>AZ</v>
          </cell>
          <cell r="AC40">
            <v>2012</v>
          </cell>
          <cell r="AE40">
            <v>207.56268149028784</v>
          </cell>
          <cell r="AG40">
            <v>25.047878388678402</v>
          </cell>
          <cell r="AH40">
            <v>377.28571428571428</v>
          </cell>
          <cell r="AL40">
            <v>32.706658445039238</v>
          </cell>
          <cell r="AM40">
            <v>19.857142857142858</v>
          </cell>
          <cell r="AT40" t="str">
            <v>OK</v>
          </cell>
          <cell r="AU40">
            <v>14677</v>
          </cell>
          <cell r="AV40">
            <v>4794</v>
          </cell>
          <cell r="AW40">
            <v>3744</v>
          </cell>
          <cell r="AX40">
            <v>1882</v>
          </cell>
          <cell r="AY40">
            <v>6626</v>
          </cell>
          <cell r="AZ40">
            <v>-693</v>
          </cell>
          <cell r="BA40">
            <v>-477</v>
          </cell>
        </row>
        <row r="41">
          <cell r="B41" t="str">
            <v>AZ</v>
          </cell>
          <cell r="AC41">
            <v>554</v>
          </cell>
          <cell r="AE41">
            <v>201.89756879926989</v>
          </cell>
          <cell r="AG41">
            <v>30.847939839516986</v>
          </cell>
          <cell r="AH41">
            <v>388.71428571428572</v>
          </cell>
          <cell r="AL41">
            <v>11.691419368286047</v>
          </cell>
          <cell r="AM41">
            <v>21.857142857142858</v>
          </cell>
          <cell r="AT41" t="str">
            <v>OR</v>
          </cell>
          <cell r="AU41">
            <v>2015</v>
          </cell>
          <cell r="AV41">
            <v>1679</v>
          </cell>
          <cell r="AW41">
            <v>2915</v>
          </cell>
          <cell r="AX41">
            <v>2145</v>
          </cell>
          <cell r="AY41">
            <v>2128</v>
          </cell>
          <cell r="AZ41">
            <v>1598</v>
          </cell>
          <cell r="BA41">
            <v>1443</v>
          </cell>
        </row>
        <row r="42">
          <cell r="B42" t="str">
            <v>AZ</v>
          </cell>
          <cell r="AC42">
            <v>1138</v>
          </cell>
          <cell r="AE42">
            <v>197.41155851044942</v>
          </cell>
          <cell r="AG42">
            <v>25.147748046287177</v>
          </cell>
          <cell r="AH42">
            <v>404.28571428571428</v>
          </cell>
          <cell r="AL42">
            <v>26.761686736939996</v>
          </cell>
          <cell r="AM42">
            <v>20.285714285714285</v>
          </cell>
          <cell r="AT42" t="str">
            <v>PA</v>
          </cell>
          <cell r="AU42">
            <v>2991</v>
          </cell>
          <cell r="AV42">
            <v>0</v>
          </cell>
          <cell r="AW42">
            <v>1946</v>
          </cell>
          <cell r="AX42">
            <v>1435</v>
          </cell>
          <cell r="AY42">
            <v>2201</v>
          </cell>
          <cell r="AZ42">
            <v>343</v>
          </cell>
          <cell r="BA42">
            <v>2289</v>
          </cell>
        </row>
        <row r="43">
          <cell r="B43" t="str">
            <v>AZ</v>
          </cell>
          <cell r="AC43">
            <v>2382</v>
          </cell>
          <cell r="AE43">
            <v>192.04460964527451</v>
          </cell>
          <cell r="AG43">
            <v>41.806526870926199</v>
          </cell>
          <cell r="AH43">
            <v>398.57142857142856</v>
          </cell>
          <cell r="AL43">
            <v>78.90274662274021</v>
          </cell>
          <cell r="AM43">
            <v>20.571428571428573</v>
          </cell>
          <cell r="AT43" t="str">
            <v>RI</v>
          </cell>
          <cell r="AU43">
            <v>302</v>
          </cell>
          <cell r="AV43">
            <v>-768</v>
          </cell>
          <cell r="AW43">
            <v>689</v>
          </cell>
          <cell r="AX43">
            <v>2122</v>
          </cell>
          <cell r="AY43">
            <v>833</v>
          </cell>
          <cell r="AZ43">
            <v>1439</v>
          </cell>
          <cell r="BA43">
            <v>0</v>
          </cell>
        </row>
        <row r="44">
          <cell r="B44" t="str">
            <v>CA</v>
          </cell>
          <cell r="AC44">
            <v>42877</v>
          </cell>
          <cell r="AE44">
            <v>236.76501043918913</v>
          </cell>
          <cell r="AG44">
            <v>35.119067257696869</v>
          </cell>
          <cell r="AH44">
            <v>2018.2857142857142</v>
          </cell>
          <cell r="AL44">
            <v>124.91470351892345</v>
          </cell>
          <cell r="AM44">
            <v>70.428571428571431</v>
          </cell>
          <cell r="AT44" t="str">
            <v>SC</v>
          </cell>
          <cell r="AU44">
            <v>2364</v>
          </cell>
          <cell r="AV44">
            <v>0</v>
          </cell>
          <cell r="AW44">
            <v>1985</v>
          </cell>
          <cell r="AX44">
            <v>7155</v>
          </cell>
          <cell r="AY44">
            <v>6317</v>
          </cell>
          <cell r="AZ44">
            <v>3027</v>
          </cell>
          <cell r="BA44">
            <v>1253</v>
          </cell>
        </row>
        <row r="45">
          <cell r="B45" t="str">
            <v>CA</v>
          </cell>
          <cell r="AC45">
            <v>46649</v>
          </cell>
          <cell r="AE45">
            <v>232.13777911776077</v>
          </cell>
          <cell r="AG45">
            <v>30.562013009077003</v>
          </cell>
          <cell r="AH45">
            <v>1981.5714285714287</v>
          </cell>
          <cell r="AL45">
            <v>39.28782337897934</v>
          </cell>
          <cell r="AM45">
            <v>73.285714285714292</v>
          </cell>
          <cell r="AT45" t="str">
            <v>SD</v>
          </cell>
          <cell r="AU45">
            <v>84</v>
          </cell>
          <cell r="AV45">
            <v>-240</v>
          </cell>
          <cell r="AW45">
            <v>182</v>
          </cell>
          <cell r="AX45">
            <v>-17</v>
          </cell>
          <cell r="AY45">
            <v>64</v>
          </cell>
          <cell r="AZ45">
            <v>427</v>
          </cell>
          <cell r="BA45">
            <v>148</v>
          </cell>
        </row>
        <row r="46">
          <cell r="B46" t="str">
            <v>CA</v>
          </cell>
          <cell r="AC46">
            <v>26663</v>
          </cell>
          <cell r="AE46">
            <v>226.93214388115388</v>
          </cell>
          <cell r="AG46">
            <v>28.376579778970452</v>
          </cell>
          <cell r="AH46">
            <v>1976.8571428571429</v>
          </cell>
          <cell r="AL46">
            <v>32.603348976791004</v>
          </cell>
          <cell r="AM46">
            <v>72</v>
          </cell>
          <cell r="AT46" t="str">
            <v>TN</v>
          </cell>
          <cell r="AU46">
            <v>5025</v>
          </cell>
          <cell r="AV46">
            <v>6350</v>
          </cell>
          <cell r="AW46">
            <v>2280</v>
          </cell>
          <cell r="AX46">
            <v>-3897</v>
          </cell>
          <cell r="AY46">
            <v>8792</v>
          </cell>
          <cell r="AZ46">
            <v>6258</v>
          </cell>
          <cell r="BA46">
            <v>8023</v>
          </cell>
        </row>
        <row r="47">
          <cell r="B47" t="str">
            <v>CA</v>
          </cell>
          <cell r="AC47">
            <v>23176</v>
          </cell>
          <cell r="AE47">
            <v>221.45608603485312</v>
          </cell>
          <cell r="AG47">
            <v>26.934854618328821</v>
          </cell>
          <cell r="AH47">
            <v>1929.7142857142858</v>
          </cell>
          <cell r="AL47">
            <v>28.2443300720088</v>
          </cell>
          <cell r="AM47">
            <v>74.571428571428569</v>
          </cell>
          <cell r="AT47" t="str">
            <v>TX</v>
          </cell>
          <cell r="AU47">
            <v>0</v>
          </cell>
          <cell r="AV47">
            <v>0</v>
          </cell>
          <cell r="AW47">
            <v>0</v>
          </cell>
          <cell r="AX47">
            <v>-10629</v>
          </cell>
          <cell r="AY47">
            <v>10744</v>
          </cell>
          <cell r="AZ47">
            <v>-7551</v>
          </cell>
          <cell r="BA47">
            <v>35879</v>
          </cell>
        </row>
        <row r="48">
          <cell r="B48" t="str">
            <v>CA</v>
          </cell>
          <cell r="AC48">
            <v>19607</v>
          </cell>
          <cell r="AE48">
            <v>215.8297934053891</v>
          </cell>
          <cell r="AG48">
            <v>27.571230119890174</v>
          </cell>
          <cell r="AH48">
            <v>1861.8571428571429</v>
          </cell>
          <cell r="AL48">
            <v>22.813249844560698</v>
          </cell>
          <cell r="AM48">
            <v>72.857142857142861</v>
          </cell>
          <cell r="AT48" t="str">
            <v>UT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</row>
        <row r="49">
          <cell r="B49" t="str">
            <v>CA</v>
          </cell>
          <cell r="AC49">
            <v>18184</v>
          </cell>
          <cell r="AE49">
            <v>210.47141947256623</v>
          </cell>
          <cell r="AG49">
            <v>25.409530906310561</v>
          </cell>
          <cell r="AH49">
            <v>1845.1428571428571</v>
          </cell>
          <cell r="AL49">
            <v>23.001231957551592</v>
          </cell>
          <cell r="AM49">
            <v>71.714285714285708</v>
          </cell>
          <cell r="AT49" t="str">
            <v>VA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</row>
        <row r="50">
          <cell r="B50" t="str">
            <v>CA</v>
          </cell>
          <cell r="AC50">
            <v>32994</v>
          </cell>
          <cell r="AE50">
            <v>204.8075681473114</v>
          </cell>
          <cell r="AG50">
            <v>41.187966160012586</v>
          </cell>
          <cell r="AH50">
            <v>1773.2857142857142</v>
          </cell>
          <cell r="AL50">
            <v>71.870141200541738</v>
          </cell>
          <cell r="AM50">
            <v>69.571428571428569</v>
          </cell>
          <cell r="AT50" t="str">
            <v>VT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</row>
        <row r="51">
          <cell r="B51" t="str">
            <v>CA</v>
          </cell>
          <cell r="AC51">
            <v>41519</v>
          </cell>
          <cell r="AE51">
            <v>201.38972683034729</v>
          </cell>
          <cell r="AG51">
            <v>34.69301889155259</v>
          </cell>
          <cell r="AH51">
            <v>1784.4285714285713</v>
          </cell>
          <cell r="AL51">
            <v>55.476411782207954</v>
          </cell>
          <cell r="AM51">
            <v>76</v>
          </cell>
          <cell r="AT51" t="str">
            <v>WA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</row>
        <row r="52">
          <cell r="B52" t="str">
            <v>CO</v>
          </cell>
          <cell r="AC52">
            <v>-1843</v>
          </cell>
          <cell r="AE52">
            <v>413.54704435494773</v>
          </cell>
          <cell r="AG52">
            <v>79.444065021289617</v>
          </cell>
          <cell r="AH52">
            <v>319.42857142857144</v>
          </cell>
          <cell r="AL52">
            <v>184.30761807764659</v>
          </cell>
          <cell r="AM52">
            <v>16.714285714285715</v>
          </cell>
          <cell r="AT52" t="str">
            <v>WI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</row>
        <row r="53">
          <cell r="B53" t="str">
            <v>CO</v>
          </cell>
          <cell r="AC53">
            <v>329</v>
          </cell>
          <cell r="AE53">
            <v>409.95455327715592</v>
          </cell>
          <cell r="AG53">
            <v>34.475281915687297</v>
          </cell>
          <cell r="AH53">
            <v>333</v>
          </cell>
          <cell r="AL53">
            <v>306.25539854419554</v>
          </cell>
          <cell r="AM53">
            <v>19.285714285714285</v>
          </cell>
          <cell r="AT53" t="str">
            <v>WV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</row>
        <row r="54">
          <cell r="B54" t="str">
            <v>CO</v>
          </cell>
          <cell r="AC54">
            <v>-233</v>
          </cell>
          <cell r="AE54">
            <v>401.79446640045734</v>
          </cell>
          <cell r="AG54">
            <v>54.652517573548138</v>
          </cell>
          <cell r="AH54">
            <v>322.14285714285717</v>
          </cell>
          <cell r="AL54">
            <v>65.204731455309414</v>
          </cell>
          <cell r="AM54">
            <v>24.857142857142858</v>
          </cell>
          <cell r="AT54" t="str">
            <v>WY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</row>
        <row r="55">
          <cell r="B55" t="str">
            <v>CO</v>
          </cell>
          <cell r="AC55">
            <v>2674</v>
          </cell>
          <cell r="AE55">
            <v>396.73076469080797</v>
          </cell>
          <cell r="AG55">
            <v>40.451361168282865</v>
          </cell>
          <cell r="AH55">
            <v>336.14285714285717</v>
          </cell>
          <cell r="AL55">
            <v>82.200467202486124</v>
          </cell>
          <cell r="AM55">
            <v>31.285714285714285</v>
          </cell>
        </row>
        <row r="56">
          <cell r="B56" t="str">
            <v>CO</v>
          </cell>
          <cell r="AC56">
            <v>624</v>
          </cell>
          <cell r="AE56">
            <v>389.99056714485573</v>
          </cell>
          <cell r="AG56">
            <v>49.816674377888432</v>
          </cell>
          <cell r="AH56">
            <v>331.71428571428572</v>
          </cell>
          <cell r="AL56">
            <v>21.08958006708021</v>
          </cell>
          <cell r="AM56">
            <v>33.857142857142854</v>
          </cell>
        </row>
        <row r="57">
          <cell r="B57" t="str">
            <v>CO</v>
          </cell>
          <cell r="AC57">
            <v>-2296</v>
          </cell>
          <cell r="AE57">
            <v>384.60183052816802</v>
          </cell>
          <cell r="AG57">
            <v>55.307470047109902</v>
          </cell>
          <cell r="AH57">
            <v>332.14285714285717</v>
          </cell>
          <cell r="AL57">
            <v>26.054495976575602</v>
          </cell>
          <cell r="AM57">
            <v>35.428571428571431</v>
          </cell>
        </row>
        <row r="58">
          <cell r="B58" t="str">
            <v>CO</v>
          </cell>
          <cell r="AC58">
            <v>198</v>
          </cell>
          <cell r="AE58">
            <v>379.81184242444567</v>
          </cell>
          <cell r="AG58">
            <v>57.945363116512013</v>
          </cell>
          <cell r="AH58">
            <v>331.85714285714283</v>
          </cell>
          <cell r="AL58">
            <v>93.921016674547033</v>
          </cell>
          <cell r="AM58">
            <v>33.857142857142854</v>
          </cell>
        </row>
        <row r="59">
          <cell r="B59" t="str">
            <v>CO</v>
          </cell>
          <cell r="AC59">
            <v>-103</v>
          </cell>
          <cell r="AE59">
            <v>375.29556792665022</v>
          </cell>
          <cell r="AG59">
            <v>49.509217218255564</v>
          </cell>
          <cell r="AH59">
            <v>291.28571428571428</v>
          </cell>
          <cell r="AL59">
            <v>36.26857572636856</v>
          </cell>
          <cell r="AM59">
            <v>33.428571428571431</v>
          </cell>
        </row>
        <row r="60">
          <cell r="B60" t="str">
            <v>CT</v>
          </cell>
          <cell r="AC60">
            <v>3540</v>
          </cell>
          <cell r="AE60">
            <v>1147.1264864609998</v>
          </cell>
          <cell r="AG60">
            <v>69.605949256710232</v>
          </cell>
          <cell r="AH60">
            <v>393.85714285714283</v>
          </cell>
          <cell r="AL60">
            <v>52.58647625965191</v>
          </cell>
          <cell r="AM60">
            <v>41.857142857142854</v>
          </cell>
        </row>
        <row r="61">
          <cell r="B61" t="str">
            <v>CT</v>
          </cell>
          <cell r="AC61">
            <v>1309</v>
          </cell>
          <cell r="AE61">
            <v>1135.7599063955115</v>
          </cell>
          <cell r="AG61">
            <v>62.545790991032355</v>
          </cell>
          <cell r="AH61">
            <v>435.57142857142856</v>
          </cell>
          <cell r="AL61">
            <v>141.86384072810057</v>
          </cell>
          <cell r="AM61">
            <v>40.714285714285715</v>
          </cell>
        </row>
        <row r="62">
          <cell r="B62" t="str">
            <v>CT</v>
          </cell>
          <cell r="AC62">
            <v>2219</v>
          </cell>
          <cell r="AE62">
            <v>1123.2426355085788</v>
          </cell>
          <cell r="AG62">
            <v>72.273648510435621</v>
          </cell>
          <cell r="AH62">
            <v>474.14285714285717</v>
          </cell>
          <cell r="AL62">
            <v>66.687454678001203</v>
          </cell>
          <cell r="AM62">
            <v>48</v>
          </cell>
        </row>
        <row r="63">
          <cell r="B63" t="str">
            <v>CT</v>
          </cell>
          <cell r="AC63">
            <v>1561</v>
          </cell>
          <cell r="AE63">
            <v>1112.5215649282909</v>
          </cell>
          <cell r="AG63">
            <v>63.255465303580479</v>
          </cell>
          <cell r="AH63">
            <v>507.85714285714283</v>
          </cell>
          <cell r="AL63">
            <v>45.488478888708862</v>
          </cell>
          <cell r="AM63">
            <v>50.285714285714285</v>
          </cell>
        </row>
        <row r="64">
          <cell r="B64" t="str">
            <v>CT</v>
          </cell>
          <cell r="AC64">
            <v>3819</v>
          </cell>
          <cell r="AE64">
            <v>1100.3972128584367</v>
          </cell>
          <cell r="AG64">
            <v>141.94065562074186</v>
          </cell>
          <cell r="AH64">
            <v>534.85714285714289</v>
          </cell>
          <cell r="AL64">
            <v>46.498852171648252</v>
          </cell>
          <cell r="AM64">
            <v>51.857142857142854</v>
          </cell>
        </row>
        <row r="65">
          <cell r="B65" t="str">
            <v>CT</v>
          </cell>
          <cell r="AC65">
            <v>-672</v>
          </cell>
          <cell r="AE65">
            <v>1095.0366775682928</v>
          </cell>
          <cell r="AG65">
            <v>45.724992945519972</v>
          </cell>
          <cell r="AH65">
            <v>594.57142857142856</v>
          </cell>
          <cell r="AL65">
            <v>42.566808638171928</v>
          </cell>
          <cell r="AM65">
            <v>57.714285714285715</v>
          </cell>
        </row>
        <row r="66">
          <cell r="B66" t="str">
            <v>CT</v>
          </cell>
          <cell r="AC66">
            <v>4701</v>
          </cell>
          <cell r="AE66">
            <v>1078.5621528807826</v>
          </cell>
          <cell r="AG66">
            <v>84.486220503618654</v>
          </cell>
          <cell r="AH66">
            <v>585.28571428571433</v>
          </cell>
          <cell r="AL66">
            <v>104.28812992586982</v>
          </cell>
          <cell r="AM66">
            <v>61.571428571428569</v>
          </cell>
        </row>
        <row r="67">
          <cell r="B67" t="str">
            <v>CT</v>
          </cell>
          <cell r="AC67">
            <v>102</v>
          </cell>
          <cell r="AE67">
            <v>1069.7495451263051</v>
          </cell>
          <cell r="AG67">
            <v>37.55766588274556</v>
          </cell>
          <cell r="AH67">
            <v>621.57142857142856</v>
          </cell>
          <cell r="AL67">
            <v>57.961628959329744</v>
          </cell>
          <cell r="AM67">
            <v>63</v>
          </cell>
        </row>
        <row r="68">
          <cell r="B68" t="str">
            <v>DC</v>
          </cell>
          <cell r="AC68">
            <v>-13778</v>
          </cell>
          <cell r="AE68">
            <v>1141.2721472705905</v>
          </cell>
          <cell r="AG68">
            <v>21.663684700359795</v>
          </cell>
          <cell r="AH68">
            <v>136.42857142857142</v>
          </cell>
          <cell r="AL68">
            <v>23.112060215395289</v>
          </cell>
          <cell r="AM68">
            <v>6.8571428571428568</v>
          </cell>
        </row>
        <row r="69">
          <cell r="B69" t="str">
            <v>DC</v>
          </cell>
          <cell r="AC69">
            <v>0</v>
          </cell>
          <cell r="AE69">
            <v>1105.334215824623</v>
          </cell>
          <cell r="AG69">
            <v>0</v>
          </cell>
          <cell r="AH69">
            <v>120.42857142857143</v>
          </cell>
          <cell r="AL69">
            <v>0</v>
          </cell>
          <cell r="AM69">
            <v>6.2857142857142856</v>
          </cell>
        </row>
        <row r="70">
          <cell r="B70" t="str">
            <v>DC</v>
          </cell>
          <cell r="AC70">
            <v>8268</v>
          </cell>
          <cell r="AE70">
            <v>1105.334215824623</v>
          </cell>
          <cell r="AG70">
            <v>75.291393822597641</v>
          </cell>
          <cell r="AH70">
            <v>132</v>
          </cell>
          <cell r="AL70">
            <v>32.538178833613415</v>
          </cell>
          <cell r="AM70">
            <v>7.4285714285714288</v>
          </cell>
        </row>
        <row r="71">
          <cell r="B71" t="str">
            <v>DC</v>
          </cell>
          <cell r="AC71">
            <v>187</v>
          </cell>
          <cell r="AE71">
            <v>1095.2049919035587</v>
          </cell>
          <cell r="AG71">
            <v>51.757516620989691</v>
          </cell>
          <cell r="AH71">
            <v>146</v>
          </cell>
          <cell r="AL71">
            <v>47.941844860006668</v>
          </cell>
          <cell r="AM71">
            <v>7.1428571428571432</v>
          </cell>
        </row>
        <row r="72">
          <cell r="B72" t="str">
            <v>DC</v>
          </cell>
          <cell r="AC72">
            <v>-1033</v>
          </cell>
          <cell r="AE72">
            <v>1080.6355602362744</v>
          </cell>
          <cell r="AG72">
            <v>22.42898414241505</v>
          </cell>
          <cell r="AH72">
            <v>150.28571428571428</v>
          </cell>
          <cell r="AL72">
            <v>56.768048802888451</v>
          </cell>
          <cell r="AM72">
            <v>7.7142857142857144</v>
          </cell>
        </row>
        <row r="73">
          <cell r="B73" t="str">
            <v>DC</v>
          </cell>
          <cell r="AC73">
            <v>-125</v>
          </cell>
          <cell r="AE73">
            <v>1047.7502716158333</v>
          </cell>
          <cell r="AG73">
            <v>44.387177054789184</v>
          </cell>
          <cell r="AH73">
            <v>138.14285714285714</v>
          </cell>
          <cell r="AL73">
            <v>39.953981816372021</v>
          </cell>
          <cell r="AM73">
            <v>8.1428571428571423</v>
          </cell>
        </row>
        <row r="74">
          <cell r="B74" t="str">
            <v>DC</v>
          </cell>
          <cell r="AC74">
            <v>-91</v>
          </cell>
          <cell r="AE74">
            <v>1031.5157620437167</v>
          </cell>
          <cell r="AG74">
            <v>31.07199238640548</v>
          </cell>
          <cell r="AH74">
            <v>135.57142857142858</v>
          </cell>
          <cell r="AL74">
            <v>34.309618491520638</v>
          </cell>
          <cell r="AM74">
            <v>9.1428571428571423</v>
          </cell>
        </row>
        <row r="75">
          <cell r="B75" t="str">
            <v>DC</v>
          </cell>
          <cell r="AC75">
            <v>-171</v>
          </cell>
          <cell r="AE75">
            <v>1008.7596973443394</v>
          </cell>
          <cell r="AG75">
            <v>33.932382563021079</v>
          </cell>
          <cell r="AH75">
            <v>125.85714285714286</v>
          </cell>
          <cell r="AL75">
            <v>29.842495317337377</v>
          </cell>
          <cell r="AM75">
            <v>9.1428571428571423</v>
          </cell>
        </row>
        <row r="76">
          <cell r="B76" t="str">
            <v>DE</v>
          </cell>
          <cell r="AC76">
            <v>466</v>
          </cell>
          <cell r="AE76">
            <v>912.10149609063023</v>
          </cell>
          <cell r="AG76">
            <v>39.486159072085577</v>
          </cell>
          <cell r="AH76">
            <v>156.57142857142858</v>
          </cell>
          <cell r="AL76">
            <v>38.006516962177734</v>
          </cell>
          <cell r="AM76">
            <v>5</v>
          </cell>
        </row>
        <row r="77">
          <cell r="B77" t="str">
            <v>DE</v>
          </cell>
          <cell r="AC77">
            <v>146</v>
          </cell>
          <cell r="AE77">
            <v>896.23001439624784</v>
          </cell>
          <cell r="AG77">
            <v>50.963006448440552</v>
          </cell>
          <cell r="AH77">
            <v>162.71428571428572</v>
          </cell>
          <cell r="AL77">
            <v>112.6360613800006</v>
          </cell>
          <cell r="AM77">
            <v>5.1428571428571432</v>
          </cell>
        </row>
        <row r="78">
          <cell r="B78" t="str">
            <v>DE</v>
          </cell>
          <cell r="AC78">
            <v>-62</v>
          </cell>
          <cell r="AE78">
            <v>884.1229225909176</v>
          </cell>
          <cell r="AG78">
            <v>37.06507291668666</v>
          </cell>
          <cell r="AH78">
            <v>163.28571428571428</v>
          </cell>
          <cell r="AL78">
            <v>111.94291199843488</v>
          </cell>
          <cell r="AM78">
            <v>5.4285714285714288</v>
          </cell>
        </row>
        <row r="79">
          <cell r="B79" t="str">
            <v>DE</v>
          </cell>
          <cell r="AC79">
            <v>14</v>
          </cell>
          <cell r="AE79">
            <v>867.7427395601768</v>
          </cell>
          <cell r="AG79">
            <v>40.994074239172775</v>
          </cell>
          <cell r="AH79">
            <v>165.14285714285714</v>
          </cell>
          <cell r="AL79">
            <v>44.291200875211722</v>
          </cell>
          <cell r="AM79">
            <v>7.2857142857142856</v>
          </cell>
        </row>
        <row r="80">
          <cell r="B80" t="str">
            <v>DE</v>
          </cell>
          <cell r="AC80">
            <v>210</v>
          </cell>
          <cell r="AE80">
            <v>853.19388134032624</v>
          </cell>
          <cell r="AG80">
            <v>29.926735730316125</v>
          </cell>
          <cell r="AH80">
            <v>166.14285714285714</v>
          </cell>
          <cell r="AL80">
            <v>31.04180179609045</v>
          </cell>
          <cell r="AM80">
            <v>8.1428571428571423</v>
          </cell>
        </row>
        <row r="81">
          <cell r="B81" t="str">
            <v>DE</v>
          </cell>
          <cell r="AC81">
            <v>-290</v>
          </cell>
          <cell r="AE81">
            <v>833.65975002416337</v>
          </cell>
          <cell r="AG81">
            <v>35.828410825545511</v>
          </cell>
          <cell r="AH81">
            <v>177.42857142857142</v>
          </cell>
          <cell r="AL81">
            <v>35.464901805699483</v>
          </cell>
          <cell r="AM81">
            <v>9</v>
          </cell>
        </row>
        <row r="82">
          <cell r="B82" t="str">
            <v>DE</v>
          </cell>
          <cell r="AC82">
            <v>-6</v>
          </cell>
          <cell r="AE82">
            <v>817.6865280625093</v>
          </cell>
          <cell r="AG82">
            <v>32.811872210177725</v>
          </cell>
          <cell r="AH82">
            <v>185.14285714285714</v>
          </cell>
          <cell r="AL82">
            <v>29.754472658889448</v>
          </cell>
          <cell r="AM82">
            <v>9.5714285714285712</v>
          </cell>
        </row>
        <row r="83">
          <cell r="B83" t="str">
            <v>DE</v>
          </cell>
          <cell r="AC83">
            <v>-397</v>
          </cell>
          <cell r="AE83">
            <v>800.59416316086651</v>
          </cell>
          <cell r="AG83">
            <v>27.060867302865695</v>
          </cell>
          <cell r="AH83">
            <v>186.28571428571428</v>
          </cell>
          <cell r="AL83">
            <v>29.061293383432904</v>
          </cell>
          <cell r="AM83">
            <v>10.285714285714286</v>
          </cell>
        </row>
        <row r="84">
          <cell r="B84" t="str">
            <v>FL</v>
          </cell>
          <cell r="AC84">
            <v>28210</v>
          </cell>
          <cell r="AE84">
            <v>235.28411445740542</v>
          </cell>
          <cell r="AG84">
            <v>40.457435656365462</v>
          </cell>
          <cell r="AH84">
            <v>757.71428571428567</v>
          </cell>
          <cell r="AL84">
            <v>107.36812536734368</v>
          </cell>
          <cell r="AM84">
            <v>36.857142857142854</v>
          </cell>
        </row>
        <row r="85">
          <cell r="B85" t="str">
            <v>FL</v>
          </cell>
          <cell r="AC85">
            <v>7398</v>
          </cell>
          <cell r="AE85">
            <v>231.28738550042206</v>
          </cell>
          <cell r="AG85">
            <v>47.298955110429667</v>
          </cell>
          <cell r="AH85">
            <v>754.14285714285711</v>
          </cell>
          <cell r="AL85">
            <v>400.98554410558745</v>
          </cell>
          <cell r="AM85">
            <v>38.142857142857146</v>
          </cell>
        </row>
        <row r="86">
          <cell r="B86" t="str">
            <v>FL</v>
          </cell>
          <cell r="AC86">
            <v>14181</v>
          </cell>
          <cell r="AE86">
            <v>227.9226762533599</v>
          </cell>
          <cell r="AG86">
            <v>51.051146168262811</v>
          </cell>
          <cell r="AH86">
            <v>759.42857142857144</v>
          </cell>
          <cell r="AL86">
            <v>36.074050209178793</v>
          </cell>
          <cell r="AM86">
            <v>38.857142857142854</v>
          </cell>
        </row>
        <row r="87">
          <cell r="B87" t="str">
            <v>FL</v>
          </cell>
          <cell r="AC87">
            <v>13807</v>
          </cell>
          <cell r="AE87">
            <v>224.84896888712467</v>
          </cell>
          <cell r="AG87">
            <v>43.823674176977363</v>
          </cell>
          <cell r="AH87">
            <v>891.57142857142856</v>
          </cell>
          <cell r="AL87">
            <v>33.827412514066367</v>
          </cell>
          <cell r="AM87">
            <v>39.571428571428569</v>
          </cell>
        </row>
        <row r="88">
          <cell r="B88" t="str">
            <v>FL</v>
          </cell>
          <cell r="AC88">
            <v>30541</v>
          </cell>
          <cell r="AE88">
            <v>221.3205710820973</v>
          </cell>
          <cell r="AG88">
            <v>27.674354275356716</v>
          </cell>
          <cell r="AH88">
            <v>780.71428571428567</v>
          </cell>
          <cell r="AL88">
            <v>31.084241139496292</v>
          </cell>
          <cell r="AM88">
            <v>39.142857142857146</v>
          </cell>
        </row>
        <row r="89">
          <cell r="B89" t="str">
            <v>FL</v>
          </cell>
          <cell r="AC89">
            <v>50223</v>
          </cell>
          <cell r="AE89">
            <v>215.84609819903935</v>
          </cell>
          <cell r="AG89">
            <v>62.089953888330371</v>
          </cell>
          <cell r="AH89">
            <v>724.14285714285711</v>
          </cell>
          <cell r="AL89">
            <v>33.884263527504523</v>
          </cell>
          <cell r="AM89">
            <v>39.285714285714285</v>
          </cell>
        </row>
        <row r="90">
          <cell r="B90" t="str">
            <v>FL</v>
          </cell>
          <cell r="AC90">
            <v>34423</v>
          </cell>
          <cell r="AE90">
            <v>213.44987958660457</v>
          </cell>
          <cell r="AG90">
            <v>64.471732179710244</v>
          </cell>
          <cell r="AH90">
            <v>717.28571428571433</v>
          </cell>
          <cell r="AL90">
            <v>26.003857232368794</v>
          </cell>
          <cell r="AM90">
            <v>40</v>
          </cell>
        </row>
        <row r="91">
          <cell r="B91" t="str">
            <v>FL</v>
          </cell>
          <cell r="AC91">
            <v>16080</v>
          </cell>
          <cell r="AE91">
            <v>211.16733358386776</v>
          </cell>
          <cell r="AG91">
            <v>37.346899283189614</v>
          </cell>
          <cell r="AH91">
            <v>780</v>
          </cell>
          <cell r="AL91">
            <v>59.523341492597119</v>
          </cell>
          <cell r="AM91">
            <v>38.285714285714285</v>
          </cell>
        </row>
        <row r="92">
          <cell r="B92" t="str">
            <v>GA</v>
          </cell>
          <cell r="AC92">
            <v>26531</v>
          </cell>
          <cell r="AE92">
            <v>403.72356373972985</v>
          </cell>
          <cell r="AG92">
            <v>59.027790405824071</v>
          </cell>
          <cell r="AH92">
            <v>751.85714285714289</v>
          </cell>
          <cell r="AL92">
            <v>211.06312678490926</v>
          </cell>
          <cell r="AM92">
            <v>26.857142857142858</v>
          </cell>
        </row>
        <row r="93">
          <cell r="B93" t="str">
            <v>GA</v>
          </cell>
          <cell r="AC93">
            <v>21357</v>
          </cell>
          <cell r="AE93">
            <v>399.0104748865482</v>
          </cell>
          <cell r="AG93">
            <v>41.71059530315528</v>
          </cell>
          <cell r="AH93">
            <v>733.85714285714289</v>
          </cell>
          <cell r="AL93">
            <v>96.906894587131021</v>
          </cell>
          <cell r="AM93">
            <v>31.142857142857142</v>
          </cell>
        </row>
        <row r="94">
          <cell r="B94" t="str">
            <v>GA</v>
          </cell>
          <cell r="AC94">
            <v>17148</v>
          </cell>
          <cell r="AE94">
            <v>392.43450506372966</v>
          </cell>
          <cell r="AG94">
            <v>31.603666126384027</v>
          </cell>
          <cell r="AH94">
            <v>712.14285714285711</v>
          </cell>
          <cell r="AL94">
            <v>47.932958202862132</v>
          </cell>
          <cell r="AM94">
            <v>31.285714285714285</v>
          </cell>
        </row>
        <row r="95">
          <cell r="B95" t="str">
            <v>GA</v>
          </cell>
          <cell r="AC95">
            <v>11388</v>
          </cell>
          <cell r="AE95">
            <v>383.92113903248855</v>
          </cell>
          <cell r="AG95">
            <v>34.793899922408151</v>
          </cell>
          <cell r="AH95">
            <v>648.14285714285711</v>
          </cell>
          <cell r="AL95">
            <v>39.564276296036127</v>
          </cell>
          <cell r="AM95">
            <v>32.571428571428569</v>
          </cell>
        </row>
        <row r="96">
          <cell r="B96" t="str">
            <v>GA</v>
          </cell>
          <cell r="AC96">
            <v>-2789</v>
          </cell>
          <cell r="AE96">
            <v>376.34852789091417</v>
          </cell>
          <cell r="AG96">
            <v>36.600369215398423</v>
          </cell>
          <cell r="AH96">
            <v>649.57142857142856</v>
          </cell>
          <cell r="AL96">
            <v>17.797149252675766</v>
          </cell>
          <cell r="AM96">
            <v>32.428571428571431</v>
          </cell>
        </row>
        <row r="97">
          <cell r="B97" t="str">
            <v>GA</v>
          </cell>
          <cell r="AC97">
            <v>15524</v>
          </cell>
          <cell r="AE97">
            <v>369.28820901598993</v>
          </cell>
          <cell r="AG97">
            <v>29.329389898360144</v>
          </cell>
          <cell r="AH97">
            <v>616.42857142857144</v>
          </cell>
          <cell r="AL97">
            <v>50.493472335335163</v>
          </cell>
          <cell r="AM97">
            <v>26</v>
          </cell>
        </row>
        <row r="98">
          <cell r="B98" t="str">
            <v>GA</v>
          </cell>
          <cell r="AC98">
            <v>7467</v>
          </cell>
          <cell r="AE98">
            <v>360.66307012657063</v>
          </cell>
          <cell r="AG98">
            <v>41.588951178891477</v>
          </cell>
          <cell r="AH98">
            <v>583.71428571428567</v>
          </cell>
          <cell r="AL98">
            <v>52.079789837216218</v>
          </cell>
          <cell r="AM98">
            <v>29</v>
          </cell>
        </row>
        <row r="99">
          <cell r="B99" t="str">
            <v>GA</v>
          </cell>
          <cell r="AC99">
            <v>9314</v>
          </cell>
          <cell r="AE99">
            <v>354.70185102373227</v>
          </cell>
          <cell r="AG99">
            <v>69.115314971299227</v>
          </cell>
          <cell r="AH99">
            <v>593.42857142857144</v>
          </cell>
          <cell r="AL99">
            <v>31.267358992344061</v>
          </cell>
          <cell r="AM99">
            <v>28.714285714285715</v>
          </cell>
        </row>
        <row r="100">
          <cell r="B100" t="str">
            <v>GU</v>
          </cell>
          <cell r="AC100">
            <v>0</v>
          </cell>
          <cell r="AE100">
            <v>16600</v>
          </cell>
          <cell r="AG100">
            <v>0</v>
          </cell>
          <cell r="AH100">
            <v>1.7142857142857142</v>
          </cell>
          <cell r="AL100">
            <v>0</v>
          </cell>
          <cell r="AM100">
            <v>0</v>
          </cell>
        </row>
        <row r="101">
          <cell r="B101" t="str">
            <v>GU</v>
          </cell>
          <cell r="AC101">
            <v>200</v>
          </cell>
          <cell r="AE101">
            <v>16600</v>
          </cell>
          <cell r="AG101">
            <v>114.71550936511348</v>
          </cell>
          <cell r="AH101">
            <v>1.7142857142857142</v>
          </cell>
          <cell r="AL101">
            <v>0</v>
          </cell>
          <cell r="AM101">
            <v>0</v>
          </cell>
        </row>
        <row r="102">
          <cell r="B102" t="str">
            <v>GU</v>
          </cell>
          <cell r="AC102">
            <v>80</v>
          </cell>
          <cell r="AE102">
            <v>16500</v>
          </cell>
          <cell r="AG102">
            <v>0</v>
          </cell>
          <cell r="AH102">
            <v>1.5714285714285714</v>
          </cell>
          <cell r="AL102">
            <v>0</v>
          </cell>
          <cell r="AM102">
            <v>0</v>
          </cell>
        </row>
        <row r="103">
          <cell r="B103" t="str">
            <v>GU</v>
          </cell>
          <cell r="AC103">
            <v>215</v>
          </cell>
          <cell r="AE103">
            <v>16500</v>
          </cell>
          <cell r="AG103">
            <v>0</v>
          </cell>
          <cell r="AH103">
            <v>1.5714285714285714</v>
          </cell>
          <cell r="AL103">
            <v>0</v>
          </cell>
          <cell r="AM103">
            <v>0</v>
          </cell>
        </row>
        <row r="104">
          <cell r="B104" t="str">
            <v>GU</v>
          </cell>
          <cell r="AC104">
            <v>92</v>
          </cell>
          <cell r="AE104">
            <v>16500</v>
          </cell>
          <cell r="AG104">
            <v>0</v>
          </cell>
          <cell r="AH104">
            <v>1.7142857142857142</v>
          </cell>
          <cell r="AL104">
            <v>0</v>
          </cell>
          <cell r="AM104">
            <v>0</v>
          </cell>
        </row>
        <row r="105">
          <cell r="B105" t="str">
            <v>GU</v>
          </cell>
          <cell r="AC105">
            <v>35</v>
          </cell>
          <cell r="AE105">
            <v>16500</v>
          </cell>
          <cell r="AG105">
            <v>10.046649249713282</v>
          </cell>
          <cell r="AH105">
            <v>1.8571428571428572</v>
          </cell>
          <cell r="AL105">
            <v>0</v>
          </cell>
          <cell r="AM105">
            <v>0</v>
          </cell>
        </row>
        <row r="106">
          <cell r="B106" t="str">
            <v>GU</v>
          </cell>
          <cell r="AC106">
            <v>104</v>
          </cell>
          <cell r="AE106">
            <v>15400</v>
          </cell>
          <cell r="AG106">
            <v>0</v>
          </cell>
          <cell r="AH106">
            <v>0.2857142857142857</v>
          </cell>
          <cell r="AL106">
            <v>0</v>
          </cell>
          <cell r="AM106">
            <v>0</v>
          </cell>
        </row>
        <row r="107">
          <cell r="B107" t="str">
            <v>GU</v>
          </cell>
          <cell r="AC107">
            <v>119</v>
          </cell>
          <cell r="AE107">
            <v>15400</v>
          </cell>
          <cell r="AG107">
            <v>0</v>
          </cell>
          <cell r="AH107">
            <v>0.42857142857142855</v>
          </cell>
          <cell r="AL107">
            <v>0</v>
          </cell>
          <cell r="AM107">
            <v>0</v>
          </cell>
        </row>
        <row r="108">
          <cell r="B108" t="str">
            <v>HI</v>
          </cell>
          <cell r="AC108">
            <v>799</v>
          </cell>
          <cell r="AE108">
            <v>45.516098045780836</v>
          </cell>
          <cell r="AG108">
            <v>0</v>
          </cell>
          <cell r="AH108">
            <v>0.42857142857142855</v>
          </cell>
          <cell r="AL108">
            <v>0</v>
          </cell>
          <cell r="AM108">
            <v>0</v>
          </cell>
        </row>
        <row r="109">
          <cell r="B109" t="str">
            <v>HI</v>
          </cell>
          <cell r="AC109">
            <v>741</v>
          </cell>
          <cell r="AE109">
            <v>45.516098045780836</v>
          </cell>
          <cell r="AG109">
            <v>445.34697360740807</v>
          </cell>
          <cell r="AH109">
            <v>0.5714285714285714</v>
          </cell>
          <cell r="AL109">
            <v>0</v>
          </cell>
          <cell r="AM109">
            <v>0</v>
          </cell>
        </row>
        <row r="110">
          <cell r="B110" t="str">
            <v>HI</v>
          </cell>
          <cell r="AC110">
            <v>886</v>
          </cell>
          <cell r="AE110">
            <v>45.445310957062681</v>
          </cell>
          <cell r="AG110">
            <v>-89.346223455505623</v>
          </cell>
          <cell r="AH110">
            <v>0.5714285714285714</v>
          </cell>
          <cell r="AL110">
            <v>0</v>
          </cell>
          <cell r="AM110">
            <v>0</v>
          </cell>
        </row>
        <row r="111">
          <cell r="B111" t="str">
            <v>HI</v>
          </cell>
          <cell r="AC111">
            <v>796</v>
          </cell>
          <cell r="AE111">
            <v>45.799246400653509</v>
          </cell>
          <cell r="AG111">
            <v>111.76962464877681</v>
          </cell>
          <cell r="AH111">
            <v>1.4285714285714286</v>
          </cell>
          <cell r="AL111">
            <v>0</v>
          </cell>
          <cell r="AM111">
            <v>0</v>
          </cell>
        </row>
        <row r="112">
          <cell r="B112" t="str">
            <v>HI</v>
          </cell>
          <cell r="AC112">
            <v>825</v>
          </cell>
          <cell r="AE112">
            <v>45.516098045780836</v>
          </cell>
          <cell r="AG112">
            <v>222.50006501488005</v>
          </cell>
          <cell r="AH112">
            <v>0.7142857142857143</v>
          </cell>
          <cell r="AL112">
            <v>0</v>
          </cell>
          <cell r="AM112">
            <v>0</v>
          </cell>
        </row>
        <row r="113">
          <cell r="B113" t="str">
            <v>HI</v>
          </cell>
          <cell r="AC113">
            <v>1271</v>
          </cell>
          <cell r="AE113">
            <v>45.374523868344511</v>
          </cell>
          <cell r="AG113">
            <v>443.96067896557196</v>
          </cell>
          <cell r="AH113">
            <v>0.8571428571428571</v>
          </cell>
          <cell r="AL113">
            <v>0</v>
          </cell>
          <cell r="AM113">
            <v>0</v>
          </cell>
        </row>
        <row r="114">
          <cell r="B114" t="str">
            <v>HI</v>
          </cell>
          <cell r="AC114">
            <v>2978</v>
          </cell>
          <cell r="AE114">
            <v>45.303736779626341</v>
          </cell>
          <cell r="AG114">
            <v>0</v>
          </cell>
          <cell r="AH114">
            <v>0.8571428571428571</v>
          </cell>
          <cell r="AL114">
            <v>0</v>
          </cell>
          <cell r="AM114">
            <v>0</v>
          </cell>
        </row>
        <row r="115">
          <cell r="B115" t="str">
            <v>HI</v>
          </cell>
          <cell r="AC115">
            <v>361</v>
          </cell>
          <cell r="AE115">
            <v>45.303736779626341</v>
          </cell>
          <cell r="AG115">
            <v>443.26753164395905</v>
          </cell>
          <cell r="AH115">
            <v>1.1428571428571428</v>
          </cell>
          <cell r="AL115">
            <v>0</v>
          </cell>
          <cell r="AM115">
            <v>0</v>
          </cell>
        </row>
        <row r="116">
          <cell r="B116" t="str">
            <v>IA</v>
          </cell>
          <cell r="AC116">
            <v>1709</v>
          </cell>
          <cell r="AE116">
            <v>552.76209656496269</v>
          </cell>
          <cell r="AG116">
            <v>37.139880675372957</v>
          </cell>
          <cell r="AH116">
            <v>374.57142857142856</v>
          </cell>
          <cell r="AL116">
            <v>63.283704915604851</v>
          </cell>
          <cell r="AM116">
            <v>14.857142857142858</v>
          </cell>
        </row>
        <row r="117">
          <cell r="B117" t="str">
            <v>IA</v>
          </cell>
          <cell r="AC117">
            <v>225</v>
          </cell>
          <cell r="AE117">
            <v>542.54148546047315</v>
          </cell>
          <cell r="AG117">
            <v>32.961891859487984</v>
          </cell>
          <cell r="AH117">
            <v>371.57142857142856</v>
          </cell>
          <cell r="AL117">
            <v>31.12102189989681</v>
          </cell>
          <cell r="AM117">
            <v>14.714285714285714</v>
          </cell>
        </row>
        <row r="118">
          <cell r="B118" t="str">
            <v>IA</v>
          </cell>
          <cell r="AC118">
            <v>-199</v>
          </cell>
          <cell r="AE118">
            <v>531.25164119428314</v>
          </cell>
          <cell r="AG118">
            <v>29.753199837499224</v>
          </cell>
          <cell r="AH118">
            <v>366.42857142857144</v>
          </cell>
          <cell r="AL118">
            <v>15.848655401630275</v>
          </cell>
          <cell r="AM118">
            <v>14</v>
          </cell>
        </row>
        <row r="119">
          <cell r="B119" t="str">
            <v>IA</v>
          </cell>
          <cell r="AC119">
            <v>345</v>
          </cell>
          <cell r="AE119">
            <v>519.01835590306337</v>
          </cell>
          <cell r="AG119">
            <v>33.902847462420631</v>
          </cell>
          <cell r="AH119">
            <v>350.71428571428572</v>
          </cell>
          <cell r="AL119">
            <v>15.155392672533761</v>
          </cell>
          <cell r="AM119">
            <v>12.714285714285714</v>
          </cell>
        </row>
        <row r="120">
          <cell r="B120" t="str">
            <v>IA</v>
          </cell>
          <cell r="AC120">
            <v>257</v>
          </cell>
          <cell r="AE120">
            <v>508.51471249106487</v>
          </cell>
          <cell r="AG120">
            <v>19.810020310559093</v>
          </cell>
          <cell r="AH120">
            <v>356.42857142857144</v>
          </cell>
          <cell r="AL120">
            <v>15.285126845991678</v>
          </cell>
          <cell r="AM120">
            <v>12.571428571428571</v>
          </cell>
        </row>
        <row r="121">
          <cell r="B121" t="str">
            <v>IA</v>
          </cell>
          <cell r="AC121">
            <v>450</v>
          </cell>
          <cell r="AE121">
            <v>491.02960549384579</v>
          </cell>
          <cell r="AG121">
            <v>40.493192670448231</v>
          </cell>
          <cell r="AH121">
            <v>332.14285714285717</v>
          </cell>
          <cell r="AL121">
            <v>16.459813155411709</v>
          </cell>
          <cell r="AM121">
            <v>11.714285714285714</v>
          </cell>
        </row>
        <row r="122">
          <cell r="B122" t="str">
            <v>IA</v>
          </cell>
          <cell r="AC122">
            <v>560</v>
          </cell>
          <cell r="AE122">
            <v>482.69587643941583</v>
          </cell>
          <cell r="AG122">
            <v>26.654757016310359</v>
          </cell>
          <cell r="AH122">
            <v>348.14285714285717</v>
          </cell>
          <cell r="AL122">
            <v>14.818415861985311</v>
          </cell>
          <cell r="AM122">
            <v>11.857142857142858</v>
          </cell>
        </row>
        <row r="123">
          <cell r="B123" t="str">
            <v>IA</v>
          </cell>
          <cell r="AC123">
            <v>-133</v>
          </cell>
          <cell r="AE123">
            <v>470.3053509773577</v>
          </cell>
          <cell r="AG123">
            <v>33.750977271282331</v>
          </cell>
          <cell r="AH123">
            <v>368.85714285714283</v>
          </cell>
          <cell r="AL123">
            <v>61.169584148896512</v>
          </cell>
          <cell r="AM123">
            <v>12</v>
          </cell>
        </row>
        <row r="124">
          <cell r="B124" t="str">
            <v>ID</v>
          </cell>
          <cell r="AC124">
            <v>0</v>
          </cell>
          <cell r="AE124">
            <v>143.79932492076253</v>
          </cell>
          <cell r="AG124">
            <v>0</v>
          </cell>
          <cell r="AH124">
            <v>29.571428571428573</v>
          </cell>
          <cell r="AL124">
            <v>0</v>
          </cell>
          <cell r="AM124">
            <v>0.8571428571428571</v>
          </cell>
        </row>
        <row r="125">
          <cell r="B125" t="str">
            <v>ID</v>
          </cell>
          <cell r="AC125">
            <v>487</v>
          </cell>
          <cell r="AE125">
            <v>143.79932492076253</v>
          </cell>
          <cell r="AG125">
            <v>58.369014538827592</v>
          </cell>
          <cell r="AH125">
            <v>29.571428571428573</v>
          </cell>
          <cell r="AL125">
            <v>0</v>
          </cell>
          <cell r="AM125">
            <v>0.8571428571428571</v>
          </cell>
        </row>
        <row r="126">
          <cell r="B126" t="str">
            <v>ID</v>
          </cell>
          <cell r="AC126">
            <v>404</v>
          </cell>
          <cell r="AE126">
            <v>142.10177005688453</v>
          </cell>
          <cell r="AG126">
            <v>29.139215251700918</v>
          </cell>
          <cell r="AH126">
            <v>29.428571428571427</v>
          </cell>
          <cell r="AL126">
            <v>27.031258893196018</v>
          </cell>
          <cell r="AM126">
            <v>0.8571428571428571</v>
          </cell>
        </row>
        <row r="127">
          <cell r="B127" t="str">
            <v>ID</v>
          </cell>
          <cell r="AC127">
            <v>427</v>
          </cell>
          <cell r="AE127">
            <v>138.76142016344716</v>
          </cell>
          <cell r="AG127">
            <v>62.38260444216715</v>
          </cell>
          <cell r="AH127">
            <v>26.142857142857142</v>
          </cell>
          <cell r="AL127">
            <v>0</v>
          </cell>
          <cell r="AM127">
            <v>0.7142857142857143</v>
          </cell>
        </row>
        <row r="128">
          <cell r="B128" t="str">
            <v>ID</v>
          </cell>
          <cell r="AC128">
            <v>21</v>
          </cell>
          <cell r="AE128">
            <v>137.22814480252509</v>
          </cell>
          <cell r="AG128">
            <v>57.553625234241181</v>
          </cell>
          <cell r="AH128">
            <v>26</v>
          </cell>
          <cell r="AL128">
            <v>0</v>
          </cell>
          <cell r="AM128">
            <v>1.1428571428571428</v>
          </cell>
        </row>
        <row r="129">
          <cell r="B129" t="str">
            <v>ID</v>
          </cell>
          <cell r="AC129">
            <v>288</v>
          </cell>
          <cell r="AE129">
            <v>135.58534977296574</v>
          </cell>
          <cell r="AG129">
            <v>81.378287703694369</v>
          </cell>
          <cell r="AH129">
            <v>26.142857142857142</v>
          </cell>
          <cell r="AL129">
            <v>17.441908613114098</v>
          </cell>
          <cell r="AM129">
            <v>1.1428571428571428</v>
          </cell>
        </row>
        <row r="130">
          <cell r="B130" t="str">
            <v>ID</v>
          </cell>
          <cell r="AC130">
            <v>1037</v>
          </cell>
          <cell r="AE130">
            <v>134.43539325227417</v>
          </cell>
          <cell r="AG130">
            <v>46.921360014571086</v>
          </cell>
          <cell r="AH130">
            <v>27.857142857142858</v>
          </cell>
          <cell r="AL130">
            <v>50.945531880300251</v>
          </cell>
          <cell r="AM130">
            <v>0.5714285714285714</v>
          </cell>
        </row>
        <row r="131">
          <cell r="B131" t="str">
            <v>ID</v>
          </cell>
          <cell r="AC131">
            <v>0</v>
          </cell>
          <cell r="AE131">
            <v>132.46403921680295</v>
          </cell>
          <cell r="AG131">
            <v>0</v>
          </cell>
          <cell r="AH131">
            <v>27</v>
          </cell>
          <cell r="AL131">
            <v>0</v>
          </cell>
          <cell r="AM131">
            <v>0.8571428571428571</v>
          </cell>
        </row>
        <row r="132">
          <cell r="B132" t="str">
            <v>IL</v>
          </cell>
          <cell r="AC132">
            <v>4513</v>
          </cell>
          <cell r="AE132">
            <v>884.8326521945811</v>
          </cell>
          <cell r="AG132">
            <v>44.97902063984877</v>
          </cell>
          <cell r="AH132">
            <v>2218.8571428571427</v>
          </cell>
          <cell r="AL132">
            <v>120.55776680042928</v>
          </cell>
          <cell r="AM132">
            <v>92.857142857142861</v>
          </cell>
        </row>
        <row r="133">
          <cell r="B133" t="str">
            <v>IL</v>
          </cell>
          <cell r="AC133">
            <v>594</v>
          </cell>
          <cell r="AE133">
            <v>871.30150662552194</v>
          </cell>
          <cell r="AG133">
            <v>30.137307880119078</v>
          </cell>
          <cell r="AH133">
            <v>2301.8571428571427</v>
          </cell>
          <cell r="AL133">
            <v>50.651464877448369</v>
          </cell>
          <cell r="AM133">
            <v>97</v>
          </cell>
        </row>
        <row r="134">
          <cell r="B134" t="str">
            <v>IL</v>
          </cell>
          <cell r="AC134">
            <v>1594</v>
          </cell>
          <cell r="AE134">
            <v>851.49058246486754</v>
          </cell>
          <cell r="AG134">
            <v>31.420219106894578</v>
          </cell>
          <cell r="AH134">
            <v>2191.2857142857142</v>
          </cell>
          <cell r="AL134">
            <v>43.921514770349233</v>
          </cell>
          <cell r="AM134">
            <v>94.428571428571431</v>
          </cell>
        </row>
        <row r="135">
          <cell r="B135" t="str">
            <v>IL</v>
          </cell>
          <cell r="AC135">
            <v>-2467</v>
          </cell>
          <cell r="AE135">
            <v>832.9119167448282</v>
          </cell>
          <cell r="AG135">
            <v>26.152334681570245</v>
          </cell>
          <cell r="AH135">
            <v>2153.5714285714284</v>
          </cell>
          <cell r="AL135">
            <v>29.913096807753174</v>
          </cell>
          <cell r="AM135">
            <v>93.857142857142861</v>
          </cell>
        </row>
        <row r="136">
          <cell r="B136" t="str">
            <v>IL</v>
          </cell>
          <cell r="AC136">
            <v>6627</v>
          </cell>
          <cell r="AE136">
            <v>811.12621944216289</v>
          </cell>
          <cell r="AG136">
            <v>31.035077866754865</v>
          </cell>
          <cell r="AH136">
            <v>2107</v>
          </cell>
          <cell r="AL136">
            <v>38.595426372254238</v>
          </cell>
          <cell r="AM136">
            <v>97</v>
          </cell>
        </row>
        <row r="137">
          <cell r="B137" t="str">
            <v>IL</v>
          </cell>
          <cell r="AC137">
            <v>-2851</v>
          </cell>
          <cell r="AE137">
            <v>793.21107749783914</v>
          </cell>
          <cell r="AG137">
            <v>28.799629830985538</v>
          </cell>
          <cell r="AH137">
            <v>2245.7142857142858</v>
          </cell>
          <cell r="AL137">
            <v>21.134347017668656</v>
          </cell>
          <cell r="AM137">
            <v>104.71428571428571</v>
          </cell>
        </row>
        <row r="138">
          <cell r="B138" t="str">
            <v>IL</v>
          </cell>
          <cell r="AC138">
            <v>2993</v>
          </cell>
          <cell r="AE138">
            <v>774.34804444535018</v>
          </cell>
          <cell r="AG138">
            <v>43.632585249118549</v>
          </cell>
          <cell r="AH138">
            <v>2144.1428571428573</v>
          </cell>
          <cell r="AL138">
            <v>20.584526258211039</v>
          </cell>
          <cell r="AM138">
            <v>111.14285714285714</v>
          </cell>
        </row>
        <row r="139">
          <cell r="B139" t="str">
            <v>IL</v>
          </cell>
          <cell r="AC139">
            <v>-1643</v>
          </cell>
          <cell r="AE139">
            <v>762.1439464277222</v>
          </cell>
          <cell r="AG139">
            <v>28.805613528501073</v>
          </cell>
          <cell r="AH139">
            <v>2496.8571428571427</v>
          </cell>
          <cell r="AL139">
            <v>51.140102499959511</v>
          </cell>
          <cell r="AM139">
            <v>110.71428571428571</v>
          </cell>
        </row>
        <row r="140">
          <cell r="B140" t="str">
            <v>IN</v>
          </cell>
          <cell r="AC140">
            <v>2060</v>
          </cell>
          <cell r="AE140">
            <v>470.17547188776155</v>
          </cell>
          <cell r="AG140">
            <v>64.499893667966433</v>
          </cell>
          <cell r="AH140">
            <v>494.28571428571428</v>
          </cell>
          <cell r="AL140">
            <v>0</v>
          </cell>
          <cell r="AM140">
            <v>30.142857142857142</v>
          </cell>
        </row>
        <row r="141">
          <cell r="B141" t="str">
            <v>IN</v>
          </cell>
          <cell r="AC141">
            <v>1118</v>
          </cell>
          <cell r="AE141">
            <v>465.14979050765902</v>
          </cell>
          <cell r="AG141">
            <v>45.438199870483579</v>
          </cell>
          <cell r="AH141">
            <v>514</v>
          </cell>
          <cell r="AL141">
            <v>41.157266608765816</v>
          </cell>
          <cell r="AM141">
            <v>32.142857142857146</v>
          </cell>
        </row>
        <row r="142">
          <cell r="B142" t="str">
            <v>IN</v>
          </cell>
          <cell r="AC142">
            <v>1452</v>
          </cell>
          <cell r="AE142">
            <v>458.10790656798741</v>
          </cell>
          <cell r="AG142">
            <v>43.186932314126047</v>
          </cell>
          <cell r="AH142">
            <v>517.28571428571433</v>
          </cell>
          <cell r="AL142">
            <v>673.04585283631729</v>
          </cell>
          <cell r="AM142">
            <v>28.857142857142858</v>
          </cell>
        </row>
        <row r="143">
          <cell r="B143" t="str">
            <v>IN</v>
          </cell>
          <cell r="AC143">
            <v>836</v>
          </cell>
          <cell r="AE143">
            <v>450.81399730836955</v>
          </cell>
          <cell r="AG143">
            <v>44.214703998730883</v>
          </cell>
          <cell r="AH143">
            <v>536.28571428571433</v>
          </cell>
          <cell r="AL143">
            <v>47.702539858185403</v>
          </cell>
          <cell r="AM143">
            <v>35.714285714285715</v>
          </cell>
        </row>
        <row r="144">
          <cell r="B144" t="str">
            <v>IN</v>
          </cell>
          <cell r="AC144">
            <v>637</v>
          </cell>
          <cell r="AE144">
            <v>443.80176340633869</v>
          </cell>
          <cell r="AG144">
            <v>30.996627182554278</v>
          </cell>
          <cell r="AH144">
            <v>554.71428571428567</v>
          </cell>
          <cell r="AL144">
            <v>26.712959376269392</v>
          </cell>
          <cell r="AM144">
            <v>38.142857142857146</v>
          </cell>
        </row>
        <row r="145">
          <cell r="B145" t="str">
            <v>IN</v>
          </cell>
          <cell r="AC145">
            <v>718</v>
          </cell>
          <cell r="AE145">
            <v>433.98760094725941</v>
          </cell>
          <cell r="AG145">
            <v>35.313435980344721</v>
          </cell>
          <cell r="AH145">
            <v>543</v>
          </cell>
          <cell r="AL145">
            <v>31.952832006956086</v>
          </cell>
          <cell r="AM145">
            <v>35</v>
          </cell>
        </row>
        <row r="146">
          <cell r="B146" t="str">
            <v>IN</v>
          </cell>
          <cell r="AC146">
            <v>918</v>
          </cell>
          <cell r="AE146">
            <v>425.55216523847372</v>
          </cell>
          <cell r="AG146">
            <v>43.867602202675371</v>
          </cell>
          <cell r="AH146">
            <v>511.14285714285717</v>
          </cell>
          <cell r="AL146">
            <v>21.080348462151051</v>
          </cell>
          <cell r="AM146">
            <v>35.142857142857146</v>
          </cell>
        </row>
        <row r="147">
          <cell r="B147" t="str">
            <v>IN</v>
          </cell>
          <cell r="AC147">
            <v>1899</v>
          </cell>
          <cell r="AE147">
            <v>418.88090676931114</v>
          </cell>
          <cell r="AG147">
            <v>40.71087814108666</v>
          </cell>
          <cell r="AH147">
            <v>518.28571428571433</v>
          </cell>
          <cell r="AL147">
            <v>87.039021675939551</v>
          </cell>
          <cell r="AM147">
            <v>32.142857142857146</v>
          </cell>
        </row>
        <row r="148">
          <cell r="B148" t="str">
            <v>KS</v>
          </cell>
          <cell r="AC148">
            <v>2365</v>
          </cell>
          <cell r="AE148">
            <v>316.73090277240902</v>
          </cell>
          <cell r="AG148">
            <v>24.226507291493917</v>
          </cell>
          <cell r="AH148">
            <v>125.42857142857143</v>
          </cell>
          <cell r="AL148">
            <v>43.089720557064638</v>
          </cell>
          <cell r="AM148">
            <v>2.1428571428571428</v>
          </cell>
        </row>
        <row r="149">
          <cell r="B149" t="str">
            <v>KS</v>
          </cell>
          <cell r="AC149">
            <v>0</v>
          </cell>
          <cell r="AE149">
            <v>307.79729084782383</v>
          </cell>
          <cell r="AG149">
            <v>0</v>
          </cell>
          <cell r="AH149">
            <v>153.14285714285714</v>
          </cell>
          <cell r="AL149">
            <v>0</v>
          </cell>
          <cell r="AM149">
            <v>1.8571428571428572</v>
          </cell>
        </row>
        <row r="150">
          <cell r="B150" t="str">
            <v>KS</v>
          </cell>
          <cell r="AC150">
            <v>0</v>
          </cell>
          <cell r="AE150">
            <v>307.79729084782383</v>
          </cell>
          <cell r="AG150">
            <v>0</v>
          </cell>
          <cell r="AH150">
            <v>153.14285714285714</v>
          </cell>
          <cell r="AL150">
            <v>0</v>
          </cell>
          <cell r="AM150">
            <v>1.8571428571428572</v>
          </cell>
        </row>
        <row r="151">
          <cell r="B151" t="str">
            <v>KS</v>
          </cell>
          <cell r="AC151">
            <v>1041</v>
          </cell>
          <cell r="AE151">
            <v>307.79729084782383</v>
          </cell>
          <cell r="AG151">
            <v>14.469782301713966</v>
          </cell>
          <cell r="AH151">
            <v>153.14285714285714</v>
          </cell>
          <cell r="AL151">
            <v>17.97008821494811</v>
          </cell>
          <cell r="AM151">
            <v>1.8571428571428572</v>
          </cell>
        </row>
        <row r="152">
          <cell r="B152" t="str">
            <v>KS</v>
          </cell>
          <cell r="AC152">
            <v>0</v>
          </cell>
          <cell r="AE152">
            <v>293.40043163089615</v>
          </cell>
          <cell r="AG152">
            <v>0</v>
          </cell>
          <cell r="AH152">
            <v>153</v>
          </cell>
          <cell r="AL152">
            <v>0</v>
          </cell>
          <cell r="AM152">
            <v>2</v>
          </cell>
        </row>
        <row r="153">
          <cell r="B153" t="str">
            <v>KS</v>
          </cell>
          <cell r="AC153">
            <v>2223</v>
          </cell>
          <cell r="AE153">
            <v>293.40043163089615</v>
          </cell>
          <cell r="AG153">
            <v>29.394696382538452</v>
          </cell>
          <cell r="AH153">
            <v>153</v>
          </cell>
          <cell r="AL153">
            <v>24.327820300018228</v>
          </cell>
          <cell r="AM153">
            <v>2</v>
          </cell>
        </row>
        <row r="154">
          <cell r="B154" t="str">
            <v>KS</v>
          </cell>
          <cell r="AC154">
            <v>0</v>
          </cell>
          <cell r="AE154">
            <v>286.56278250400209</v>
          </cell>
          <cell r="AG154">
            <v>0</v>
          </cell>
          <cell r="AH154">
            <v>174.85714285714286</v>
          </cell>
          <cell r="AL154">
            <v>0</v>
          </cell>
          <cell r="AM154">
            <v>2.1428571428571428</v>
          </cell>
        </row>
        <row r="155">
          <cell r="B155" t="str">
            <v>KS</v>
          </cell>
          <cell r="AC155">
            <v>858</v>
          </cell>
          <cell r="AE155">
            <v>286.56278250400209</v>
          </cell>
          <cell r="AG155">
            <v>12.383337625070469</v>
          </cell>
          <cell r="AH155">
            <v>174.85714285714286</v>
          </cell>
          <cell r="AL155">
            <v>119.56755379212973</v>
          </cell>
          <cell r="AM155">
            <v>2.1428571428571428</v>
          </cell>
        </row>
        <row r="156">
          <cell r="B156" t="str">
            <v>KY</v>
          </cell>
          <cell r="AC156">
            <v>0</v>
          </cell>
          <cell r="AE156">
            <v>190.47970394418107</v>
          </cell>
          <cell r="AG156">
            <v>0</v>
          </cell>
          <cell r="AH156">
            <v>126.14285714285714</v>
          </cell>
          <cell r="AL156">
            <v>0</v>
          </cell>
          <cell r="AM156">
            <v>8.1428571428571423</v>
          </cell>
        </row>
        <row r="157">
          <cell r="B157" t="str">
            <v>KY</v>
          </cell>
          <cell r="AC157">
            <v>-3053</v>
          </cell>
          <cell r="AE157">
            <v>190.47970394418107</v>
          </cell>
          <cell r="AG157">
            <v>40.62460971955759</v>
          </cell>
          <cell r="AH157">
            <v>126.14285714285714</v>
          </cell>
          <cell r="AL157">
            <v>0</v>
          </cell>
          <cell r="AM157">
            <v>8.1428571428571423</v>
          </cell>
        </row>
        <row r="158">
          <cell r="B158" t="str">
            <v>KY</v>
          </cell>
          <cell r="AC158">
            <v>3819</v>
          </cell>
          <cell r="AE158">
            <v>187.25726116365297</v>
          </cell>
          <cell r="AG158">
            <v>41.370016785029385</v>
          </cell>
          <cell r="AH158">
            <v>140.28571428571428</v>
          </cell>
          <cell r="AL158">
            <v>53.85679252020384</v>
          </cell>
          <cell r="AM158">
            <v>8.4285714285714288</v>
          </cell>
        </row>
        <row r="159">
          <cell r="B159" t="str">
            <v>KY</v>
          </cell>
          <cell r="AC159">
            <v>6378</v>
          </cell>
          <cell r="AE159">
            <v>184.14593709969481</v>
          </cell>
          <cell r="AG159">
            <v>47.916603766453811</v>
          </cell>
          <cell r="AH159">
            <v>151.57142857142858</v>
          </cell>
          <cell r="AL159">
            <v>26.407391439751784</v>
          </cell>
          <cell r="AM159">
            <v>8.2857142857142865</v>
          </cell>
        </row>
        <row r="160">
          <cell r="B160" t="str">
            <v>KY</v>
          </cell>
          <cell r="AC160">
            <v>3706</v>
          </cell>
          <cell r="AE160">
            <v>181.50131164533039</v>
          </cell>
          <cell r="AG160">
            <v>57.417351790544096</v>
          </cell>
          <cell r="AH160">
            <v>155.28571428571428</v>
          </cell>
          <cell r="AL160">
            <v>25.714203388988537</v>
          </cell>
          <cell r="AM160">
            <v>7.1428571428571432</v>
          </cell>
        </row>
        <row r="161">
          <cell r="B161" t="str">
            <v>KY</v>
          </cell>
          <cell r="AC161">
            <v>0</v>
          </cell>
          <cell r="AE161">
            <v>179.32338480055969</v>
          </cell>
          <cell r="AG161">
            <v>0</v>
          </cell>
          <cell r="AH161">
            <v>173.71428571428572</v>
          </cell>
          <cell r="AL161">
            <v>0</v>
          </cell>
          <cell r="AM161">
            <v>6.4285714285714288</v>
          </cell>
        </row>
        <row r="162">
          <cell r="B162" t="str">
            <v>KY</v>
          </cell>
          <cell r="AC162">
            <v>20491</v>
          </cell>
          <cell r="AE162">
            <v>179.32338480055969</v>
          </cell>
          <cell r="AG162">
            <v>14.330434721747903</v>
          </cell>
          <cell r="AH162">
            <v>198.85714285714286</v>
          </cell>
          <cell r="AL162">
            <v>7.5760132197151222</v>
          </cell>
          <cell r="AM162">
            <v>7.8571428571428568</v>
          </cell>
        </row>
        <row r="163">
          <cell r="B163" t="str">
            <v>KY</v>
          </cell>
          <cell r="AC163">
            <v>0</v>
          </cell>
          <cell r="AE163">
            <v>170.85613859793071</v>
          </cell>
          <cell r="AG163">
            <v>0</v>
          </cell>
          <cell r="AH163">
            <v>178.28571428571428</v>
          </cell>
          <cell r="AL163">
            <v>0</v>
          </cell>
          <cell r="AM163">
            <v>4.2857142857142856</v>
          </cell>
        </row>
        <row r="164">
          <cell r="B164" t="str">
            <v>LA</v>
          </cell>
          <cell r="AC164">
            <v>8462</v>
          </cell>
          <cell r="AE164">
            <v>813.93977073889857</v>
          </cell>
          <cell r="AG164">
            <v>40.601193026029193</v>
          </cell>
          <cell r="AH164">
            <v>442.85714285714283</v>
          </cell>
          <cell r="AL164">
            <v>0</v>
          </cell>
          <cell r="AM164">
            <v>18.142857142857142</v>
          </cell>
        </row>
        <row r="165">
          <cell r="B165" t="str">
            <v>LA</v>
          </cell>
          <cell r="AC165">
            <v>299</v>
          </cell>
          <cell r="AE165">
            <v>800.1620603188162</v>
          </cell>
          <cell r="AG165">
            <v>199.37095856792877</v>
          </cell>
          <cell r="AH165">
            <v>391</v>
          </cell>
          <cell r="AL165">
            <v>84.405948231211525</v>
          </cell>
          <cell r="AM165">
            <v>28.428571428571427</v>
          </cell>
        </row>
        <row r="166">
          <cell r="B166" t="str">
            <v>LA</v>
          </cell>
          <cell r="AC166">
            <v>1489</v>
          </cell>
          <cell r="AE166">
            <v>797.3849905622684</v>
          </cell>
          <cell r="AG166">
            <v>222.90691260146227</v>
          </cell>
          <cell r="AH166">
            <v>417.57142857142856</v>
          </cell>
          <cell r="AL166">
            <v>0</v>
          </cell>
          <cell r="AM166">
            <v>27</v>
          </cell>
        </row>
        <row r="167">
          <cell r="B167" t="str">
            <v>LA</v>
          </cell>
          <cell r="AC167">
            <v>2217</v>
          </cell>
          <cell r="AE167">
            <v>794.90930822115979</v>
          </cell>
          <cell r="AG167">
            <v>60.447205007443813</v>
          </cell>
          <cell r="AH167">
            <v>441.14285714285717</v>
          </cell>
          <cell r="AL167">
            <v>47.070952181957914</v>
          </cell>
          <cell r="AM167">
            <v>31.428571428571427</v>
          </cell>
        </row>
        <row r="168">
          <cell r="B168" t="str">
            <v>LA</v>
          </cell>
          <cell r="AC168">
            <v>7531</v>
          </cell>
          <cell r="AE168">
            <v>785.84615808544936</v>
          </cell>
          <cell r="AG168">
            <v>20.950037795398895</v>
          </cell>
          <cell r="AH168">
            <v>430.71428571428572</v>
          </cell>
          <cell r="AL168">
            <v>86.428388766915077</v>
          </cell>
          <cell r="AM168">
            <v>30.285714285714285</v>
          </cell>
        </row>
        <row r="169">
          <cell r="B169" t="str">
            <v>LA</v>
          </cell>
          <cell r="AC169">
            <v>5117</v>
          </cell>
          <cell r="AE169">
            <v>760.27128311817137</v>
          </cell>
          <cell r="AG169">
            <v>87.707595201859874</v>
          </cell>
          <cell r="AH169">
            <v>379.14285714285717</v>
          </cell>
          <cell r="AL169">
            <v>66.605708513424659</v>
          </cell>
          <cell r="AM169">
            <v>32.428571428571431</v>
          </cell>
        </row>
        <row r="170">
          <cell r="B170" t="str">
            <v>LA</v>
          </cell>
          <cell r="AC170">
            <v>5035</v>
          </cell>
          <cell r="AE170">
            <v>754.28659015444816</v>
          </cell>
          <cell r="AG170">
            <v>73.472002786111247</v>
          </cell>
          <cell r="AH170">
            <v>426.85714285714283</v>
          </cell>
          <cell r="AL170">
            <v>99.042626219334068</v>
          </cell>
          <cell r="AM170">
            <v>33.428571428571431</v>
          </cell>
        </row>
        <row r="171">
          <cell r="B171" t="str">
            <v>LA</v>
          </cell>
          <cell r="AC171">
            <v>1808</v>
          </cell>
          <cell r="AE171">
            <v>747.20398589162448</v>
          </cell>
          <cell r="AG171">
            <v>86.506557408039001</v>
          </cell>
          <cell r="AH171">
            <v>413.42857142857144</v>
          </cell>
          <cell r="AL171">
            <v>24.325894760917006</v>
          </cell>
          <cell r="AM171">
            <v>36.428571428571431</v>
          </cell>
        </row>
        <row r="172">
          <cell r="B172" t="str">
            <v>MA</v>
          </cell>
          <cell r="AC172">
            <v>2228</v>
          </cell>
          <cell r="AE172">
            <v>1336.9125377315042</v>
          </cell>
          <cell r="AG172">
            <v>108.12710088758307</v>
          </cell>
          <cell r="AH172">
            <v>1037.2857142857142</v>
          </cell>
          <cell r="AL172">
            <v>100.72649052189693</v>
          </cell>
          <cell r="AM172">
            <v>88.428571428571431</v>
          </cell>
        </row>
        <row r="173">
          <cell r="B173" t="str">
            <v>MA</v>
          </cell>
          <cell r="AC173">
            <v>1257</v>
          </cell>
          <cell r="AE173">
            <v>1328.3696908392444</v>
          </cell>
          <cell r="AG173">
            <v>63.065836923184278</v>
          </cell>
          <cell r="AH173">
            <v>952.14285714285711</v>
          </cell>
          <cell r="AL173">
            <v>64.604774832109001</v>
          </cell>
          <cell r="AM173">
            <v>82.142857142857139</v>
          </cell>
        </row>
        <row r="174">
          <cell r="B174" t="str">
            <v>MA</v>
          </cell>
          <cell r="AC174">
            <v>1612</v>
          </cell>
          <cell r="AE174">
            <v>1313.8497178495477</v>
          </cell>
          <cell r="AG174">
            <v>81.846025020127144</v>
          </cell>
          <cell r="AH174">
            <v>961.28571428571433</v>
          </cell>
          <cell r="AL174">
            <v>57.147460363150522</v>
          </cell>
          <cell r="AM174">
            <v>85.571428571428569</v>
          </cell>
        </row>
        <row r="175">
          <cell r="B175" t="str">
            <v>MA</v>
          </cell>
          <cell r="AC175">
            <v>2108</v>
          </cell>
          <cell r="AE175">
            <v>1302.7698174339153</v>
          </cell>
          <cell r="AG175">
            <v>77.913103954419199</v>
          </cell>
          <cell r="AH175">
            <v>1066.8571428571429</v>
          </cell>
          <cell r="AL175">
            <v>53.614187643090602</v>
          </cell>
          <cell r="AM175">
            <v>90.857142857142861</v>
          </cell>
        </row>
        <row r="176">
          <cell r="B176" t="str">
            <v>MA</v>
          </cell>
          <cell r="AC176">
            <v>393</v>
          </cell>
          <cell r="AE176">
            <v>1291.2312406750741</v>
          </cell>
          <cell r="AG176">
            <v>55.704297076125577</v>
          </cell>
          <cell r="AH176">
            <v>1128.8571428571429</v>
          </cell>
          <cell r="AL176">
            <v>51.621783327266684</v>
          </cell>
          <cell r="AM176">
            <v>95.142857142857139</v>
          </cell>
        </row>
        <row r="177">
          <cell r="B177" t="str">
            <v>MA</v>
          </cell>
          <cell r="AC177">
            <v>2563</v>
          </cell>
          <cell r="AE177">
            <v>1275.2635704771251</v>
          </cell>
          <cell r="AG177">
            <v>58.666432611432668</v>
          </cell>
          <cell r="AH177">
            <v>1210.4285714285713</v>
          </cell>
          <cell r="AL177">
            <v>32.500872625053695</v>
          </cell>
          <cell r="AM177">
            <v>107.28571428571429</v>
          </cell>
        </row>
        <row r="178">
          <cell r="B178" t="str">
            <v>MA</v>
          </cell>
          <cell r="AC178">
            <v>-3036</v>
          </cell>
          <cell r="AE178">
            <v>1260.2849211442199</v>
          </cell>
          <cell r="AG178">
            <v>31.477201901336269</v>
          </cell>
          <cell r="AH178">
            <v>1227.5714285714287</v>
          </cell>
          <cell r="AL178">
            <v>28.84287487264724</v>
          </cell>
          <cell r="AM178">
            <v>113.85714285714286</v>
          </cell>
        </row>
        <row r="179">
          <cell r="B179" t="str">
            <v>MA</v>
          </cell>
          <cell r="AC179">
            <v>0</v>
          </cell>
          <cell r="AE179">
            <v>1232.8360087303308</v>
          </cell>
          <cell r="AG179">
            <v>0</v>
          </cell>
          <cell r="AH179">
            <v>1078.2857142857142</v>
          </cell>
          <cell r="AL179">
            <v>0</v>
          </cell>
          <cell r="AM179">
            <v>98.428571428571431</v>
          </cell>
        </row>
        <row r="180">
          <cell r="B180" t="str">
            <v>MD</v>
          </cell>
          <cell r="AC180">
            <v>825</v>
          </cell>
          <cell r="AE180">
            <v>775.12906214512429</v>
          </cell>
          <cell r="AG180">
            <v>38.607426146582938</v>
          </cell>
          <cell r="AH180">
            <v>1055.7142857142858</v>
          </cell>
          <cell r="AL180">
            <v>63.477788060538295</v>
          </cell>
          <cell r="AM180">
            <v>39.857142857142854</v>
          </cell>
        </row>
        <row r="181">
          <cell r="B181" t="str">
            <v>MD</v>
          </cell>
          <cell r="AC181">
            <v>-145</v>
          </cell>
          <cell r="AE181">
            <v>761.33678858006328</v>
          </cell>
          <cell r="AG181">
            <v>38.896560124053543</v>
          </cell>
          <cell r="AH181">
            <v>1072.7142857142858</v>
          </cell>
          <cell r="AL181">
            <v>46.073031822515134</v>
          </cell>
          <cell r="AM181">
            <v>40.714285714285715</v>
          </cell>
        </row>
        <row r="182">
          <cell r="B182" t="str">
            <v>MD</v>
          </cell>
          <cell r="AC182">
            <v>-6285</v>
          </cell>
          <cell r="AE182">
            <v>747.88973282771531</v>
          </cell>
          <cell r="AG182">
            <v>29.096243635611245</v>
          </cell>
          <cell r="AH182">
            <v>1075.2857142857142</v>
          </cell>
          <cell r="AL182">
            <v>42.839411979494763</v>
          </cell>
          <cell r="AM182">
            <v>40.857142857142854</v>
          </cell>
        </row>
        <row r="183">
          <cell r="B183" t="str">
            <v>MD</v>
          </cell>
          <cell r="AC183">
            <v>-1261</v>
          </cell>
          <cell r="AE183">
            <v>730.28362437934766</v>
          </cell>
          <cell r="AG183">
            <v>34.134191147337219</v>
          </cell>
          <cell r="AH183">
            <v>1062.5714285714287</v>
          </cell>
          <cell r="AL183">
            <v>31.522486026406291</v>
          </cell>
          <cell r="AM183">
            <v>42.285714285714285</v>
          </cell>
        </row>
        <row r="184">
          <cell r="B184" t="str">
            <v>MD</v>
          </cell>
          <cell r="AC184">
            <v>-7177</v>
          </cell>
          <cell r="AE184">
            <v>715.60364786731009</v>
          </cell>
          <cell r="AG184">
            <v>24.629772633270438</v>
          </cell>
          <cell r="AH184">
            <v>1089.7142857142858</v>
          </cell>
          <cell r="AL184">
            <v>41.222031888859391</v>
          </cell>
          <cell r="AM184">
            <v>41.857142857142854</v>
          </cell>
        </row>
        <row r="185">
          <cell r="B185" t="str">
            <v>MD</v>
          </cell>
          <cell r="AC185">
            <v>-1098</v>
          </cell>
          <cell r="AE185">
            <v>695.74540416457614</v>
          </cell>
          <cell r="AG185">
            <v>37.407913543856601</v>
          </cell>
          <cell r="AH185">
            <v>1073</v>
          </cell>
          <cell r="AL185">
            <v>34.68921185976108</v>
          </cell>
          <cell r="AM185">
            <v>44.857142857142854</v>
          </cell>
        </row>
        <row r="186">
          <cell r="B186" t="str">
            <v>MD</v>
          </cell>
          <cell r="AC186">
            <v>-10688</v>
          </cell>
          <cell r="AE186">
            <v>682.97234509419184</v>
          </cell>
          <cell r="AG186">
            <v>15.792983686680236</v>
          </cell>
          <cell r="AH186">
            <v>1069.2857142857142</v>
          </cell>
          <cell r="AL186">
            <v>24.521436472092038</v>
          </cell>
          <cell r="AM186">
            <v>46.428571428571431</v>
          </cell>
        </row>
        <row r="187">
          <cell r="B187" t="str">
            <v>MD</v>
          </cell>
          <cell r="AC187">
            <v>-3000</v>
          </cell>
          <cell r="AE187">
            <v>653.64526995704171</v>
          </cell>
          <cell r="AG187">
            <v>28.421243369083008</v>
          </cell>
          <cell r="AH187">
            <v>912.71428571428567</v>
          </cell>
          <cell r="AL187">
            <v>44.885977853473776</v>
          </cell>
          <cell r="AM187">
            <v>48.571428571428569</v>
          </cell>
        </row>
        <row r="188">
          <cell r="B188" t="str">
            <v>ME</v>
          </cell>
          <cell r="AC188">
            <v>-171</v>
          </cell>
          <cell r="AE188">
            <v>154.11022522087399</v>
          </cell>
          <cell r="AG188">
            <v>75.315381781920991</v>
          </cell>
          <cell r="AH188">
            <v>51.571428571428569</v>
          </cell>
          <cell r="AL188">
            <v>0</v>
          </cell>
          <cell r="AM188">
            <v>1</v>
          </cell>
        </row>
        <row r="189">
          <cell r="B189" t="str">
            <v>ME</v>
          </cell>
          <cell r="AC189">
            <v>-378</v>
          </cell>
          <cell r="AE189">
            <v>152.69841505732691</v>
          </cell>
          <cell r="AG189">
            <v>33.56693497921782</v>
          </cell>
          <cell r="AH189">
            <v>52.571428571428569</v>
          </cell>
          <cell r="AL189">
            <v>53.718161165574323</v>
          </cell>
          <cell r="AM189">
            <v>1.1428571428571428</v>
          </cell>
        </row>
        <row r="190">
          <cell r="B190" t="str">
            <v>ME</v>
          </cell>
          <cell r="AC190">
            <v>-585</v>
          </cell>
          <cell r="AE190">
            <v>149.57757153790712</v>
          </cell>
          <cell r="AG190">
            <v>21.117765508121611</v>
          </cell>
          <cell r="AH190">
            <v>52.142857142857146</v>
          </cell>
          <cell r="AL190">
            <v>26.338072731486925</v>
          </cell>
          <cell r="AM190">
            <v>1</v>
          </cell>
        </row>
        <row r="191">
          <cell r="B191" t="str">
            <v>ME</v>
          </cell>
          <cell r="AC191">
            <v>-639</v>
          </cell>
          <cell r="AE191">
            <v>144.74769466261452</v>
          </cell>
          <cell r="AG191">
            <v>18.668897437601867</v>
          </cell>
          <cell r="AH191">
            <v>49.285714285714285</v>
          </cell>
          <cell r="AL191">
            <v>25.644884462388557</v>
          </cell>
          <cell r="AM191">
            <v>0.8571428571428571</v>
          </cell>
        </row>
        <row r="192">
          <cell r="B192" t="str">
            <v>ME</v>
          </cell>
          <cell r="AC192">
            <v>-522</v>
          </cell>
          <cell r="AE192">
            <v>139.4719829988334</v>
          </cell>
          <cell r="AG192">
            <v>22.083290266247069</v>
          </cell>
          <cell r="AH192">
            <v>44.571428571428569</v>
          </cell>
          <cell r="AL192">
            <v>0</v>
          </cell>
          <cell r="AM192">
            <v>0.5714285714285714</v>
          </cell>
        </row>
        <row r="193">
          <cell r="B193" t="str">
            <v>ME</v>
          </cell>
          <cell r="AC193">
            <v>12656</v>
          </cell>
          <cell r="AE193">
            <v>135.16224671011079</v>
          </cell>
          <cell r="AG193">
            <v>15.815442640930765</v>
          </cell>
          <cell r="AH193">
            <v>43.428571428571431</v>
          </cell>
          <cell r="AL193">
            <v>0</v>
          </cell>
          <cell r="AM193">
            <v>1</v>
          </cell>
        </row>
        <row r="194">
          <cell r="B194" t="str">
            <v>ME</v>
          </cell>
          <cell r="AC194">
            <v>-252</v>
          </cell>
          <cell r="AE194">
            <v>129.3663944597597</v>
          </cell>
          <cell r="AG194">
            <v>42.751391365680533</v>
          </cell>
          <cell r="AH194">
            <v>37.714285714285715</v>
          </cell>
          <cell r="AL194">
            <v>24.951693910250931</v>
          </cell>
          <cell r="AM194">
            <v>1.1428571428571428</v>
          </cell>
        </row>
        <row r="195">
          <cell r="B195" t="str">
            <v>ME</v>
          </cell>
          <cell r="AC195">
            <v>-234</v>
          </cell>
          <cell r="AE195">
            <v>127.28583211347981</v>
          </cell>
          <cell r="AG195">
            <v>45.320278369189033</v>
          </cell>
          <cell r="AH195">
            <v>35.857142857142854</v>
          </cell>
          <cell r="AL195">
            <v>48.86605689557787</v>
          </cell>
          <cell r="AM195">
            <v>0.8571428571428571</v>
          </cell>
        </row>
        <row r="196">
          <cell r="B196" t="str">
            <v>MI</v>
          </cell>
          <cell r="AC196">
            <v>19608</v>
          </cell>
          <cell r="AE196">
            <v>546.34984129961197</v>
          </cell>
          <cell r="AG196">
            <v>187.97306695858694</v>
          </cell>
          <cell r="AH196">
            <v>423.71428571428572</v>
          </cell>
          <cell r="AL196">
            <v>302.32756282255275</v>
          </cell>
          <cell r="AM196">
            <v>46.428571428571431</v>
          </cell>
        </row>
        <row r="197">
          <cell r="B197" t="str">
            <v>MI</v>
          </cell>
          <cell r="AC197">
            <v>-2826</v>
          </cell>
          <cell r="AE197">
            <v>544.33889638347489</v>
          </cell>
          <cell r="AG197">
            <v>120.35562459445161</v>
          </cell>
          <cell r="AH197">
            <v>505.28571428571428</v>
          </cell>
          <cell r="AL197">
            <v>724.40806313358701</v>
          </cell>
          <cell r="AM197">
            <v>48.142857142857146</v>
          </cell>
        </row>
        <row r="198">
          <cell r="B198" t="str">
            <v>MI</v>
          </cell>
          <cell r="AC198">
            <v>-25386</v>
          </cell>
          <cell r="AE198">
            <v>541.21297210789533</v>
          </cell>
          <cell r="AG198">
            <v>83.022294757146184</v>
          </cell>
          <cell r="AH198">
            <v>551.57142857142856</v>
          </cell>
          <cell r="AL198">
            <v>55.349744961025785</v>
          </cell>
          <cell r="AM198">
            <v>49</v>
          </cell>
        </row>
        <row r="199">
          <cell r="B199" t="str">
            <v>MI</v>
          </cell>
          <cell r="AC199">
            <v>13014</v>
          </cell>
          <cell r="AE199">
            <v>536.7132339787172</v>
          </cell>
          <cell r="AG199">
            <v>92.381638041132092</v>
          </cell>
          <cell r="AH199">
            <v>547.71428571428567</v>
          </cell>
          <cell r="AL199">
            <v>122.93769236675227</v>
          </cell>
          <cell r="AM199">
            <v>47.571428571428569</v>
          </cell>
        </row>
        <row r="200">
          <cell r="B200" t="str">
            <v>MI</v>
          </cell>
          <cell r="AC200">
            <v>12658</v>
          </cell>
          <cell r="AE200">
            <v>532.70129931929512</v>
          </cell>
          <cell r="AG200">
            <v>73.685429221210939</v>
          </cell>
          <cell r="AH200">
            <v>561.14285714285711</v>
          </cell>
          <cell r="AL200">
            <v>51.17658448861394</v>
          </cell>
          <cell r="AM200">
            <v>48.857142857142854</v>
          </cell>
        </row>
        <row r="201">
          <cell r="B201" t="str">
            <v>MI</v>
          </cell>
          <cell r="AC201">
            <v>7578</v>
          </cell>
          <cell r="AE201">
            <v>527.71375772036095</v>
          </cell>
          <cell r="AG201">
            <v>55.408453279019191</v>
          </cell>
          <cell r="AH201">
            <v>659.71428571428567</v>
          </cell>
          <cell r="AL201">
            <v>81.218624927481741</v>
          </cell>
          <cell r="AM201">
            <v>49.428571428571431</v>
          </cell>
        </row>
        <row r="202">
          <cell r="B202" t="str">
            <v>MI</v>
          </cell>
          <cell r="AC202">
            <v>8376</v>
          </cell>
          <cell r="AE202">
            <v>521.15329881078492</v>
          </cell>
          <cell r="AG202">
            <v>83.0696223683818</v>
          </cell>
          <cell r="AH202">
            <v>618.42857142857144</v>
          </cell>
          <cell r="AL202">
            <v>33.745567457219622</v>
          </cell>
          <cell r="AM202">
            <v>49</v>
          </cell>
        </row>
        <row r="203">
          <cell r="B203" t="str">
            <v>MI</v>
          </cell>
          <cell r="AC203">
            <v>5490</v>
          </cell>
          <cell r="AE203">
            <v>516.82279862009364</v>
          </cell>
          <cell r="AG203">
            <v>46.204611471084519</v>
          </cell>
          <cell r="AH203">
            <v>623.28571428571433</v>
          </cell>
          <cell r="AL203">
            <v>141.60391001733393</v>
          </cell>
          <cell r="AM203">
            <v>47.285714285714285</v>
          </cell>
        </row>
        <row r="204">
          <cell r="B204" t="str">
            <v>MN</v>
          </cell>
          <cell r="AC204">
            <v>-1325</v>
          </cell>
          <cell r="AE204">
            <v>373.90335278075162</v>
          </cell>
          <cell r="AG204">
            <v>19.563013478289612</v>
          </cell>
          <cell r="AH204">
            <v>706.14285714285711</v>
          </cell>
          <cell r="AL204">
            <v>51.061058188471172</v>
          </cell>
          <cell r="AM204">
            <v>21.428571428571427</v>
          </cell>
        </row>
        <row r="205">
          <cell r="B205" t="str">
            <v>MN</v>
          </cell>
          <cell r="AC205">
            <v>1191</v>
          </cell>
          <cell r="AE205">
            <v>360.88734115685679</v>
          </cell>
          <cell r="AG205">
            <v>19.239418155161278</v>
          </cell>
          <cell r="AH205">
            <v>700.71428571428567</v>
          </cell>
          <cell r="AL205">
            <v>35.451310251699589</v>
          </cell>
          <cell r="AM205">
            <v>21</v>
          </cell>
        </row>
        <row r="206">
          <cell r="B206" t="str">
            <v>MN</v>
          </cell>
          <cell r="AC206">
            <v>122</v>
          </cell>
          <cell r="AE206">
            <v>348.11691465794115</v>
          </cell>
          <cell r="AG206">
            <v>16.026530411302524</v>
          </cell>
          <cell r="AH206">
            <v>696.57142857142856</v>
          </cell>
          <cell r="AL206">
            <v>59.332723856975832</v>
          </cell>
          <cell r="AM206">
            <v>21.714285714285715</v>
          </cell>
        </row>
        <row r="207">
          <cell r="B207" t="str">
            <v>MN</v>
          </cell>
          <cell r="AC207">
            <v>-635</v>
          </cell>
          <cell r="AE207">
            <v>333.38180715919231</v>
          </cell>
          <cell r="AG207">
            <v>16.015227335573037</v>
          </cell>
          <cell r="AH207">
            <v>680.71428571428567</v>
          </cell>
          <cell r="AL207">
            <v>17.525937458147226</v>
          </cell>
          <cell r="AM207">
            <v>22.714285714285715</v>
          </cell>
        </row>
        <row r="208">
          <cell r="B208" t="str">
            <v>MN</v>
          </cell>
          <cell r="AC208">
            <v>918</v>
          </cell>
          <cell r="AE208">
            <v>319.26066247289134</v>
          </cell>
          <cell r="AG208">
            <v>23.454131984028081</v>
          </cell>
          <cell r="AH208">
            <v>680.71428571428567</v>
          </cell>
          <cell r="AL208">
            <v>17.369696239339596</v>
          </cell>
          <cell r="AM208">
            <v>22.142857142857142</v>
          </cell>
        </row>
        <row r="209">
          <cell r="B209" t="str">
            <v>MN</v>
          </cell>
          <cell r="AC209">
            <v>-907</v>
          </cell>
          <cell r="AE209">
            <v>309.96351131296649</v>
          </cell>
          <cell r="AG209">
            <v>18.758797074714238</v>
          </cell>
          <cell r="AH209">
            <v>679</v>
          </cell>
          <cell r="AL209">
            <v>18.437933728769639</v>
          </cell>
          <cell r="AM209">
            <v>21.142857142857142</v>
          </cell>
        </row>
        <row r="210">
          <cell r="B210" t="str">
            <v>MN</v>
          </cell>
          <cell r="AC210">
            <v>-1341</v>
          </cell>
          <cell r="AE210">
            <v>298.71922094784986</v>
          </cell>
          <cell r="AG210">
            <v>17.61706451160747</v>
          </cell>
          <cell r="AH210">
            <v>647.85714285714289</v>
          </cell>
          <cell r="AL210">
            <v>30.517550679488899</v>
          </cell>
          <cell r="AM210">
            <v>20.428571428571427</v>
          </cell>
        </row>
        <row r="211">
          <cell r="B211" t="str">
            <v>MN</v>
          </cell>
          <cell r="AC211">
            <v>-1019</v>
          </cell>
          <cell r="AE211">
            <v>287.19426186847124</v>
          </cell>
          <cell r="AG211">
            <v>15.770498000404576</v>
          </cell>
          <cell r="AH211">
            <v>653.28571428571433</v>
          </cell>
          <cell r="AL211">
            <v>56.644821103154491</v>
          </cell>
          <cell r="AM211">
            <v>21.285714285714285</v>
          </cell>
        </row>
        <row r="212">
          <cell r="B212" t="str">
            <v>MO</v>
          </cell>
          <cell r="AC212">
            <v>3976</v>
          </cell>
          <cell r="AE212">
            <v>197.21944411575436</v>
          </cell>
          <cell r="AG212">
            <v>46.767216930641816</v>
          </cell>
          <cell r="AH212">
            <v>174.57142857142858</v>
          </cell>
          <cell r="AL212">
            <v>118.35454279424299</v>
          </cell>
          <cell r="AM212">
            <v>11.428571428571429</v>
          </cell>
        </row>
        <row r="213">
          <cell r="B213" t="str">
            <v>MO</v>
          </cell>
          <cell r="AC213">
            <v>955</v>
          </cell>
          <cell r="AE213">
            <v>194.3179663071968</v>
          </cell>
          <cell r="AG213">
            <v>34.861805067874215</v>
          </cell>
          <cell r="AH213">
            <v>171.28571428571428</v>
          </cell>
          <cell r="AL213">
            <v>94.059646738946057</v>
          </cell>
          <cell r="AM213">
            <v>12.428571428571429</v>
          </cell>
        </row>
        <row r="214">
          <cell r="B214" t="str">
            <v>MO</v>
          </cell>
          <cell r="AC214">
            <v>-26582</v>
          </cell>
          <cell r="AE214">
            <v>190.49255422440581</v>
          </cell>
          <cell r="AG214">
            <v>41.64146320458854</v>
          </cell>
          <cell r="AH214">
            <v>153.85714285714286</v>
          </cell>
          <cell r="AL214">
            <v>93.366496398282607</v>
          </cell>
          <cell r="AM214">
            <v>12.428571428571429</v>
          </cell>
        </row>
        <row r="215">
          <cell r="B215" t="str">
            <v>MO</v>
          </cell>
          <cell r="AC215">
            <v>8674</v>
          </cell>
          <cell r="AE215">
            <v>187.34793581736577</v>
          </cell>
          <cell r="AG215">
            <v>36.401845400477441</v>
          </cell>
          <cell r="AH215">
            <v>157.42857142857142</v>
          </cell>
          <cell r="AL215">
            <v>46.162734910979644</v>
          </cell>
          <cell r="AM215">
            <v>13.571428571428571</v>
          </cell>
        </row>
        <row r="216">
          <cell r="B216" t="str">
            <v>MO</v>
          </cell>
          <cell r="AC216">
            <v>-972</v>
          </cell>
          <cell r="AE216">
            <v>183.81429245275373</v>
          </cell>
          <cell r="AG216">
            <v>72.433327616192216</v>
          </cell>
          <cell r="AH216">
            <v>146.14285714285714</v>
          </cell>
          <cell r="AL216">
            <v>14.923086444146497</v>
          </cell>
          <cell r="AM216">
            <v>14.142857142857142</v>
          </cell>
        </row>
        <row r="217">
          <cell r="B217" t="str">
            <v>MO</v>
          </cell>
          <cell r="AC217">
            <v>6354</v>
          </cell>
          <cell r="AE217">
            <v>182.0636801436799</v>
          </cell>
          <cell r="AG217">
            <v>50.872567892031874</v>
          </cell>
          <cell r="AH217">
            <v>155.71428571428572</v>
          </cell>
          <cell r="AL217">
            <v>28.810428122180316</v>
          </cell>
          <cell r="AM217">
            <v>12.714285714285714</v>
          </cell>
        </row>
        <row r="218">
          <cell r="B218" t="str">
            <v>MO</v>
          </cell>
          <cell r="AC218">
            <v>1422</v>
          </cell>
          <cell r="AE218">
            <v>179.59985541239075</v>
          </cell>
          <cell r="AG218">
            <v>56.542131348267624</v>
          </cell>
          <cell r="AH218">
            <v>153.42857142857142</v>
          </cell>
          <cell r="AL218">
            <v>38.46862773701838</v>
          </cell>
          <cell r="AM218">
            <v>13.142857142857142</v>
          </cell>
        </row>
        <row r="219">
          <cell r="B219" t="str">
            <v>MO</v>
          </cell>
          <cell r="AC219">
            <v>3523</v>
          </cell>
          <cell r="AE219">
            <v>177.41159002604846</v>
          </cell>
          <cell r="AG219">
            <v>48.283981116740904</v>
          </cell>
          <cell r="AH219">
            <v>146.71428571428572</v>
          </cell>
          <cell r="AL219">
            <v>37.775461458653254</v>
          </cell>
          <cell r="AM219">
            <v>16.714285714285715</v>
          </cell>
        </row>
        <row r="220">
          <cell r="B220" t="str">
            <v>MP</v>
          </cell>
          <cell r="AC220">
            <v>0</v>
          </cell>
          <cell r="AE220">
            <v>2200</v>
          </cell>
          <cell r="AG220">
            <v>0</v>
          </cell>
          <cell r="AH220">
            <v>0.14285714285714285</v>
          </cell>
          <cell r="AL220">
            <v>0</v>
          </cell>
          <cell r="AM220">
            <v>0</v>
          </cell>
        </row>
        <row r="221">
          <cell r="B221" t="str">
            <v>MP</v>
          </cell>
          <cell r="AC221">
            <v>439</v>
          </cell>
          <cell r="AE221">
            <v>2200</v>
          </cell>
          <cell r="AG221">
            <v>0</v>
          </cell>
          <cell r="AH221">
            <v>0.14285714285714285</v>
          </cell>
          <cell r="AL221">
            <v>0</v>
          </cell>
          <cell r="AM221">
            <v>0</v>
          </cell>
        </row>
        <row r="222">
          <cell r="B222" t="str">
            <v>MP</v>
          </cell>
          <cell r="AC222">
            <v>0</v>
          </cell>
          <cell r="AE222">
            <v>2200</v>
          </cell>
          <cell r="AG222">
            <v>0</v>
          </cell>
          <cell r="AH222">
            <v>0.14285714285714285</v>
          </cell>
          <cell r="AL222">
            <v>0</v>
          </cell>
          <cell r="AM222">
            <v>0</v>
          </cell>
        </row>
        <row r="223">
          <cell r="B223" t="str">
            <v>MP</v>
          </cell>
          <cell r="AC223">
            <v>229</v>
          </cell>
          <cell r="AE223">
            <v>2200</v>
          </cell>
          <cell r="AG223">
            <v>0</v>
          </cell>
          <cell r="AH223">
            <v>0.42857142857142855</v>
          </cell>
          <cell r="AL223">
            <v>0</v>
          </cell>
          <cell r="AM223">
            <v>0</v>
          </cell>
        </row>
        <row r="224">
          <cell r="B224" t="str">
            <v>MP</v>
          </cell>
          <cell r="AC224">
            <v>262</v>
          </cell>
          <cell r="AE224">
            <v>2200</v>
          </cell>
          <cell r="AG224">
            <v>14.899977377480541</v>
          </cell>
          <cell r="AH224">
            <v>0.42857142857142855</v>
          </cell>
          <cell r="AL224">
            <v>0</v>
          </cell>
          <cell r="AM224">
            <v>0</v>
          </cell>
        </row>
        <row r="225">
          <cell r="B225" t="str">
            <v>MP</v>
          </cell>
          <cell r="AC225">
            <v>0</v>
          </cell>
          <cell r="AE225">
            <v>2100</v>
          </cell>
          <cell r="AG225">
            <v>0</v>
          </cell>
          <cell r="AH225">
            <v>0.2857142857142857</v>
          </cell>
          <cell r="AL225">
            <v>0</v>
          </cell>
          <cell r="AM225">
            <v>0</v>
          </cell>
        </row>
        <row r="226">
          <cell r="B226" t="str">
            <v>MP</v>
          </cell>
          <cell r="AC226">
            <v>397</v>
          </cell>
          <cell r="AE226">
            <v>2100</v>
          </cell>
          <cell r="AG226">
            <v>0</v>
          </cell>
          <cell r="AH226">
            <v>0.2857142857142857</v>
          </cell>
          <cell r="AL226">
            <v>0</v>
          </cell>
          <cell r="AM226">
            <v>0</v>
          </cell>
        </row>
        <row r="227">
          <cell r="B227" t="str">
            <v>MP</v>
          </cell>
          <cell r="AC227">
            <v>81</v>
          </cell>
          <cell r="AE227">
            <v>2100</v>
          </cell>
          <cell r="AG227">
            <v>0</v>
          </cell>
          <cell r="AH227">
            <v>0.2857142857142857</v>
          </cell>
          <cell r="AL227">
            <v>0</v>
          </cell>
          <cell r="AM227">
            <v>0</v>
          </cell>
        </row>
        <row r="228">
          <cell r="B228" t="str">
            <v>MS</v>
          </cell>
          <cell r="AC228">
            <v>3955</v>
          </cell>
          <cell r="AE228">
            <v>450.21175809397641</v>
          </cell>
          <cell r="AG228">
            <v>44.935908018256839</v>
          </cell>
          <cell r="AH228">
            <v>289.42857142857144</v>
          </cell>
          <cell r="AL228">
            <v>43.667355498525687</v>
          </cell>
          <cell r="AM228">
            <v>15.285714285714286</v>
          </cell>
        </row>
        <row r="229">
          <cell r="B229" t="str">
            <v>MS</v>
          </cell>
          <cell r="AC229">
            <v>1212</v>
          </cell>
          <cell r="AE229">
            <v>443.32042043850322</v>
          </cell>
          <cell r="AG229">
            <v>36.840948698846368</v>
          </cell>
          <cell r="AH229">
            <v>279.42857142857144</v>
          </cell>
          <cell r="AL229">
            <v>47.787809461347635</v>
          </cell>
          <cell r="AM229">
            <v>14.857142857142858</v>
          </cell>
        </row>
        <row r="230">
          <cell r="B230" t="str">
            <v>MS</v>
          </cell>
          <cell r="AC230">
            <v>-7563</v>
          </cell>
          <cell r="AE230">
            <v>435.05750587101824</v>
          </cell>
          <cell r="AG230">
            <v>23.311496543953051</v>
          </cell>
          <cell r="AH230">
            <v>268.85714285714283</v>
          </cell>
          <cell r="AL230">
            <v>21.000453087137121</v>
          </cell>
          <cell r="AM230">
            <v>15.142857142857142</v>
          </cell>
        </row>
        <row r="231">
          <cell r="B231" t="str">
            <v>MS</v>
          </cell>
          <cell r="AC231">
            <v>7983</v>
          </cell>
          <cell r="AE231">
            <v>422.31187651793425</v>
          </cell>
          <cell r="AG231">
            <v>21.418447696465371</v>
          </cell>
          <cell r="AH231">
            <v>260.42857142857144</v>
          </cell>
          <cell r="AL231">
            <v>25.471587045670656</v>
          </cell>
          <cell r="AM231">
            <v>14.714285714285714</v>
          </cell>
        </row>
        <row r="232">
          <cell r="B232" t="str">
            <v>MS</v>
          </cell>
          <cell r="AC232">
            <v>2740</v>
          </cell>
          <cell r="AE232">
            <v>408.86373216113685</v>
          </cell>
          <cell r="AG232">
            <v>32.874345146724096</v>
          </cell>
          <cell r="AH232">
            <v>248.42857142857142</v>
          </cell>
          <cell r="AL232">
            <v>39.854958300808882</v>
          </cell>
          <cell r="AM232">
            <v>14.285714285714286</v>
          </cell>
        </row>
        <row r="233">
          <cell r="B233" t="str">
            <v>MS</v>
          </cell>
          <cell r="AC233">
            <v>290</v>
          </cell>
          <cell r="AE233">
            <v>400.33319283033262</v>
          </cell>
          <cell r="AG233">
            <v>31.191657301583746</v>
          </cell>
          <cell r="AH233">
            <v>268.14285714285717</v>
          </cell>
          <cell r="AL233">
            <v>24.345150151002453</v>
          </cell>
          <cell r="AM233">
            <v>15</v>
          </cell>
        </row>
        <row r="234">
          <cell r="B234" t="str">
            <v>MS</v>
          </cell>
          <cell r="AC234">
            <v>-727</v>
          </cell>
          <cell r="AE234">
            <v>391.53502873620897</v>
          </cell>
          <cell r="AG234">
            <v>29.47778363330864</v>
          </cell>
          <cell r="AH234">
            <v>256.57142857142856</v>
          </cell>
          <cell r="AL234">
            <v>14.420016824116283</v>
          </cell>
          <cell r="AM234">
            <v>13.857142857142858</v>
          </cell>
        </row>
        <row r="235">
          <cell r="B235" t="str">
            <v>MS</v>
          </cell>
          <cell r="AC235">
            <v>1281</v>
          </cell>
          <cell r="AE235">
            <v>382.43578678335109</v>
          </cell>
          <cell r="AG235">
            <v>57.917871657049865</v>
          </cell>
          <cell r="AH235">
            <v>251.14285714285714</v>
          </cell>
          <cell r="AL235">
            <v>51.935757122222562</v>
          </cell>
          <cell r="AM235">
            <v>13.285714285714286</v>
          </cell>
        </row>
        <row r="236">
          <cell r="B236" t="str">
            <v>MT</v>
          </cell>
          <cell r="AC236">
            <v>301</v>
          </cell>
          <cell r="AE236">
            <v>44.076009492444967</v>
          </cell>
          <cell r="AG236">
            <v>0</v>
          </cell>
          <cell r="AH236">
            <v>1.2857142857142858</v>
          </cell>
          <cell r="AL236">
            <v>0</v>
          </cell>
          <cell r="AM236">
            <v>0</v>
          </cell>
        </row>
        <row r="237">
          <cell r="B237" t="str">
            <v>MT</v>
          </cell>
          <cell r="AC237">
            <v>729</v>
          </cell>
          <cell r="AE237">
            <v>44.076009492444967</v>
          </cell>
          <cell r="AG237">
            <v>0</v>
          </cell>
          <cell r="AH237">
            <v>1.5714285714285714</v>
          </cell>
          <cell r="AL237">
            <v>0</v>
          </cell>
          <cell r="AM237">
            <v>0</v>
          </cell>
        </row>
        <row r="238">
          <cell r="B238" t="str">
            <v>MT</v>
          </cell>
          <cell r="AC238">
            <v>795</v>
          </cell>
          <cell r="AE238">
            <v>44.076009492444967</v>
          </cell>
          <cell r="AG238">
            <v>0</v>
          </cell>
          <cell r="AH238">
            <v>1.5714285714285714</v>
          </cell>
          <cell r="AL238">
            <v>0</v>
          </cell>
          <cell r="AM238">
            <v>0</v>
          </cell>
        </row>
        <row r="239">
          <cell r="B239" t="str">
            <v>MT</v>
          </cell>
          <cell r="AC239">
            <v>1333</v>
          </cell>
          <cell r="AE239">
            <v>44.076009492444967</v>
          </cell>
          <cell r="AG239">
            <v>0</v>
          </cell>
          <cell r="AH239">
            <v>1.8571428571428572</v>
          </cell>
          <cell r="AL239">
            <v>0</v>
          </cell>
          <cell r="AM239">
            <v>0</v>
          </cell>
        </row>
        <row r="240">
          <cell r="B240" t="str">
            <v>MT</v>
          </cell>
          <cell r="AC240">
            <v>788</v>
          </cell>
          <cell r="AE240">
            <v>44.076009492444967</v>
          </cell>
          <cell r="AG240">
            <v>331.67080518261474</v>
          </cell>
          <cell r="AH240">
            <v>2.4285714285714284</v>
          </cell>
          <cell r="AL240">
            <v>0</v>
          </cell>
          <cell r="AM240">
            <v>0</v>
          </cell>
        </row>
        <row r="241">
          <cell r="B241" t="str">
            <v>MT</v>
          </cell>
          <cell r="AC241">
            <v>706</v>
          </cell>
          <cell r="AE241">
            <v>43.983992771166378</v>
          </cell>
          <cell r="AG241">
            <v>46.984624596662144</v>
          </cell>
          <cell r="AH241">
            <v>2.2857142857142856</v>
          </cell>
          <cell r="AL241">
            <v>0</v>
          </cell>
          <cell r="AM241">
            <v>0</v>
          </cell>
        </row>
        <row r="242">
          <cell r="B242" t="str">
            <v>MT</v>
          </cell>
          <cell r="AC242">
            <v>773</v>
          </cell>
          <cell r="AE242">
            <v>43.339875722216242</v>
          </cell>
          <cell r="AG242">
            <v>326.12562568557615</v>
          </cell>
          <cell r="AH242">
            <v>1.4285714285714286</v>
          </cell>
          <cell r="AL242">
            <v>0</v>
          </cell>
          <cell r="AM242">
            <v>0</v>
          </cell>
        </row>
        <row r="243">
          <cell r="B243" t="str">
            <v>MT</v>
          </cell>
          <cell r="AC243">
            <v>1262</v>
          </cell>
          <cell r="AE243">
            <v>43.247859000937652</v>
          </cell>
          <cell r="AG243">
            <v>162.54276752004944</v>
          </cell>
          <cell r="AH243">
            <v>1.5714285714285714</v>
          </cell>
          <cell r="AL243">
            <v>0</v>
          </cell>
          <cell r="AM243">
            <v>0</v>
          </cell>
        </row>
        <row r="244">
          <cell r="B244" t="str">
            <v>NC</v>
          </cell>
          <cell r="AC244">
            <v>614</v>
          </cell>
          <cell r="AE244">
            <v>225.82276324362303</v>
          </cell>
          <cell r="AG244">
            <v>22.037834780785495</v>
          </cell>
          <cell r="AH244">
            <v>705.85714285714289</v>
          </cell>
          <cell r="AL244">
            <v>51.915952622985586</v>
          </cell>
          <cell r="AM244">
            <v>13.285714285714286</v>
          </cell>
        </row>
        <row r="245">
          <cell r="B245" t="str">
            <v>NC</v>
          </cell>
          <cell r="AC245">
            <v>2104</v>
          </cell>
          <cell r="AE245">
            <v>218.83058788363437</v>
          </cell>
          <cell r="AG245">
            <v>32.039025510163107</v>
          </cell>
          <cell r="AH245">
            <v>672.85714285714289</v>
          </cell>
          <cell r="AL245">
            <v>73.324523566544599</v>
          </cell>
          <cell r="AM245">
            <v>12.142857142857142</v>
          </cell>
        </row>
        <row r="246">
          <cell r="B246" t="str">
            <v>NC</v>
          </cell>
          <cell r="AC246">
            <v>15288</v>
          </cell>
          <cell r="AE246">
            <v>214.14714967081176</v>
          </cell>
          <cell r="AG246">
            <v>13.879782822012626</v>
          </cell>
          <cell r="AH246">
            <v>677.57142857142856</v>
          </cell>
          <cell r="AL246">
            <v>56.413769148086622</v>
          </cell>
          <cell r="AM246">
            <v>12.142857142857142</v>
          </cell>
        </row>
        <row r="247">
          <cell r="B247" t="str">
            <v>NC</v>
          </cell>
          <cell r="AC247">
            <v>4999</v>
          </cell>
          <cell r="AE247">
            <v>203.71542713239202</v>
          </cell>
          <cell r="AG247">
            <v>19.419776032369786</v>
          </cell>
          <cell r="AH247">
            <v>641.28571428571433</v>
          </cell>
          <cell r="AL247">
            <v>41.703395308363262</v>
          </cell>
          <cell r="AM247">
            <v>12.428571428571429</v>
          </cell>
        </row>
        <row r="248">
          <cell r="B248" t="str">
            <v>NC</v>
          </cell>
          <cell r="AC248">
            <v>5662</v>
          </cell>
          <cell r="AE248">
            <v>196.57247710156804</v>
          </cell>
          <cell r="AG248">
            <v>19.243554799690958</v>
          </cell>
          <cell r="AH248">
            <v>621.85714285714289</v>
          </cell>
          <cell r="AL248">
            <v>35.101813033729755</v>
          </cell>
          <cell r="AM248">
            <v>14.428571428571429</v>
          </cell>
        </row>
        <row r="249">
          <cell r="B249" t="str">
            <v>NC</v>
          </cell>
          <cell r="AC249">
            <v>8375</v>
          </cell>
          <cell r="AE249">
            <v>189.61799540928823</v>
          </cell>
          <cell r="AG249">
            <v>32.703167940549619</v>
          </cell>
          <cell r="AH249">
            <v>615.14285714285711</v>
          </cell>
          <cell r="AL249">
            <v>43.887906936278249</v>
          </cell>
          <cell r="AM249">
            <v>15</v>
          </cell>
        </row>
        <row r="250">
          <cell r="B250" t="str">
            <v>NC</v>
          </cell>
          <cell r="AC250">
            <v>2483</v>
          </cell>
          <cell r="AE250">
            <v>185.64131346600624</v>
          </cell>
          <cell r="AG250">
            <v>19.821272770969156</v>
          </cell>
          <cell r="AH250">
            <v>622</v>
          </cell>
          <cell r="AL250">
            <v>15.616352717830361</v>
          </cell>
          <cell r="AM250">
            <v>16.285714285714285</v>
          </cell>
        </row>
        <row r="251">
          <cell r="B251" t="str">
            <v>NC</v>
          </cell>
          <cell r="AC251">
            <v>1701</v>
          </cell>
          <cell r="AE251">
            <v>179.26166020628614</v>
          </cell>
          <cell r="AG251">
            <v>25.455647745676686</v>
          </cell>
          <cell r="AH251">
            <v>568.28571428571433</v>
          </cell>
          <cell r="AL251">
            <v>228.73839454750825</v>
          </cell>
          <cell r="AM251">
            <v>15.857142857142858</v>
          </cell>
        </row>
        <row r="252">
          <cell r="B252" t="str">
            <v>ND</v>
          </cell>
          <cell r="AC252">
            <v>472</v>
          </cell>
          <cell r="AE252">
            <v>322.55820029065683</v>
          </cell>
          <cell r="AG252">
            <v>43.320774572982394</v>
          </cell>
          <cell r="AH252">
            <v>75.142857142857139</v>
          </cell>
          <cell r="AL252">
            <v>37.082294466303075</v>
          </cell>
          <cell r="AM252">
            <v>1.4285714285714286</v>
          </cell>
        </row>
        <row r="253">
          <cell r="B253" t="str">
            <v>ND</v>
          </cell>
          <cell r="AC253">
            <v>810</v>
          </cell>
          <cell r="AE253">
            <v>317.43822885747181</v>
          </cell>
          <cell r="AG253">
            <v>31.275351582662516</v>
          </cell>
          <cell r="AH253">
            <v>74</v>
          </cell>
          <cell r="AL253">
            <v>36.38912671916421</v>
          </cell>
          <cell r="AM253">
            <v>1.4285714285714286</v>
          </cell>
        </row>
        <row r="254">
          <cell r="B254" t="str">
            <v>ND</v>
          </cell>
          <cell r="AC254">
            <v>838</v>
          </cell>
          <cell r="AE254">
            <v>310.48031896109217</v>
          </cell>
          <cell r="AG254">
            <v>33.804181224524008</v>
          </cell>
          <cell r="AH254">
            <v>73.857142857142861</v>
          </cell>
          <cell r="AL254">
            <v>0</v>
          </cell>
          <cell r="AM254">
            <v>1.4285714285714286</v>
          </cell>
        </row>
        <row r="255">
          <cell r="B255" t="str">
            <v>ND</v>
          </cell>
          <cell r="AC255">
            <v>671</v>
          </cell>
          <cell r="AE255">
            <v>304.17881565871056</v>
          </cell>
          <cell r="AG255">
            <v>17.901440096909564</v>
          </cell>
          <cell r="AH255">
            <v>79.428571428571431</v>
          </cell>
          <cell r="AL255">
            <v>35.695958173264017</v>
          </cell>
          <cell r="AM255">
            <v>1.4285714285714286</v>
          </cell>
        </row>
        <row r="256">
          <cell r="B256" t="str">
            <v>ND</v>
          </cell>
          <cell r="AC256">
            <v>739</v>
          </cell>
          <cell r="AE256">
            <v>292.62605960434439</v>
          </cell>
          <cell r="AG256">
            <v>11.179883209522574</v>
          </cell>
          <cell r="AH256">
            <v>83.142857142857139</v>
          </cell>
          <cell r="AL256">
            <v>17.326368776892767</v>
          </cell>
          <cell r="AM256">
            <v>1.5714285714285714</v>
          </cell>
        </row>
        <row r="257">
          <cell r="B257" t="str">
            <v>ND</v>
          </cell>
          <cell r="AC257">
            <v>459</v>
          </cell>
          <cell r="AE257">
            <v>275.03436288519583</v>
          </cell>
          <cell r="AG257">
            <v>14.028229305484883</v>
          </cell>
          <cell r="AH257">
            <v>64</v>
          </cell>
          <cell r="AL257">
            <v>8.1395610581004814</v>
          </cell>
          <cell r="AM257">
            <v>1.2857142857142858</v>
          </cell>
        </row>
        <row r="258">
          <cell r="B258" t="str">
            <v>ND</v>
          </cell>
          <cell r="AC258">
            <v>540</v>
          </cell>
          <cell r="AE258">
            <v>261.77494968643458</v>
          </cell>
          <cell r="AG258">
            <v>21.590230384760304</v>
          </cell>
          <cell r="AH258">
            <v>60.428571428571431</v>
          </cell>
          <cell r="AL258">
            <v>30.843751462787548</v>
          </cell>
          <cell r="AM258">
            <v>1</v>
          </cell>
        </row>
        <row r="259">
          <cell r="B259" t="str">
            <v>ND</v>
          </cell>
          <cell r="AC259">
            <v>1030</v>
          </cell>
          <cell r="AE259">
            <v>253.50422660205874</v>
          </cell>
          <cell r="AG259">
            <v>42.828853055472912</v>
          </cell>
          <cell r="AH259">
            <v>59</v>
          </cell>
          <cell r="AL259">
            <v>30.150574439409645</v>
          </cell>
          <cell r="AM259">
            <v>1.1428571428571428</v>
          </cell>
        </row>
        <row r="260">
          <cell r="B260" t="str">
            <v>NE</v>
          </cell>
          <cell r="AC260">
            <v>1077</v>
          </cell>
          <cell r="AE260">
            <v>621.43738764807404</v>
          </cell>
          <cell r="AG260">
            <v>57.657200200546171</v>
          </cell>
          <cell r="AH260">
            <v>255.14285714285714</v>
          </cell>
          <cell r="AL260">
            <v>34.309618491520638</v>
          </cell>
          <cell r="AM260">
            <v>3.8571428571428572</v>
          </cell>
        </row>
        <row r="261">
          <cell r="B261" t="str">
            <v>NE</v>
          </cell>
          <cell r="AC261">
            <v>-47</v>
          </cell>
          <cell r="AE261">
            <v>614.01127744459859</v>
          </cell>
          <cell r="AG261">
            <v>25.065105984297542</v>
          </cell>
          <cell r="AH261">
            <v>252.71428571428572</v>
          </cell>
          <cell r="AL261">
            <v>0</v>
          </cell>
          <cell r="AM261">
            <v>3.4285714285714284</v>
          </cell>
        </row>
        <row r="262">
          <cell r="B262" t="str">
            <v>NE</v>
          </cell>
          <cell r="AC262">
            <v>-807</v>
          </cell>
          <cell r="AE262">
            <v>597.26411857193341</v>
          </cell>
          <cell r="AG262">
            <v>33.759761215505399</v>
          </cell>
          <cell r="AH262">
            <v>270</v>
          </cell>
          <cell r="AL262">
            <v>25.124991772655136</v>
          </cell>
          <cell r="AM262">
            <v>4</v>
          </cell>
        </row>
        <row r="263">
          <cell r="B263" t="str">
            <v>NE</v>
          </cell>
          <cell r="AC263">
            <v>-251</v>
          </cell>
          <cell r="AE263">
            <v>585.12626948073557</v>
          </cell>
          <cell r="AG263">
            <v>25.787869022160663</v>
          </cell>
          <cell r="AH263">
            <v>287</v>
          </cell>
          <cell r="AL263">
            <v>19.475380003531082</v>
          </cell>
          <cell r="AM263">
            <v>4.2857142857142856</v>
          </cell>
        </row>
        <row r="264">
          <cell r="B264" t="str">
            <v>NE</v>
          </cell>
          <cell r="AC264">
            <v>745</v>
          </cell>
          <cell r="AE264">
            <v>569.60825988312843</v>
          </cell>
          <cell r="AG264">
            <v>27.583797184028338</v>
          </cell>
          <cell r="AH264">
            <v>292.42857142857144</v>
          </cell>
          <cell r="AL264">
            <v>15.593244012662415</v>
          </cell>
          <cell r="AM264">
            <v>4.4285714285714288</v>
          </cell>
        </row>
        <row r="265">
          <cell r="B265" t="str">
            <v>NE</v>
          </cell>
          <cell r="AC265">
            <v>-59</v>
          </cell>
          <cell r="AE265">
            <v>555.47304321996137</v>
          </cell>
          <cell r="AG265">
            <v>33.669768148859113</v>
          </cell>
          <cell r="AH265">
            <v>307.71428571428572</v>
          </cell>
          <cell r="AL265">
            <v>12.721054609293338</v>
          </cell>
          <cell r="AM265">
            <v>4.1428571428571432</v>
          </cell>
        </row>
        <row r="266">
          <cell r="B266" t="str">
            <v>NE</v>
          </cell>
          <cell r="AC266">
            <v>-287</v>
          </cell>
          <cell r="AE266">
            <v>544.1546269788023</v>
          </cell>
          <cell r="AG266">
            <v>26.23922471752908</v>
          </cell>
          <cell r="AH266">
            <v>293.28571428571428</v>
          </cell>
          <cell r="AL266">
            <v>42.974193529121955</v>
          </cell>
          <cell r="AM266">
            <v>3.5714285714285716</v>
          </cell>
        </row>
        <row r="267">
          <cell r="B267" t="str">
            <v>NE</v>
          </cell>
          <cell r="AC267">
            <v>581</v>
          </cell>
          <cell r="AE267">
            <v>529.96819576250789</v>
          </cell>
          <cell r="AG267">
            <v>55.689324841566219</v>
          </cell>
          <cell r="AH267">
            <v>290.42857142857144</v>
          </cell>
          <cell r="AL267">
            <v>0</v>
          </cell>
          <cell r="AM267">
            <v>3.5714285714285716</v>
          </cell>
        </row>
        <row r="268">
          <cell r="B268" t="str">
            <v>NH</v>
          </cell>
          <cell r="AC268">
            <v>1247</v>
          </cell>
          <cell r="AE268">
            <v>302.57152983490926</v>
          </cell>
          <cell r="AG268">
            <v>47.583712531278877</v>
          </cell>
          <cell r="AH268">
            <v>79</v>
          </cell>
          <cell r="AL268">
            <v>144.52091010908183</v>
          </cell>
          <cell r="AM268">
            <v>5.2857142857142856</v>
          </cell>
        </row>
        <row r="269">
          <cell r="B269" t="str">
            <v>NH</v>
          </cell>
          <cell r="AC269">
            <v>0</v>
          </cell>
          <cell r="AE269">
            <v>298.195947335489</v>
          </cell>
          <cell r="AG269">
            <v>0</v>
          </cell>
          <cell r="AH269">
            <v>76.142857142857139</v>
          </cell>
          <cell r="AL269">
            <v>0</v>
          </cell>
          <cell r="AM269">
            <v>5.2857142857142856</v>
          </cell>
        </row>
        <row r="270">
          <cell r="B270" t="str">
            <v>NH</v>
          </cell>
          <cell r="AC270">
            <v>2899</v>
          </cell>
          <cell r="AE270">
            <v>298.195947335489</v>
          </cell>
          <cell r="AG270">
            <v>18.055616926855262</v>
          </cell>
          <cell r="AH270">
            <v>89.285714285714292</v>
          </cell>
          <cell r="AL270">
            <v>15.670272986310719</v>
          </cell>
          <cell r="AM270">
            <v>7</v>
          </cell>
        </row>
        <row r="271">
          <cell r="B271" t="str">
            <v>NH</v>
          </cell>
          <cell r="AC271">
            <v>1600</v>
          </cell>
          <cell r="AE271">
            <v>286.96528558697713</v>
          </cell>
          <cell r="AG271">
            <v>40.36189945315585</v>
          </cell>
          <cell r="AH271">
            <v>67.285714285714292</v>
          </cell>
          <cell r="AL271">
            <v>14.977007549765409</v>
          </cell>
          <cell r="AM271">
            <v>5.7142857142857144</v>
          </cell>
        </row>
        <row r="272">
          <cell r="B272" t="str">
            <v>NH</v>
          </cell>
          <cell r="AC272">
            <v>472</v>
          </cell>
          <cell r="AE272">
            <v>282.07921846262451</v>
          </cell>
          <cell r="AG272">
            <v>17.889918353263965</v>
          </cell>
          <cell r="AH272">
            <v>81.285714285714292</v>
          </cell>
          <cell r="AL272">
            <v>16.113187243051126</v>
          </cell>
          <cell r="AM272">
            <v>5.7142857142857144</v>
          </cell>
        </row>
        <row r="273">
          <cell r="B273" t="str">
            <v>NH</v>
          </cell>
          <cell r="AC273">
            <v>724</v>
          </cell>
          <cell r="AE273">
            <v>271.35904133904489</v>
          </cell>
          <cell r="AG273">
            <v>37.032064945283928</v>
          </cell>
          <cell r="AH273">
            <v>68.857142857142861</v>
          </cell>
          <cell r="AL273">
            <v>12.265440996378208</v>
          </cell>
          <cell r="AM273">
            <v>5.7142857142857144</v>
          </cell>
        </row>
        <row r="274">
          <cell r="B274" t="str">
            <v>NH</v>
          </cell>
          <cell r="AC274">
            <v>4036</v>
          </cell>
          <cell r="AE274">
            <v>266.32712146471164</v>
          </cell>
          <cell r="AG274">
            <v>44.855632096966694</v>
          </cell>
          <cell r="AH274">
            <v>70.285714285714292</v>
          </cell>
          <cell r="AL274">
            <v>0</v>
          </cell>
          <cell r="AM274">
            <v>5.5714285714285712</v>
          </cell>
        </row>
        <row r="275">
          <cell r="B275" t="str">
            <v>NH</v>
          </cell>
          <cell r="AC275">
            <v>-274</v>
          </cell>
          <cell r="AE275">
            <v>262.24324446525276</v>
          </cell>
          <cell r="AG275">
            <v>61.966711826321756</v>
          </cell>
          <cell r="AH275">
            <v>62.285714285714285</v>
          </cell>
          <cell r="AL275">
            <v>118.87440465905816</v>
          </cell>
          <cell r="AM275">
            <v>5.5714285714285712</v>
          </cell>
        </row>
        <row r="276">
          <cell r="B276" t="str">
            <v>NJ</v>
          </cell>
          <cell r="AC276">
            <v>10610</v>
          </cell>
          <cell r="AE276">
            <v>1735.4749146596894</v>
          </cell>
          <cell r="AG276">
            <v>114.26030684115963</v>
          </cell>
          <cell r="AH276">
            <v>1007.5714285714286</v>
          </cell>
          <cell r="AL276">
            <v>701.87447665292586</v>
          </cell>
          <cell r="AM276">
            <v>101.28571428571429</v>
          </cell>
        </row>
        <row r="277">
          <cell r="B277" t="str">
            <v>NJ</v>
          </cell>
          <cell r="AC277">
            <v>14572</v>
          </cell>
          <cell r="AE277">
            <v>1724.9787222709731</v>
          </cell>
          <cell r="AG277">
            <v>101.41627969239912</v>
          </cell>
          <cell r="AH277">
            <v>1117.1428571428571</v>
          </cell>
          <cell r="AL277">
            <v>148.05330138905313</v>
          </cell>
          <cell r="AM277">
            <v>111</v>
          </cell>
        </row>
        <row r="278">
          <cell r="B278" t="str">
            <v>NJ</v>
          </cell>
          <cell r="AC278">
            <v>19571</v>
          </cell>
          <cell r="AE278">
            <v>1713.2292531791263</v>
          </cell>
          <cell r="AG278">
            <v>275.29901067072092</v>
          </cell>
          <cell r="AH278">
            <v>1145</v>
          </cell>
          <cell r="AL278">
            <v>79.660881180698325</v>
          </cell>
          <cell r="AM278">
            <v>118.85714285714286</v>
          </cell>
        </row>
        <row r="279">
          <cell r="B279" t="str">
            <v>NJ</v>
          </cell>
          <cell r="AC279">
            <v>-1430</v>
          </cell>
          <cell r="AE279">
            <v>1708.9211145121162</v>
          </cell>
          <cell r="AG279">
            <v>84.542082151289279</v>
          </cell>
          <cell r="AH279">
            <v>1259.1428571428571</v>
          </cell>
          <cell r="AL279">
            <v>53.273954997214986</v>
          </cell>
          <cell r="AM279">
            <v>121</v>
          </cell>
        </row>
        <row r="280">
          <cell r="B280" t="str">
            <v>NJ</v>
          </cell>
          <cell r="AC280">
            <v>2201</v>
          </cell>
          <cell r="AE280">
            <v>1694.9672212192279</v>
          </cell>
          <cell r="AG280">
            <v>97.502400430606144</v>
          </cell>
          <cell r="AH280">
            <v>1252.5714285714287</v>
          </cell>
          <cell r="AL280">
            <v>77.942442714460256</v>
          </cell>
          <cell r="AM280">
            <v>128.14285714285714</v>
          </cell>
        </row>
        <row r="281">
          <cell r="B281" t="str">
            <v>NJ</v>
          </cell>
          <cell r="AC281">
            <v>-2699</v>
          </cell>
          <cell r="AE281">
            <v>1682.9603828044169</v>
          </cell>
          <cell r="AG281">
            <v>74.868362637372911</v>
          </cell>
          <cell r="AH281">
            <v>1262.7142857142858</v>
          </cell>
          <cell r="AL281">
            <v>45.921205151540292</v>
          </cell>
          <cell r="AM281">
            <v>149.28571428571428</v>
          </cell>
        </row>
        <row r="282">
          <cell r="B282" t="str">
            <v>NJ</v>
          </cell>
          <cell r="AC282">
            <v>4873</v>
          </cell>
          <cell r="AE282">
            <v>1667.4510836031795</v>
          </cell>
          <cell r="AG282">
            <v>105.6981613916583</v>
          </cell>
          <cell r="AH282">
            <v>1181.4285714285713</v>
          </cell>
          <cell r="AL282">
            <v>48.246345249827854</v>
          </cell>
          <cell r="AM282">
            <v>154</v>
          </cell>
        </row>
        <row r="283">
          <cell r="B283" t="str">
            <v>NJ</v>
          </cell>
          <cell r="AC283">
            <v>954</v>
          </cell>
          <cell r="AE283">
            <v>1656.552052274171</v>
          </cell>
          <cell r="AG283">
            <v>59.836226768672937</v>
          </cell>
          <cell r="AH283">
            <v>1156.2857142857142</v>
          </cell>
          <cell r="AL283">
            <v>91.20983338556367</v>
          </cell>
          <cell r="AM283">
            <v>160.71428571428572</v>
          </cell>
        </row>
        <row r="284">
          <cell r="B284" t="str">
            <v>NM</v>
          </cell>
          <cell r="AC284">
            <v>2882</v>
          </cell>
          <cell r="AE284">
            <v>331.14888583638583</v>
          </cell>
          <cell r="AG284">
            <v>32.169214757687918</v>
          </cell>
          <cell r="AH284">
            <v>143.57142857142858</v>
          </cell>
          <cell r="AL284">
            <v>24.065946790878009</v>
          </cell>
          <cell r="AM284">
            <v>7.4285714285714288</v>
          </cell>
        </row>
        <row r="285">
          <cell r="B285" t="str">
            <v>NM</v>
          </cell>
          <cell r="AC285">
            <v>9036</v>
          </cell>
          <cell r="AE285">
            <v>324.08997252747253</v>
          </cell>
          <cell r="AG285">
            <v>27.357463462215762</v>
          </cell>
          <cell r="AH285">
            <v>134</v>
          </cell>
          <cell r="AL285">
            <v>35.233845342292675</v>
          </cell>
          <cell r="AM285">
            <v>7</v>
          </cell>
        </row>
        <row r="286">
          <cell r="B286" t="str">
            <v>NM</v>
          </cell>
          <cell r="AC286">
            <v>4086</v>
          </cell>
          <cell r="AE286">
            <v>315.98176129426128</v>
          </cell>
          <cell r="AG286">
            <v>29.665802751198544</v>
          </cell>
          <cell r="AH286">
            <v>137.57142857142858</v>
          </cell>
          <cell r="AL286">
            <v>25.818181736514372</v>
          </cell>
          <cell r="AM286">
            <v>7</v>
          </cell>
        </row>
        <row r="287">
          <cell r="B287" t="str">
            <v>NM</v>
          </cell>
          <cell r="AC287">
            <v>3873</v>
          </cell>
          <cell r="AE287">
            <v>308.68437118437117</v>
          </cell>
          <cell r="AG287">
            <v>28.594274948124159</v>
          </cell>
          <cell r="AH287">
            <v>138.42857142857142</v>
          </cell>
          <cell r="AL287">
            <v>18.177157557139207</v>
          </cell>
          <cell r="AM287">
            <v>7.4285714285714288</v>
          </cell>
        </row>
        <row r="288">
          <cell r="B288" t="str">
            <v>NM</v>
          </cell>
          <cell r="AC288">
            <v>3848</v>
          </cell>
          <cell r="AE288">
            <v>301.29159035409037</v>
          </cell>
          <cell r="AG288">
            <v>34.681157881632835</v>
          </cell>
          <cell r="AH288">
            <v>136.14285714285714</v>
          </cell>
          <cell r="AL288">
            <v>27.674930009091586</v>
          </cell>
          <cell r="AM288">
            <v>7.4285714285714288</v>
          </cell>
        </row>
        <row r="289">
          <cell r="B289" t="str">
            <v>NM</v>
          </cell>
          <cell r="AC289">
            <v>3666</v>
          </cell>
          <cell r="AE289">
            <v>295.32967032967031</v>
          </cell>
          <cell r="AG289">
            <v>44.36051700575505</v>
          </cell>
          <cell r="AH289">
            <v>140</v>
          </cell>
          <cell r="AL289">
            <v>31.536927174263599</v>
          </cell>
          <cell r="AM289">
            <v>8.1428571428571423</v>
          </cell>
        </row>
        <row r="290">
          <cell r="B290" t="str">
            <v>NM</v>
          </cell>
          <cell r="AC290">
            <v>2787</v>
          </cell>
          <cell r="AE290">
            <v>290.75091575091574</v>
          </cell>
          <cell r="AG290">
            <v>26.395107113232921</v>
          </cell>
          <cell r="AH290">
            <v>146.71428571428572</v>
          </cell>
          <cell r="AL290">
            <v>37.082294466303075</v>
          </cell>
          <cell r="AM290">
            <v>8.8571428571428577</v>
          </cell>
        </row>
        <row r="291">
          <cell r="B291" t="str">
            <v>NM</v>
          </cell>
          <cell r="AC291">
            <v>3859</v>
          </cell>
          <cell r="AE291">
            <v>283.21504884004884</v>
          </cell>
          <cell r="AG291">
            <v>50.466311552076277</v>
          </cell>
          <cell r="AH291">
            <v>153.57142857142858</v>
          </cell>
          <cell r="AL291">
            <v>30.266104038235877</v>
          </cell>
          <cell r="AM291">
            <v>9.2857142857142865</v>
          </cell>
        </row>
        <row r="292">
          <cell r="B292" t="str">
            <v>NV</v>
          </cell>
          <cell r="AC292">
            <v>3360</v>
          </cell>
          <cell r="AE292">
            <v>250.95089974767953</v>
          </cell>
          <cell r="AG292">
            <v>49.756352338277132</v>
          </cell>
          <cell r="AH292">
            <v>139</v>
          </cell>
          <cell r="AL292">
            <v>136.20312702397572</v>
          </cell>
          <cell r="AM292">
            <v>6.2857142857142856</v>
          </cell>
        </row>
        <row r="293">
          <cell r="B293" t="str">
            <v>NV</v>
          </cell>
          <cell r="AC293">
            <v>2494</v>
          </cell>
          <cell r="AE293">
            <v>247.47918403851631</v>
          </cell>
          <cell r="AG293">
            <v>72.433327616192216</v>
          </cell>
          <cell r="AH293">
            <v>130.42857142857142</v>
          </cell>
          <cell r="AL293">
            <v>67.581257666952496</v>
          </cell>
          <cell r="AM293">
            <v>6.1428571428571432</v>
          </cell>
        </row>
        <row r="294">
          <cell r="B294" t="str">
            <v>NV</v>
          </cell>
          <cell r="AC294">
            <v>4156</v>
          </cell>
          <cell r="AE294">
            <v>245.12223942862568</v>
          </cell>
          <cell r="AG294">
            <v>17.734086427663314</v>
          </cell>
          <cell r="AH294">
            <v>147.71428571428572</v>
          </cell>
          <cell r="AL294">
            <v>38.072532805962474</v>
          </cell>
          <cell r="AM294">
            <v>6.1428571428571432</v>
          </cell>
        </row>
        <row r="295">
          <cell r="B295" t="str">
            <v>NV</v>
          </cell>
          <cell r="AC295">
            <v>4099</v>
          </cell>
          <cell r="AE295">
            <v>235.7263115918995</v>
          </cell>
          <cell r="AG295">
            <v>34.789140502384505</v>
          </cell>
          <cell r="AH295">
            <v>112.42857142857143</v>
          </cell>
          <cell r="AL295">
            <v>87.682661720235046</v>
          </cell>
          <cell r="AM295">
            <v>6</v>
          </cell>
        </row>
        <row r="296">
          <cell r="B296" t="str">
            <v>NV</v>
          </cell>
          <cell r="AC296">
            <v>2321</v>
          </cell>
          <cell r="AE296">
            <v>231.07612357779095</v>
          </cell>
          <cell r="AG296">
            <v>56.155890907932104</v>
          </cell>
          <cell r="AH296">
            <v>108</v>
          </cell>
          <cell r="AL296">
            <v>52.054584112943601</v>
          </cell>
          <cell r="AM296">
            <v>6.7142857142857144</v>
          </cell>
        </row>
        <row r="297">
          <cell r="B297" t="str">
            <v>NV</v>
          </cell>
          <cell r="AC297">
            <v>2416</v>
          </cell>
          <cell r="AE297">
            <v>228.24141992535493</v>
          </cell>
          <cell r="AG297">
            <v>41.044890084292916</v>
          </cell>
          <cell r="AH297">
            <v>110.28571428571429</v>
          </cell>
          <cell r="AL297">
            <v>31.970161365654654</v>
          </cell>
          <cell r="AM297">
            <v>7.4285714285714288</v>
          </cell>
        </row>
        <row r="298">
          <cell r="B298" t="str">
            <v>NV</v>
          </cell>
          <cell r="AC298">
            <v>4323</v>
          </cell>
          <cell r="AE298">
            <v>224.41934758499175</v>
          </cell>
          <cell r="AG298">
            <v>34.537374546148015</v>
          </cell>
          <cell r="AH298">
            <v>105</v>
          </cell>
          <cell r="AL298">
            <v>16.517583927294133</v>
          </cell>
          <cell r="AM298">
            <v>7.5714285714285712</v>
          </cell>
        </row>
        <row r="299">
          <cell r="B299" t="str">
            <v>NV</v>
          </cell>
          <cell r="AC299">
            <v>705</v>
          </cell>
          <cell r="AE299">
            <v>219.96026318790138</v>
          </cell>
          <cell r="AG299">
            <v>97.344329986246123</v>
          </cell>
          <cell r="AH299">
            <v>107.71428571428571</v>
          </cell>
          <cell r="AL299">
            <v>242.25477433446656</v>
          </cell>
          <cell r="AM299">
            <v>6.2857142857142856</v>
          </cell>
        </row>
        <row r="300">
          <cell r="B300" t="str">
            <v>NY</v>
          </cell>
          <cell r="AC300">
            <v>27133</v>
          </cell>
          <cell r="AE300">
            <v>1866.0249400361688</v>
          </cell>
          <cell r="AG300">
            <v>200.97335834240243</v>
          </cell>
          <cell r="AH300">
            <v>1627.5714285714287</v>
          </cell>
          <cell r="AL300">
            <v>167.49484692770227</v>
          </cell>
          <cell r="AM300">
            <v>108.42857142857143</v>
          </cell>
        </row>
        <row r="301">
          <cell r="B301" t="str">
            <v>NY</v>
          </cell>
          <cell r="AC301">
            <v>31875</v>
          </cell>
          <cell r="AE301">
            <v>1859.6001979170358</v>
          </cell>
          <cell r="AG301">
            <v>157.35178931932458</v>
          </cell>
          <cell r="AH301">
            <v>1627.7142857142858</v>
          </cell>
          <cell r="AL301">
            <v>148.39999790243661</v>
          </cell>
          <cell r="AM301">
            <v>110.28571428571429</v>
          </cell>
        </row>
        <row r="302">
          <cell r="B302" t="str">
            <v>NY</v>
          </cell>
          <cell r="AC302">
            <v>33548</v>
          </cell>
          <cell r="AE302">
            <v>1851.4265267982989</v>
          </cell>
          <cell r="AG302">
            <v>140.44416396590748</v>
          </cell>
          <cell r="AH302">
            <v>1670.5714285714287</v>
          </cell>
          <cell r="AL302">
            <v>185.1457694449048</v>
          </cell>
          <cell r="AM302">
            <v>114.85714285714286</v>
          </cell>
        </row>
        <row r="303">
          <cell r="B303" t="str">
            <v>NY</v>
          </cell>
          <cell r="AC303">
            <v>28778</v>
          </cell>
          <cell r="AE303">
            <v>1842.3115203650693</v>
          </cell>
          <cell r="AG303">
            <v>146.02899852217979</v>
          </cell>
          <cell r="AH303">
            <v>1763</v>
          </cell>
          <cell r="AL303">
            <v>143.20269015299036</v>
          </cell>
          <cell r="AM303">
            <v>127.28571428571429</v>
          </cell>
        </row>
        <row r="304">
          <cell r="B304" t="str">
            <v>NY</v>
          </cell>
          <cell r="AC304">
            <v>28339</v>
          </cell>
          <cell r="AE304">
            <v>1833.5874510023393</v>
          </cell>
          <cell r="AG304">
            <v>117.98539438679239</v>
          </cell>
          <cell r="AH304">
            <v>1915.2857142857142</v>
          </cell>
          <cell r="AL304">
            <v>149.18508671443226</v>
          </cell>
          <cell r="AM304">
            <v>130.42857142857142</v>
          </cell>
        </row>
        <row r="305">
          <cell r="B305" t="str">
            <v>NY</v>
          </cell>
          <cell r="AC305">
            <v>22847</v>
          </cell>
          <cell r="AE305">
            <v>1822.8469693812428</v>
          </cell>
          <cell r="AG305">
            <v>160.72240115106482</v>
          </cell>
          <cell r="AH305">
            <v>1958.4285714285713</v>
          </cell>
          <cell r="AL305">
            <v>119.3955694228797</v>
          </cell>
          <cell r="AM305">
            <v>137.57142857142858</v>
          </cell>
        </row>
        <row r="306">
          <cell r="B306" t="str">
            <v>NY</v>
          </cell>
          <cell r="AC306">
            <v>13442</v>
          </cell>
          <cell r="AE306">
            <v>1815.0025084271372</v>
          </cell>
          <cell r="AG306">
            <v>165.5782300075895</v>
          </cell>
          <cell r="AH306">
            <v>2051.4285714285716</v>
          </cell>
          <cell r="AL306">
            <v>138.54402378476948</v>
          </cell>
          <cell r="AM306">
            <v>142.57142857142858</v>
          </cell>
        </row>
        <row r="307">
          <cell r="B307" t="str">
            <v>NY</v>
          </cell>
          <cell r="AC307">
            <v>13661</v>
          </cell>
          <cell r="AE307">
            <v>1807.4203868229722</v>
          </cell>
          <cell r="AG307">
            <v>194.49467493893317</v>
          </cell>
          <cell r="AH307">
            <v>2045.1428571428571</v>
          </cell>
          <cell r="AL307">
            <v>142.87625770076571</v>
          </cell>
          <cell r="AM307">
            <v>155.57142857142858</v>
          </cell>
        </row>
        <row r="308">
          <cell r="B308" t="str">
            <v>OH</v>
          </cell>
          <cell r="AC308">
            <v>121</v>
          </cell>
          <cell r="AE308">
            <v>276.45425561816643</v>
          </cell>
          <cell r="AG308">
            <v>39.425098124478005</v>
          </cell>
          <cell r="AH308">
            <v>574.71428571428567</v>
          </cell>
          <cell r="AL308">
            <v>76.168647862843386</v>
          </cell>
          <cell r="AM308">
            <v>47.142857142857146</v>
          </cell>
        </row>
        <row r="309">
          <cell r="B309" t="str">
            <v>OH</v>
          </cell>
          <cell r="AC309">
            <v>3029</v>
          </cell>
          <cell r="AE309">
            <v>271.63628878995314</v>
          </cell>
          <cell r="AG309">
            <v>43.626702871145504</v>
          </cell>
          <cell r="AH309">
            <v>569.71428571428567</v>
          </cell>
          <cell r="AL309">
            <v>104.63818212747211</v>
          </cell>
          <cell r="AM309">
            <v>49.142857142857146</v>
          </cell>
        </row>
        <row r="310">
          <cell r="B310" t="str">
            <v>OH</v>
          </cell>
          <cell r="AC310">
            <v>2554</v>
          </cell>
          <cell r="AE310">
            <v>267.35459742141734</v>
          </cell>
          <cell r="AG310">
            <v>35.108909233541858</v>
          </cell>
          <cell r="AH310">
            <v>562</v>
          </cell>
          <cell r="AL310">
            <v>15.791318267558136</v>
          </cell>
          <cell r="AM310">
            <v>49.428571428571431</v>
          </cell>
        </row>
        <row r="311">
          <cell r="B311" t="str">
            <v>OH</v>
          </cell>
          <cell r="AC311">
            <v>2452</v>
          </cell>
          <cell r="AE311">
            <v>262.12803976678316</v>
          </cell>
          <cell r="AG311">
            <v>33.694940373895328</v>
          </cell>
          <cell r="AH311">
            <v>548.57142857142856</v>
          </cell>
          <cell r="AL311">
            <v>35.695958173264017</v>
          </cell>
          <cell r="AM311">
            <v>41.571428571428569</v>
          </cell>
        </row>
        <row r="312">
          <cell r="B312" t="str">
            <v>OH</v>
          </cell>
          <cell r="AC312">
            <v>2240</v>
          </cell>
          <cell r="AE312">
            <v>256.79082209666001</v>
          </cell>
          <cell r="AG312">
            <v>28.256894587591514</v>
          </cell>
          <cell r="AH312">
            <v>544.28571428571433</v>
          </cell>
          <cell r="AL312">
            <v>22.790182793337813</v>
          </cell>
          <cell r="AM312">
            <v>43.142857142857146</v>
          </cell>
        </row>
        <row r="313">
          <cell r="B313" t="str">
            <v>OH</v>
          </cell>
          <cell r="AC313">
            <v>7086</v>
          </cell>
          <cell r="AE313">
            <v>250.56832430262483</v>
          </cell>
          <cell r="AG313">
            <v>41.808420020129759</v>
          </cell>
          <cell r="AH313">
            <v>530.71428571428567</v>
          </cell>
          <cell r="AL313">
            <v>19.889038452963302</v>
          </cell>
          <cell r="AM313">
            <v>42.571428571428569</v>
          </cell>
        </row>
        <row r="314">
          <cell r="B314" t="str">
            <v>OH</v>
          </cell>
          <cell r="AC314">
            <v>773</v>
          </cell>
          <cell r="AE314">
            <v>246.44836680288063</v>
          </cell>
          <cell r="AG314">
            <v>39.949607283816711</v>
          </cell>
          <cell r="AH314">
            <v>528.85714285714289</v>
          </cell>
          <cell r="AL314">
            <v>18.575289291819956</v>
          </cell>
          <cell r="AM314">
            <v>40.571428571428569</v>
          </cell>
        </row>
        <row r="315">
          <cell r="B315" t="str">
            <v>OH</v>
          </cell>
          <cell r="AC315">
            <v>2077</v>
          </cell>
          <cell r="AE315">
            <v>242.20923697876364</v>
          </cell>
          <cell r="AG315">
            <v>36.795106416496665</v>
          </cell>
          <cell r="AH315">
            <v>525.28571428571433</v>
          </cell>
          <cell r="AL315">
            <v>35.544327442765507</v>
          </cell>
          <cell r="AM315">
            <v>42.857142857142854</v>
          </cell>
        </row>
        <row r="316">
          <cell r="B316" t="str">
            <v>OK</v>
          </cell>
          <cell r="AC316">
            <v>-477</v>
          </cell>
          <cell r="AE316">
            <v>153.98927031084341</v>
          </cell>
          <cell r="AG316">
            <v>79.299456038170135</v>
          </cell>
          <cell r="AH316">
            <v>98.857142857142861</v>
          </cell>
          <cell r="AL316">
            <v>108.13058989540842</v>
          </cell>
          <cell r="AM316">
            <v>3.5714285714285716</v>
          </cell>
        </row>
        <row r="317">
          <cell r="B317" t="str">
            <v>OK</v>
          </cell>
          <cell r="AC317">
            <v>-693</v>
          </cell>
          <cell r="AE317">
            <v>152.64913380403311</v>
          </cell>
          <cell r="AG317">
            <v>53.997224271993638</v>
          </cell>
          <cell r="AH317">
            <v>103.85714285714286</v>
          </cell>
          <cell r="AL317">
            <v>0</v>
          </cell>
          <cell r="AM317">
            <v>3.2857142857142856</v>
          </cell>
        </row>
        <row r="318">
          <cell r="B318" t="str">
            <v>OK</v>
          </cell>
          <cell r="AC318">
            <v>6626</v>
          </cell>
          <cell r="AE318">
            <v>150.70214302998795</v>
          </cell>
          <cell r="AG318">
            <v>36.869972896185502</v>
          </cell>
          <cell r="AH318">
            <v>103.28571428571429</v>
          </cell>
          <cell r="AL318">
            <v>53.544871958315916</v>
          </cell>
          <cell r="AM318">
            <v>3.2857142857142856</v>
          </cell>
        </row>
        <row r="319">
          <cell r="B319" t="str">
            <v>OK</v>
          </cell>
          <cell r="AC319">
            <v>1882</v>
          </cell>
          <cell r="AE319">
            <v>147.89544204402677</v>
          </cell>
          <cell r="AG319">
            <v>23.641187662316085</v>
          </cell>
          <cell r="AH319">
            <v>109</v>
          </cell>
          <cell r="AL319">
            <v>70.584920659822075</v>
          </cell>
          <cell r="AM319">
            <v>3.1428571428571428</v>
          </cell>
        </row>
        <row r="320">
          <cell r="B320" t="str">
            <v>OK</v>
          </cell>
          <cell r="AC320">
            <v>3744</v>
          </cell>
          <cell r="AE320">
            <v>143.62217657891472</v>
          </cell>
          <cell r="AG320">
            <v>26.253766166009971</v>
          </cell>
          <cell r="AH320">
            <v>102.57142857142857</v>
          </cell>
          <cell r="AL320">
            <v>41.795817055357773</v>
          </cell>
          <cell r="AM320">
            <v>2.8571428571428572</v>
          </cell>
        </row>
        <row r="321">
          <cell r="B321" t="str">
            <v>OK</v>
          </cell>
          <cell r="AC321">
            <v>4794</v>
          </cell>
          <cell r="AE321">
            <v>139.87990859763312</v>
          </cell>
          <cell r="AG321">
            <v>88.827166436624523</v>
          </cell>
          <cell r="AH321">
            <v>97.142857142857139</v>
          </cell>
          <cell r="AL321">
            <v>41.102653720187078</v>
          </cell>
          <cell r="AM321">
            <v>3</v>
          </cell>
        </row>
        <row r="322">
          <cell r="B322" t="str">
            <v>OK</v>
          </cell>
          <cell r="AC322">
            <v>14677</v>
          </cell>
          <cell r="AE322">
            <v>138.79262803550401</v>
          </cell>
          <cell r="AG322">
            <v>41.46218466035922</v>
          </cell>
          <cell r="AH322">
            <v>108.14285714285714</v>
          </cell>
          <cell r="AL322">
            <v>33.616447248864347</v>
          </cell>
          <cell r="AM322">
            <v>2.2857142857142856</v>
          </cell>
        </row>
        <row r="323">
          <cell r="B323" t="str">
            <v>OK</v>
          </cell>
          <cell r="AC323">
            <v>-792</v>
          </cell>
          <cell r="AE323">
            <v>136.4916389389052</v>
          </cell>
          <cell r="AG323">
            <v>42.170755183513691</v>
          </cell>
          <cell r="AH323">
            <v>112.14285714285714</v>
          </cell>
          <cell r="AL323">
            <v>0</v>
          </cell>
          <cell r="AM323">
            <v>2</v>
          </cell>
        </row>
        <row r="324">
          <cell r="B324" t="str">
            <v>OR</v>
          </cell>
          <cell r="AC324">
            <v>1443</v>
          </cell>
          <cell r="AE324">
            <v>91.813956883942652</v>
          </cell>
          <cell r="AG324">
            <v>124.0730226253411</v>
          </cell>
          <cell r="AH324">
            <v>37.428571428571431</v>
          </cell>
          <cell r="AL324">
            <v>0</v>
          </cell>
          <cell r="AM324">
            <v>1.4285714285714286</v>
          </cell>
        </row>
        <row r="325">
          <cell r="B325" t="str">
            <v>OR</v>
          </cell>
          <cell r="AC325">
            <v>1598</v>
          </cell>
          <cell r="AE325">
            <v>91.302458516901183</v>
          </cell>
          <cell r="AG325">
            <v>69.447439072919181</v>
          </cell>
          <cell r="AH325">
            <v>43.428571428571431</v>
          </cell>
          <cell r="AL325">
            <v>102.23881752281524</v>
          </cell>
          <cell r="AM325">
            <v>1.5714285714285714</v>
          </cell>
        </row>
        <row r="326">
          <cell r="B326" t="str">
            <v>OR</v>
          </cell>
          <cell r="AC326">
            <v>2128</v>
          </cell>
          <cell r="AE326">
            <v>90.395711411691323</v>
          </cell>
          <cell r="AG326">
            <v>111.94291199843488</v>
          </cell>
          <cell r="AH326">
            <v>39.428571428571431</v>
          </cell>
          <cell r="AL326">
            <v>0</v>
          </cell>
          <cell r="AM326">
            <v>1.4285714285714286</v>
          </cell>
        </row>
        <row r="327">
          <cell r="B327" t="str">
            <v>OR</v>
          </cell>
          <cell r="AC327">
            <v>2145</v>
          </cell>
          <cell r="AE327">
            <v>89.837713193100626</v>
          </cell>
          <cell r="AG327">
            <v>56.63826643808801</v>
          </cell>
          <cell r="AH327">
            <v>46.142857142857146</v>
          </cell>
          <cell r="AL327">
            <v>50.598952907072075</v>
          </cell>
          <cell r="AM327">
            <v>1.4285714285714286</v>
          </cell>
        </row>
        <row r="328">
          <cell r="B328" t="str">
            <v>OR</v>
          </cell>
          <cell r="AC328">
            <v>2915</v>
          </cell>
          <cell r="AE328">
            <v>88.744966681693867</v>
          </cell>
          <cell r="AG328">
            <v>165.01210803688778</v>
          </cell>
          <cell r="AH328">
            <v>48.285714285714285</v>
          </cell>
          <cell r="AL328">
            <v>100.1593678507777</v>
          </cell>
          <cell r="AM328">
            <v>1.1428571428571428</v>
          </cell>
        </row>
        <row r="329">
          <cell r="B329" t="str">
            <v>OR</v>
          </cell>
          <cell r="AC329">
            <v>1679</v>
          </cell>
          <cell r="AE329">
            <v>88.372967869300069</v>
          </cell>
          <cell r="AG329">
            <v>34.780974388683987</v>
          </cell>
          <cell r="AH329">
            <v>55</v>
          </cell>
          <cell r="AL329">
            <v>24.60509771773836</v>
          </cell>
          <cell r="AM329">
            <v>1.4285714285714286</v>
          </cell>
        </row>
        <row r="330">
          <cell r="B330" t="str">
            <v>OR</v>
          </cell>
          <cell r="AC330">
            <v>2015</v>
          </cell>
          <cell r="AE330">
            <v>86.629223436204171</v>
          </cell>
          <cell r="AG330">
            <v>65.875033877874031</v>
          </cell>
          <cell r="AH330">
            <v>62.857142857142854</v>
          </cell>
          <cell r="AL330">
            <v>48.172897925717457</v>
          </cell>
          <cell r="AM330">
            <v>1.4285714285714286</v>
          </cell>
        </row>
        <row r="331">
          <cell r="B331" t="str">
            <v>OR</v>
          </cell>
          <cell r="AC331">
            <v>2319</v>
          </cell>
          <cell r="AE331">
            <v>85.722476330994311</v>
          </cell>
          <cell r="AG331">
            <v>39.584190811840905</v>
          </cell>
          <cell r="AH331">
            <v>57.285714285714285</v>
          </cell>
          <cell r="AL331">
            <v>95.307317236309501</v>
          </cell>
          <cell r="AM331">
            <v>1.1428571428571428</v>
          </cell>
        </row>
        <row r="332">
          <cell r="B332" t="str">
            <v>PA</v>
          </cell>
          <cell r="AC332">
            <v>2289</v>
          </cell>
          <cell r="AE332">
            <v>531.83565119331138</v>
          </cell>
          <cell r="AG332">
            <v>99.574659953708945</v>
          </cell>
          <cell r="AH332">
            <v>732.85714285714289</v>
          </cell>
          <cell r="AL332">
            <v>237.12548162331473</v>
          </cell>
          <cell r="AM332">
            <v>90.571428571428569</v>
          </cell>
        </row>
        <row r="333">
          <cell r="B333" t="str">
            <v>PA</v>
          </cell>
          <cell r="AC333">
            <v>343</v>
          </cell>
          <cell r="AE333">
            <v>528.14635627918778</v>
          </cell>
          <cell r="AG333">
            <v>63.947423645442115</v>
          </cell>
          <cell r="AH333">
            <v>782.71428571428567</v>
          </cell>
          <cell r="AL333">
            <v>126.49904394599506</v>
          </cell>
          <cell r="AM333">
            <v>100.85714285714286</v>
          </cell>
        </row>
        <row r="334">
          <cell r="B334" t="str">
            <v>PA</v>
          </cell>
          <cell r="AC334">
            <v>2201</v>
          </cell>
          <cell r="AE334">
            <v>522.45251846246413</v>
          </cell>
          <cell r="AG334">
            <v>63.692904833021657</v>
          </cell>
          <cell r="AH334">
            <v>767.42857142857144</v>
          </cell>
          <cell r="AL334">
            <v>31.190339477046173</v>
          </cell>
          <cell r="AM334">
            <v>99</v>
          </cell>
        </row>
        <row r="335">
          <cell r="B335" t="str">
            <v>PA</v>
          </cell>
          <cell r="AC335">
            <v>1435</v>
          </cell>
          <cell r="AE335">
            <v>516.79767953489613</v>
          </cell>
          <cell r="AG335">
            <v>52.685629396011933</v>
          </cell>
          <cell r="AH335">
            <v>805.14285714285711</v>
          </cell>
          <cell r="AL335">
            <v>29.692474076641091</v>
          </cell>
          <cell r="AM335">
            <v>91.714285714285708</v>
          </cell>
        </row>
        <row r="336">
          <cell r="B336" t="str">
            <v>PA</v>
          </cell>
          <cell r="AC336">
            <v>1946</v>
          </cell>
          <cell r="AE336">
            <v>510.04307193313906</v>
          </cell>
          <cell r="AG336">
            <v>25.912762229085992</v>
          </cell>
          <cell r="AH336">
            <v>822.28571428571433</v>
          </cell>
          <cell r="AL336">
            <v>13.425683640289428</v>
          </cell>
          <cell r="AM336">
            <v>93</v>
          </cell>
        </row>
        <row r="337">
          <cell r="B337" t="str">
            <v>PA</v>
          </cell>
          <cell r="AC337">
            <v>0</v>
          </cell>
          <cell r="AE337">
            <v>496.58065539661163</v>
          </cell>
          <cell r="AG337">
            <v>0</v>
          </cell>
          <cell r="AH337">
            <v>709.71428571428567</v>
          </cell>
          <cell r="AL337">
            <v>0</v>
          </cell>
          <cell r="AM337">
            <v>97.285714285714292</v>
          </cell>
        </row>
        <row r="338">
          <cell r="B338" t="str">
            <v>PA</v>
          </cell>
          <cell r="AC338">
            <v>2991</v>
          </cell>
          <cell r="AE338">
            <v>496.58065539661163</v>
          </cell>
          <cell r="AG338">
            <v>71.996982434493063</v>
          </cell>
          <cell r="AH338">
            <v>810.71428571428567</v>
          </cell>
          <cell r="AL338">
            <v>26.585639451170135</v>
          </cell>
          <cell r="AM338">
            <v>116.85714285714286</v>
          </cell>
        </row>
        <row r="339">
          <cell r="B339" t="str">
            <v>PA</v>
          </cell>
          <cell r="AC339">
            <v>-515</v>
          </cell>
          <cell r="AE339">
            <v>491.82279091962346</v>
          </cell>
          <cell r="AG339">
            <v>52.824309123866257</v>
          </cell>
          <cell r="AH339">
            <v>843.14285714285711</v>
          </cell>
          <cell r="AL339">
            <v>35.544576425935873</v>
          </cell>
          <cell r="AM339">
            <v>110.57142857142857</v>
          </cell>
        </row>
        <row r="340">
          <cell r="B340" t="str">
            <v>PR</v>
          </cell>
          <cell r="AC340">
            <v>-639</v>
          </cell>
          <cell r="AE340">
            <v>326000</v>
          </cell>
          <cell r="AG340">
            <v>31.478348993731913</v>
          </cell>
          <cell r="AH340">
            <v>78.571428571428569</v>
          </cell>
          <cell r="AL340">
            <v>44.36051700575505</v>
          </cell>
          <cell r="AM340">
            <v>0.7142857142857143</v>
          </cell>
        </row>
        <row r="341">
          <cell r="B341" t="str">
            <v>PR</v>
          </cell>
          <cell r="AC341">
            <v>-801</v>
          </cell>
          <cell r="AE341">
            <v>318900</v>
          </cell>
          <cell r="AG341">
            <v>24.488267396302774</v>
          </cell>
          <cell r="AH341">
            <v>77.571428571428569</v>
          </cell>
          <cell r="AL341">
            <v>0</v>
          </cell>
          <cell r="AM341">
            <v>0.5714285714285714</v>
          </cell>
        </row>
        <row r="342">
          <cell r="B342" t="str">
            <v>PR</v>
          </cell>
          <cell r="AC342">
            <v>-630</v>
          </cell>
          <cell r="AE342">
            <v>310000</v>
          </cell>
          <cell r="AG342">
            <v>30.348625156627119</v>
          </cell>
          <cell r="AH342">
            <v>73</v>
          </cell>
          <cell r="AL342">
            <v>87.682661720235046</v>
          </cell>
          <cell r="AM342">
            <v>0.7142857142857143</v>
          </cell>
        </row>
        <row r="343">
          <cell r="B343" t="str">
            <v>PR</v>
          </cell>
          <cell r="AC343">
            <v>-1053</v>
          </cell>
          <cell r="AE343">
            <v>303000</v>
          </cell>
          <cell r="AG343">
            <v>17.601886516134655</v>
          </cell>
          <cell r="AH343">
            <v>69.714285714285708</v>
          </cell>
          <cell r="AL343">
            <v>0</v>
          </cell>
          <cell r="AM343">
            <v>0.5714285714285714</v>
          </cell>
        </row>
        <row r="344">
          <cell r="B344" t="str">
            <v>PR</v>
          </cell>
          <cell r="AC344">
            <v>-423</v>
          </cell>
          <cell r="AE344">
            <v>291300</v>
          </cell>
          <cell r="AG344">
            <v>42.612864226642557</v>
          </cell>
          <cell r="AH344">
            <v>69.428571428571431</v>
          </cell>
          <cell r="AL344">
            <v>86.98951090123289</v>
          </cell>
          <cell r="AM344">
            <v>1.2857142857142858</v>
          </cell>
        </row>
        <row r="345">
          <cell r="B345" t="str">
            <v>PR</v>
          </cell>
          <cell r="AC345">
            <v>-549</v>
          </cell>
          <cell r="AE345">
            <v>286600</v>
          </cell>
          <cell r="AG345">
            <v>32.218738151824695</v>
          </cell>
          <cell r="AH345">
            <v>76.714285714285708</v>
          </cell>
          <cell r="AL345">
            <v>86.296360023781659</v>
          </cell>
          <cell r="AM345">
            <v>1.4285714285714286</v>
          </cell>
        </row>
        <row r="346">
          <cell r="B346" t="str">
            <v>PR</v>
          </cell>
          <cell r="AC346">
            <v>-855</v>
          </cell>
          <cell r="AE346">
            <v>280500</v>
          </cell>
          <cell r="AG346">
            <v>20.117518797590662</v>
          </cell>
          <cell r="AH346">
            <v>72.285714285714292</v>
          </cell>
          <cell r="AL346">
            <v>0</v>
          </cell>
          <cell r="AM346">
            <v>1.4285714285714286</v>
          </cell>
        </row>
        <row r="347">
          <cell r="B347" t="str">
            <v>PR</v>
          </cell>
          <cell r="AC347">
            <v>-576</v>
          </cell>
          <cell r="AE347">
            <v>271000</v>
          </cell>
          <cell r="AG347">
            <v>29.002496856446633</v>
          </cell>
          <cell r="AH347">
            <v>64.857142857142861</v>
          </cell>
          <cell r="AL347">
            <v>85.603209086461447</v>
          </cell>
          <cell r="AM347">
            <v>1.5714285714285714</v>
          </cell>
        </row>
        <row r="348">
          <cell r="B348" t="str">
            <v>RI</v>
          </cell>
          <cell r="AC348">
            <v>0</v>
          </cell>
          <cell r="AE348">
            <v>1331.7098434803027</v>
          </cell>
          <cell r="AG348">
            <v>0</v>
          </cell>
          <cell r="AH348">
            <v>181.42857142857142</v>
          </cell>
          <cell r="AL348">
            <v>0</v>
          </cell>
          <cell r="AM348">
            <v>14.571428571428571</v>
          </cell>
        </row>
        <row r="349">
          <cell r="B349" t="str">
            <v>RI</v>
          </cell>
          <cell r="AC349">
            <v>1439</v>
          </cell>
          <cell r="AE349">
            <v>1331.7098434803027</v>
          </cell>
          <cell r="AG349">
            <v>85.928315285848029</v>
          </cell>
          <cell r="AH349">
            <v>198.71428571428572</v>
          </cell>
          <cell r="AL349">
            <v>37.964506876461265</v>
          </cell>
          <cell r="AM349">
            <v>15.571428571428571</v>
          </cell>
        </row>
        <row r="350">
          <cell r="B350" t="str">
            <v>RI</v>
          </cell>
          <cell r="AC350">
            <v>833</v>
          </cell>
          <cell r="AE350">
            <v>1321.0107171160457</v>
          </cell>
          <cell r="AG350">
            <v>44.424698604180008</v>
          </cell>
          <cell r="AH350">
            <v>216.85714285714286</v>
          </cell>
          <cell r="AL350">
            <v>22.641039555205928</v>
          </cell>
          <cell r="AM350">
            <v>15.428571428571429</v>
          </cell>
        </row>
        <row r="351">
          <cell r="B351" t="str">
            <v>RI</v>
          </cell>
          <cell r="AC351">
            <v>2122</v>
          </cell>
          <cell r="AE351">
            <v>1300.5592897295014</v>
          </cell>
          <cell r="AG351">
            <v>57.356180915342293</v>
          </cell>
          <cell r="AH351">
            <v>216.71428571428572</v>
          </cell>
          <cell r="AL351">
            <v>17.10031197733985</v>
          </cell>
          <cell r="AM351">
            <v>14.285714285714286</v>
          </cell>
        </row>
        <row r="352">
          <cell r="B352" t="str">
            <v>RI</v>
          </cell>
          <cell r="AC352">
            <v>689</v>
          </cell>
          <cell r="AE352">
            <v>1284.9366715870024</v>
          </cell>
          <cell r="AG352">
            <v>43.40459880757458</v>
          </cell>
          <cell r="AH352">
            <v>222.14285714285714</v>
          </cell>
          <cell r="AL352">
            <v>21.062071747212432</v>
          </cell>
          <cell r="AM352">
            <v>12.571428571428571</v>
          </cell>
        </row>
        <row r="353">
          <cell r="B353" t="str">
            <v>RI</v>
          </cell>
          <cell r="AC353">
            <v>-768</v>
          </cell>
          <cell r="AE353">
            <v>1264.5799267346551</v>
          </cell>
          <cell r="AG353">
            <v>22.51010146855532</v>
          </cell>
          <cell r="AH353">
            <v>217.28571428571428</v>
          </cell>
          <cell r="AL353">
            <v>61.804975793393375</v>
          </cell>
          <cell r="AM353">
            <v>10.857142857142858</v>
          </cell>
        </row>
        <row r="354">
          <cell r="B354" t="str">
            <v>RI</v>
          </cell>
          <cell r="AC354">
            <v>302</v>
          </cell>
          <cell r="AE354">
            <v>1226.2335003848846</v>
          </cell>
          <cell r="AG354">
            <v>57.197272157313712</v>
          </cell>
          <cell r="AH354">
            <v>191</v>
          </cell>
          <cell r="AL354">
            <v>13.83338994193743</v>
          </cell>
          <cell r="AM354">
            <v>12.571428571428571</v>
          </cell>
        </row>
        <row r="355">
          <cell r="B355" t="str">
            <v>RI</v>
          </cell>
          <cell r="AC355">
            <v>1624</v>
          </cell>
          <cell r="AE355">
            <v>1211.463025050158</v>
          </cell>
          <cell r="AG355">
            <v>72.948895541367747</v>
          </cell>
          <cell r="AH355">
            <v>192.14285714285714</v>
          </cell>
          <cell r="AL355">
            <v>49.757260802746693</v>
          </cell>
          <cell r="AM355">
            <v>10.857142857142858</v>
          </cell>
        </row>
        <row r="356">
          <cell r="B356" t="str">
            <v>SC</v>
          </cell>
          <cell r="AC356">
            <v>1253</v>
          </cell>
          <cell r="AE356">
            <v>195.35152430042064</v>
          </cell>
          <cell r="AG356">
            <v>85.687739691827218</v>
          </cell>
          <cell r="AH356">
            <v>176.57142857142858</v>
          </cell>
          <cell r="AL356">
            <v>60.649718153074488</v>
          </cell>
          <cell r="AM356">
            <v>7</v>
          </cell>
        </row>
        <row r="357">
          <cell r="B357" t="str">
            <v>SC</v>
          </cell>
          <cell r="AC357">
            <v>3027</v>
          </cell>
          <cell r="AE357">
            <v>193.77765664541627</v>
          </cell>
          <cell r="AG357">
            <v>34.46825456021859</v>
          </cell>
          <cell r="AH357">
            <v>205</v>
          </cell>
          <cell r="AL357">
            <v>29.803985407151171</v>
          </cell>
          <cell r="AM357">
            <v>7.8571428571428568</v>
          </cell>
        </row>
        <row r="358">
          <cell r="B358" t="str">
            <v>SC</v>
          </cell>
          <cell r="AC358">
            <v>6317</v>
          </cell>
          <cell r="AE358">
            <v>189.91976153985675</v>
          </cell>
          <cell r="AG358">
            <v>26.339421344688532</v>
          </cell>
          <cell r="AH358">
            <v>212.57142857142858</v>
          </cell>
          <cell r="AL358">
            <v>48.750530423882324</v>
          </cell>
          <cell r="AM358">
            <v>6.4285714285714288</v>
          </cell>
        </row>
        <row r="359">
          <cell r="B359" t="str">
            <v>SC</v>
          </cell>
          <cell r="AC359">
            <v>7155</v>
          </cell>
          <cell r="AE359">
            <v>184.98702998697721</v>
          </cell>
          <cell r="AG359">
            <v>14.079421967099725</v>
          </cell>
          <cell r="AH359">
            <v>175.85714285714286</v>
          </cell>
          <cell r="AL359">
            <v>23.854137047330205</v>
          </cell>
          <cell r="AM359">
            <v>5.5714285714285712</v>
          </cell>
        </row>
        <row r="360">
          <cell r="B360" t="str">
            <v>SC</v>
          </cell>
          <cell r="AC360">
            <v>1985</v>
          </cell>
          <cell r="AE360">
            <v>176.10043578859887</v>
          </cell>
          <cell r="AG360">
            <v>53.094902430651373</v>
          </cell>
          <cell r="AH360">
            <v>140.85714285714286</v>
          </cell>
          <cell r="AL360">
            <v>34.916142545122042</v>
          </cell>
          <cell r="AM360">
            <v>5.1428571428571432</v>
          </cell>
        </row>
        <row r="361">
          <cell r="B361" t="str">
            <v>SC</v>
          </cell>
          <cell r="AC361">
            <v>0</v>
          </cell>
          <cell r="AE361">
            <v>173.81640833804374</v>
          </cell>
          <cell r="AG361">
            <v>0</v>
          </cell>
          <cell r="AH361">
            <v>161.28571428571428</v>
          </cell>
          <cell r="AL361">
            <v>0</v>
          </cell>
          <cell r="AM361">
            <v>6.2857142857142856</v>
          </cell>
        </row>
        <row r="362">
          <cell r="B362" t="str">
            <v>SC</v>
          </cell>
          <cell r="AC362">
            <v>2364</v>
          </cell>
          <cell r="AE362">
            <v>173.81640833804374</v>
          </cell>
          <cell r="AG362">
            <v>54.715333850763386</v>
          </cell>
          <cell r="AH362">
            <v>161.28571428571428</v>
          </cell>
          <cell r="AL362">
            <v>34.222972139495276</v>
          </cell>
          <cell r="AM362">
            <v>6.2857142857142856</v>
          </cell>
        </row>
        <row r="363">
          <cell r="B363" t="str">
            <v>SC</v>
          </cell>
          <cell r="AC363">
            <v>8418</v>
          </cell>
          <cell r="AE363">
            <v>171.62834842742791</v>
          </cell>
          <cell r="AG363">
            <v>21.708956125251074</v>
          </cell>
          <cell r="AH363">
            <v>184.14285714285714</v>
          </cell>
          <cell r="AL363">
            <v>24.290009710250477</v>
          </cell>
          <cell r="AM363">
            <v>8.5714285714285712</v>
          </cell>
        </row>
        <row r="364">
          <cell r="B364" t="str">
            <v>SD</v>
          </cell>
          <cell r="AC364">
            <v>148</v>
          </cell>
          <cell r="AE364">
            <v>507.84749514687826</v>
          </cell>
          <cell r="AG364">
            <v>137.86065642482762</v>
          </cell>
          <cell r="AH364">
            <v>79.857142857142861</v>
          </cell>
          <cell r="AL364">
            <v>0</v>
          </cell>
          <cell r="AM364">
            <v>0.8571428571428571</v>
          </cell>
        </row>
        <row r="365">
          <cell r="B365" t="str">
            <v>SD</v>
          </cell>
          <cell r="AC365">
            <v>427</v>
          </cell>
          <cell r="AE365">
            <v>505.30050596493794</v>
          </cell>
          <cell r="AG365">
            <v>32.945164659299529</v>
          </cell>
          <cell r="AH365">
            <v>82.285714285714292</v>
          </cell>
          <cell r="AL365">
            <v>0</v>
          </cell>
          <cell r="AM365">
            <v>0.8571428571428571</v>
          </cell>
        </row>
        <row r="366">
          <cell r="B366" t="str">
            <v>SD</v>
          </cell>
          <cell r="AC366">
            <v>64</v>
          </cell>
          <cell r="AE366">
            <v>494.78033325692365</v>
          </cell>
          <cell r="AG366">
            <v>27.303581486607378</v>
          </cell>
          <cell r="AH366">
            <v>72.714285714285708</v>
          </cell>
          <cell r="AL366">
            <v>0</v>
          </cell>
          <cell r="AM366">
            <v>0.8571428571428571</v>
          </cell>
        </row>
        <row r="367">
          <cell r="B367" t="str">
            <v>SD</v>
          </cell>
          <cell r="AC367">
            <v>-17</v>
          </cell>
          <cell r="AE367">
            <v>482.3776033274753</v>
          </cell>
          <cell r="AG367">
            <v>28.136429084289574</v>
          </cell>
          <cell r="AH367">
            <v>67</v>
          </cell>
          <cell r="AL367">
            <v>16.979748018338917</v>
          </cell>
          <cell r="AM367">
            <v>0.8571428571428571</v>
          </cell>
        </row>
        <row r="368">
          <cell r="B368" t="str">
            <v>SD</v>
          </cell>
          <cell r="AC368">
            <v>182</v>
          </cell>
          <cell r="AE368">
            <v>470.63930535853302</v>
          </cell>
          <cell r="AG368">
            <v>40.006884785388912</v>
          </cell>
          <cell r="AH368">
            <v>65.428571428571431</v>
          </cell>
          <cell r="AL368">
            <v>16.286500477641212</v>
          </cell>
          <cell r="AM368">
            <v>0.7142857142857143</v>
          </cell>
        </row>
        <row r="369">
          <cell r="B369" t="str">
            <v>SD</v>
          </cell>
          <cell r="AC369">
            <v>-240</v>
          </cell>
          <cell r="AE369">
            <v>462.55538317237472</v>
          </cell>
          <cell r="AG369">
            <v>31.122528803883231</v>
          </cell>
          <cell r="AH369">
            <v>63.571428571428569</v>
          </cell>
          <cell r="AL369">
            <v>0</v>
          </cell>
          <cell r="AM369">
            <v>1</v>
          </cell>
        </row>
        <row r="370">
          <cell r="B370" t="str">
            <v>SD</v>
          </cell>
          <cell r="AC370">
            <v>84</v>
          </cell>
          <cell r="AE370">
            <v>452.3674264446135</v>
          </cell>
          <cell r="AG370">
            <v>48.471673385107081</v>
          </cell>
          <cell r="AH370">
            <v>60.285714285714285</v>
          </cell>
          <cell r="AL370">
            <v>15.593244012662415</v>
          </cell>
          <cell r="AM370">
            <v>1</v>
          </cell>
        </row>
        <row r="371">
          <cell r="B371" t="str">
            <v>SD</v>
          </cell>
          <cell r="AC371">
            <v>86</v>
          </cell>
          <cell r="AE371">
            <v>445.94458415972065</v>
          </cell>
          <cell r="AG371">
            <v>69.435442195185615</v>
          </cell>
          <cell r="AH371">
            <v>59</v>
          </cell>
          <cell r="AL371">
            <v>0</v>
          </cell>
          <cell r="AM371">
            <v>1.4285714285714286</v>
          </cell>
        </row>
        <row r="372">
          <cell r="B372" t="str">
            <v>TN</v>
          </cell>
          <cell r="AC372">
            <v>8023</v>
          </cell>
          <cell r="AE372">
            <v>298.75712859126162</v>
          </cell>
          <cell r="AG372">
            <v>30.569181505012562</v>
          </cell>
          <cell r="AH372">
            <v>370.85714285714283</v>
          </cell>
          <cell r="AL372">
            <v>116.79495712078636</v>
          </cell>
          <cell r="AM372">
            <v>5.2857142857142856</v>
          </cell>
        </row>
        <row r="373">
          <cell r="B373" t="str">
            <v>TN</v>
          </cell>
          <cell r="AC373">
            <v>6258</v>
          </cell>
          <cell r="AE373">
            <v>292.05912337899576</v>
          </cell>
          <cell r="AG373">
            <v>38.875570543833632</v>
          </cell>
          <cell r="AH373">
            <v>393.85714285714283</v>
          </cell>
          <cell r="AL373">
            <v>32.923274992979017</v>
          </cell>
          <cell r="AM373">
            <v>5.4285714285714288</v>
          </cell>
        </row>
        <row r="374">
          <cell r="B374" t="str">
            <v>TN</v>
          </cell>
          <cell r="AC374">
            <v>8792</v>
          </cell>
          <cell r="AE374">
            <v>286.89788992538826</v>
          </cell>
          <cell r="AG374">
            <v>34.378058131200682</v>
          </cell>
          <cell r="AH374">
            <v>357.28571428571428</v>
          </cell>
          <cell r="AL374">
            <v>15.93987343347534</v>
          </cell>
          <cell r="AM374">
            <v>4.8571428571428568</v>
          </cell>
        </row>
        <row r="375">
          <cell r="B375" t="str">
            <v>TN</v>
          </cell>
          <cell r="AC375">
            <v>-3897</v>
          </cell>
          <cell r="AE375">
            <v>281.17124044736875</v>
          </cell>
          <cell r="AG375">
            <v>30.698072338786886</v>
          </cell>
          <cell r="AH375">
            <v>346.28571428571428</v>
          </cell>
          <cell r="AL375">
            <v>108.8237394343987</v>
          </cell>
          <cell r="AM375">
            <v>3.5714285714285716</v>
          </cell>
        </row>
        <row r="376">
          <cell r="B376" t="str">
            <v>TN</v>
          </cell>
          <cell r="AC376">
            <v>2280</v>
          </cell>
          <cell r="AE376">
            <v>274.89367279171699</v>
          </cell>
          <cell r="AG376">
            <v>30.287917314793233</v>
          </cell>
          <cell r="AH376">
            <v>323.14285714285717</v>
          </cell>
          <cell r="AL376">
            <v>53.891450357319016</v>
          </cell>
          <cell r="AM376">
            <v>3.7142857142857144</v>
          </cell>
        </row>
        <row r="377">
          <cell r="B377" t="str">
            <v>TN</v>
          </cell>
          <cell r="AC377">
            <v>6350</v>
          </cell>
          <cell r="AE377">
            <v>268.67409652318435</v>
          </cell>
          <cell r="AG377">
            <v>83.064655767737861</v>
          </cell>
          <cell r="AH377">
            <v>308.85714285714283</v>
          </cell>
          <cell r="AL377">
            <v>53.198293496655857</v>
          </cell>
          <cell r="AM377">
            <v>5.1428571428571432</v>
          </cell>
        </row>
        <row r="378">
          <cell r="B378" t="str">
            <v>TN</v>
          </cell>
          <cell r="AC378">
            <v>5025</v>
          </cell>
          <cell r="AE378">
            <v>266.44142811909575</v>
          </cell>
          <cell r="AG378">
            <v>34.362503451102278</v>
          </cell>
          <cell r="AH378">
            <v>323.85714285714283</v>
          </cell>
          <cell r="AL378">
            <v>52.505136380403464</v>
          </cell>
          <cell r="AM378">
            <v>5.7142857142857144</v>
          </cell>
        </row>
        <row r="379">
          <cell r="B379" t="str">
            <v>TN</v>
          </cell>
          <cell r="AC379">
            <v>5918</v>
          </cell>
          <cell r="AE379">
            <v>261.12071835091052</v>
          </cell>
          <cell r="AG379">
            <v>19.690355954826952</v>
          </cell>
          <cell r="AH379">
            <v>352.42857142857144</v>
          </cell>
          <cell r="AL379">
            <v>69.198614935069429</v>
          </cell>
          <cell r="AM379">
            <v>7.1428571428571432</v>
          </cell>
        </row>
        <row r="380">
          <cell r="B380" t="str">
            <v>TX</v>
          </cell>
          <cell r="AC380">
            <v>35879</v>
          </cell>
          <cell r="AE380">
            <v>189.91055837355049</v>
          </cell>
          <cell r="AG380">
            <v>61.925879134595924</v>
          </cell>
          <cell r="AH380">
            <v>1039.7142857142858</v>
          </cell>
          <cell r="AL380">
            <v>50.054328655675313</v>
          </cell>
          <cell r="AM380">
            <v>25.714285714285715</v>
          </cell>
        </row>
        <row r="381">
          <cell r="B381" t="str">
            <v>TX</v>
          </cell>
          <cell r="AC381">
            <v>-7551</v>
          </cell>
          <cell r="AE381">
            <v>187.79670873951281</v>
          </cell>
          <cell r="AG381">
            <v>45.378777901717093</v>
          </cell>
          <cell r="AH381">
            <v>1080.5714285714287</v>
          </cell>
          <cell r="AL381">
            <v>0</v>
          </cell>
          <cell r="AM381">
            <v>24.285714285714285</v>
          </cell>
        </row>
        <row r="382">
          <cell r="B382" t="str">
            <v>TX</v>
          </cell>
          <cell r="AC382">
            <v>10744</v>
          </cell>
          <cell r="AE382">
            <v>184.9499674185536</v>
          </cell>
          <cell r="AG382">
            <v>35.296404979218067</v>
          </cell>
          <cell r="AH382">
            <v>1072.8571428571429</v>
          </cell>
          <cell r="AL382">
            <v>39.80163794114366</v>
          </cell>
          <cell r="AM382">
            <v>28.714285714285715</v>
          </cell>
        </row>
        <row r="383">
          <cell r="B383" t="str">
            <v>TX</v>
          </cell>
          <cell r="AC383">
            <v>-10629</v>
          </cell>
          <cell r="AE383">
            <v>181.35336932532741</v>
          </cell>
          <cell r="AG383">
            <v>31.022181234343314</v>
          </cell>
          <cell r="AH383">
            <v>1178.7142857142858</v>
          </cell>
          <cell r="AL383">
            <v>25.298289483430079</v>
          </cell>
          <cell r="AM383">
            <v>29.714285714285715</v>
          </cell>
        </row>
        <row r="384">
          <cell r="B384" t="str">
            <v>TX</v>
          </cell>
          <cell r="AC384">
            <v>9803</v>
          </cell>
          <cell r="AE384">
            <v>177.34621616674235</v>
          </cell>
          <cell r="AG384">
            <v>37.990379754953295</v>
          </cell>
          <cell r="AH384">
            <v>1202.4285714285713</v>
          </cell>
          <cell r="AL384">
            <v>47.182670225028602</v>
          </cell>
          <cell r="AM384">
            <v>32</v>
          </cell>
        </row>
        <row r="385">
          <cell r="B385" t="str">
            <v>TX</v>
          </cell>
          <cell r="AC385">
            <v>6672</v>
          </cell>
          <cell r="AE385">
            <v>174.13981503646053</v>
          </cell>
          <cell r="AG385">
            <v>24.864000957235902</v>
          </cell>
          <cell r="AH385">
            <v>1274.2857142857142</v>
          </cell>
          <cell r="AL385">
            <v>19.322871399032348</v>
          </cell>
          <cell r="AM385">
            <v>37.285714285714285</v>
          </cell>
        </row>
        <row r="386">
          <cell r="B386" t="str">
            <v>TX</v>
          </cell>
          <cell r="AC386">
            <v>8111</v>
          </cell>
          <cell r="AE386">
            <v>169.35226795198676</v>
          </cell>
          <cell r="AG386">
            <v>28.032935080464753</v>
          </cell>
          <cell r="AH386">
            <v>1266.2857142857142</v>
          </cell>
          <cell r="AL386">
            <v>42.785149272482698</v>
          </cell>
          <cell r="AM386">
            <v>33.714285714285715</v>
          </cell>
        </row>
        <row r="387">
          <cell r="B387" t="str">
            <v>TX</v>
          </cell>
          <cell r="AC387">
            <v>20400</v>
          </cell>
          <cell r="AE387">
            <v>165.21618014477664</v>
          </cell>
          <cell r="AG387">
            <v>36.782608175697355</v>
          </cell>
          <cell r="AH387">
            <v>1260.5714285714287</v>
          </cell>
          <cell r="AL387">
            <v>84.531975698509726</v>
          </cell>
          <cell r="AM387">
            <v>35.285714285714285</v>
          </cell>
        </row>
        <row r="388">
          <cell r="B388" t="str">
            <v>UT</v>
          </cell>
          <cell r="AC388">
            <v>745</v>
          </cell>
          <cell r="AE388">
            <v>259.61917848704263</v>
          </cell>
          <cell r="AG388">
            <v>45.437871814048492</v>
          </cell>
          <cell r="AH388">
            <v>162.42857142857142</v>
          </cell>
          <cell r="AL388">
            <v>67.581257666952496</v>
          </cell>
          <cell r="AM388">
            <v>2.5714285714285716</v>
          </cell>
        </row>
        <row r="389">
          <cell r="B389" t="str">
            <v>UT</v>
          </cell>
          <cell r="AC389">
            <v>2334</v>
          </cell>
          <cell r="AE389">
            <v>255.68878604192722</v>
          </cell>
          <cell r="AG389">
            <v>43.719867749826157</v>
          </cell>
          <cell r="AH389">
            <v>164.85714285714286</v>
          </cell>
          <cell r="AL389">
            <v>0</v>
          </cell>
          <cell r="AM389">
            <v>2.4285714285714284</v>
          </cell>
        </row>
        <row r="390">
          <cell r="B390" t="str">
            <v>UT</v>
          </cell>
          <cell r="AC390">
            <v>1915</v>
          </cell>
          <cell r="AE390">
            <v>251.66698912134405</v>
          </cell>
          <cell r="AG390">
            <v>27.855908868992916</v>
          </cell>
          <cell r="AH390">
            <v>170.28571428571428</v>
          </cell>
          <cell r="AL390">
            <v>16.459813155411709</v>
          </cell>
          <cell r="AM390">
            <v>2.7142857142857144</v>
          </cell>
        </row>
        <row r="391">
          <cell r="B391" t="str">
            <v>UT</v>
          </cell>
          <cell r="AC391">
            <v>2130</v>
          </cell>
          <cell r="AE391">
            <v>245.48195294802284</v>
          </cell>
          <cell r="AG391">
            <v>30.169513720566229</v>
          </cell>
          <cell r="AH391">
            <v>163.42857142857142</v>
          </cell>
          <cell r="AL391">
            <v>64.115489740009664</v>
          </cell>
          <cell r="AM391">
            <v>2.2857142857142856</v>
          </cell>
        </row>
        <row r="392">
          <cell r="B392" t="str">
            <v>UT</v>
          </cell>
          <cell r="AC392">
            <v>1570</v>
          </cell>
          <cell r="AE392">
            <v>239.90627994448701</v>
          </cell>
          <cell r="AG392">
            <v>32.931728319530968</v>
          </cell>
          <cell r="AH392">
            <v>160.71428571428572</v>
          </cell>
          <cell r="AL392">
            <v>31.536927174263599</v>
          </cell>
          <cell r="AM392">
            <v>2.4285714285714284</v>
          </cell>
        </row>
        <row r="393">
          <cell r="B393" t="str">
            <v>UT</v>
          </cell>
          <cell r="AC393">
            <v>2382</v>
          </cell>
          <cell r="AE393">
            <v>234.90950195224724</v>
          </cell>
          <cell r="AG393">
            <v>16.04407444417091</v>
          </cell>
          <cell r="AH393">
            <v>155.71428571428572</v>
          </cell>
          <cell r="AL393">
            <v>5.8849491923617183</v>
          </cell>
          <cell r="AM393">
            <v>2.1428571428571428</v>
          </cell>
        </row>
        <row r="394">
          <cell r="B394" t="str">
            <v>UT</v>
          </cell>
          <cell r="AC394">
            <v>0</v>
          </cell>
          <cell r="AE394">
            <v>224.97688228474627</v>
          </cell>
          <cell r="AG394">
            <v>0</v>
          </cell>
          <cell r="AH394">
            <v>136</v>
          </cell>
          <cell r="AL394">
            <v>0</v>
          </cell>
          <cell r="AM394">
            <v>1</v>
          </cell>
        </row>
        <row r="395">
          <cell r="B395" t="str">
            <v>UT</v>
          </cell>
          <cell r="AC395">
            <v>1810</v>
          </cell>
          <cell r="AE395">
            <v>224.97688228474627</v>
          </cell>
          <cell r="AG395">
            <v>34.708428907901919</v>
          </cell>
          <cell r="AH395">
            <v>146</v>
          </cell>
          <cell r="AL395">
            <v>0</v>
          </cell>
          <cell r="AM395">
            <v>1.7142857142857142</v>
          </cell>
        </row>
        <row r="396">
          <cell r="B396" t="str">
            <v>VA</v>
          </cell>
          <cell r="AC396">
            <v>-165</v>
          </cell>
          <cell r="AE396">
            <v>437.35328864702649</v>
          </cell>
          <cell r="AG396">
            <v>17.284531307645882</v>
          </cell>
          <cell r="AH396">
            <v>941</v>
          </cell>
          <cell r="AL396">
            <v>22.281948329201608</v>
          </cell>
          <cell r="AM396">
            <v>27.714285714285715</v>
          </cell>
        </row>
        <row r="397">
          <cell r="B397" t="str">
            <v>VA</v>
          </cell>
          <cell r="AC397">
            <v>6665</v>
          </cell>
          <cell r="AE397">
            <v>420.16149160343588</v>
          </cell>
          <cell r="AG397">
            <v>50.405008681669948</v>
          </cell>
          <cell r="AH397">
            <v>836.57142857142856</v>
          </cell>
          <cell r="AL397">
            <v>67.29244379903156</v>
          </cell>
          <cell r="AM397">
            <v>23.142857142857142</v>
          </cell>
        </row>
        <row r="398">
          <cell r="B398" t="str">
            <v>VA</v>
          </cell>
          <cell r="AC398">
            <v>-695</v>
          </cell>
          <cell r="AE398">
            <v>414.42316420183283</v>
          </cell>
          <cell r="AG398">
            <v>30.665035112754062</v>
          </cell>
          <cell r="AH398">
            <v>866.57142857142856</v>
          </cell>
          <cell r="AL398">
            <v>34.580859149968504</v>
          </cell>
          <cell r="AM398">
            <v>22.428571428571427</v>
          </cell>
        </row>
        <row r="399">
          <cell r="B399" t="str">
            <v>VA</v>
          </cell>
          <cell r="AC399">
            <v>-1554</v>
          </cell>
          <cell r="AE399">
            <v>405.16069229500289</v>
          </cell>
          <cell r="AG399">
            <v>29.449722441347287</v>
          </cell>
          <cell r="AH399">
            <v>896.85714285714289</v>
          </cell>
          <cell r="AL399">
            <v>20.933005597250165</v>
          </cell>
          <cell r="AM399">
            <v>22.714285714285715</v>
          </cell>
        </row>
        <row r="400">
          <cell r="B400" t="str">
            <v>VA</v>
          </cell>
          <cell r="AC400">
            <v>-6317</v>
          </cell>
          <cell r="AE400">
            <v>395.73592425964273</v>
          </cell>
          <cell r="AG400">
            <v>18.904331572141992</v>
          </cell>
          <cell r="AH400">
            <v>903.42857142857144</v>
          </cell>
          <cell r="AL400">
            <v>30.122847329905905</v>
          </cell>
          <cell r="AM400">
            <v>20.571428571428573</v>
          </cell>
        </row>
        <row r="401">
          <cell r="B401" t="str">
            <v>VA</v>
          </cell>
          <cell r="AC401">
            <v>2207</v>
          </cell>
          <cell r="AE401">
            <v>381.48864269081417</v>
          </cell>
          <cell r="AG401">
            <v>29.547336676675286</v>
          </cell>
          <cell r="AH401">
            <v>880.28571428571433</v>
          </cell>
          <cell r="AL401">
            <v>22.210413840511972</v>
          </cell>
          <cell r="AM401">
            <v>21</v>
          </cell>
        </row>
        <row r="402">
          <cell r="B402" t="str">
            <v>VA</v>
          </cell>
          <cell r="AC402">
            <v>-3487</v>
          </cell>
          <cell r="AE402">
            <v>372.64350368591897</v>
          </cell>
          <cell r="AG402">
            <v>21.821955991968032</v>
          </cell>
          <cell r="AH402">
            <v>906.42857142857144</v>
          </cell>
          <cell r="AL402">
            <v>26.376583127556692</v>
          </cell>
          <cell r="AM402">
            <v>21.428571428571427</v>
          </cell>
        </row>
        <row r="403">
          <cell r="B403" t="str">
            <v>VA</v>
          </cell>
          <cell r="AC403">
            <v>-1655</v>
          </cell>
          <cell r="AE403">
            <v>360.99296017357335</v>
          </cell>
          <cell r="AG403">
            <v>28.354944194422572</v>
          </cell>
          <cell r="AH403">
            <v>867.14285714285711</v>
          </cell>
          <cell r="AL403">
            <v>140.22338909905596</v>
          </cell>
          <cell r="AM403">
            <v>23.428571428571427</v>
          </cell>
        </row>
        <row r="404">
          <cell r="B404" t="str">
            <v>VI</v>
          </cell>
          <cell r="AC404">
            <v>0</v>
          </cell>
          <cell r="AE404">
            <v>6900.0000000000009</v>
          </cell>
          <cell r="AG404">
            <v>0</v>
          </cell>
          <cell r="AH404">
            <v>0</v>
          </cell>
          <cell r="AL404">
            <v>0</v>
          </cell>
          <cell r="AM404">
            <v>0</v>
          </cell>
        </row>
        <row r="405">
          <cell r="B405" t="str">
            <v>VI</v>
          </cell>
          <cell r="AC405">
            <v>0</v>
          </cell>
          <cell r="AE405">
            <v>6900.0000000000009</v>
          </cell>
          <cell r="AG405">
            <v>0</v>
          </cell>
          <cell r="AH405">
            <v>0</v>
          </cell>
          <cell r="AL405">
            <v>0</v>
          </cell>
          <cell r="AM405">
            <v>0</v>
          </cell>
        </row>
        <row r="406">
          <cell r="B406" t="str">
            <v>VI</v>
          </cell>
          <cell r="AC406">
            <v>0</v>
          </cell>
          <cell r="AE406">
            <v>6900.0000000000009</v>
          </cell>
          <cell r="AG406">
            <v>0</v>
          </cell>
          <cell r="AH406">
            <v>0</v>
          </cell>
          <cell r="AL406">
            <v>0</v>
          </cell>
          <cell r="AM406">
            <v>0</v>
          </cell>
        </row>
        <row r="407">
          <cell r="B407" t="str">
            <v>VI</v>
          </cell>
          <cell r="AC407">
            <v>29</v>
          </cell>
          <cell r="AE407">
            <v>6900.0000000000009</v>
          </cell>
          <cell r="AG407">
            <v>0</v>
          </cell>
          <cell r="AH407">
            <v>0</v>
          </cell>
          <cell r="AL407">
            <v>0</v>
          </cell>
          <cell r="AM407">
            <v>0</v>
          </cell>
        </row>
        <row r="408">
          <cell r="B408" t="str">
            <v>VI</v>
          </cell>
          <cell r="AC408">
            <v>0</v>
          </cell>
          <cell r="AE408">
            <v>6900.0000000000009</v>
          </cell>
          <cell r="AG408">
            <v>0</v>
          </cell>
          <cell r="AH408">
            <v>0</v>
          </cell>
          <cell r="AL408">
            <v>0</v>
          </cell>
          <cell r="AM408">
            <v>0</v>
          </cell>
        </row>
        <row r="409">
          <cell r="B409" t="str">
            <v>VI</v>
          </cell>
          <cell r="AC409">
            <v>16</v>
          </cell>
          <cell r="AE409">
            <v>6900.0000000000009</v>
          </cell>
          <cell r="AG409">
            <v>0</v>
          </cell>
          <cell r="AH409">
            <v>0</v>
          </cell>
          <cell r="AL409">
            <v>0</v>
          </cell>
          <cell r="AM409">
            <v>0</v>
          </cell>
        </row>
        <row r="410">
          <cell r="B410" t="str">
            <v>VI</v>
          </cell>
          <cell r="AC410">
            <v>20</v>
          </cell>
          <cell r="AE410">
            <v>6900.0000000000009</v>
          </cell>
          <cell r="AG410">
            <v>0</v>
          </cell>
          <cell r="AH410">
            <v>0</v>
          </cell>
          <cell r="AL410">
            <v>0</v>
          </cell>
          <cell r="AM410">
            <v>0</v>
          </cell>
        </row>
        <row r="411">
          <cell r="B411" t="str">
            <v>VI</v>
          </cell>
          <cell r="AC411">
            <v>0</v>
          </cell>
          <cell r="AE411">
            <v>6900.0000000000009</v>
          </cell>
          <cell r="AG411">
            <v>0</v>
          </cell>
          <cell r="AH411">
            <v>0</v>
          </cell>
          <cell r="AL411">
            <v>0</v>
          </cell>
          <cell r="AM411">
            <v>0.14285714285714285</v>
          </cell>
        </row>
        <row r="412">
          <cell r="B412" t="str">
            <v>VT</v>
          </cell>
          <cell r="AC412">
            <v>1019</v>
          </cell>
          <cell r="AE412">
            <v>153.16983541407603</v>
          </cell>
          <cell r="AG412">
            <v>110.78766296795092</v>
          </cell>
          <cell r="AH412">
            <v>2.5714285714285716</v>
          </cell>
          <cell r="AL412">
            <v>0</v>
          </cell>
          <cell r="AM412">
            <v>0</v>
          </cell>
        </row>
        <row r="413">
          <cell r="B413" t="str">
            <v>VT</v>
          </cell>
          <cell r="AC413">
            <v>1146</v>
          </cell>
          <cell r="AE413">
            <v>152.21451419527722</v>
          </cell>
          <cell r="AG413">
            <v>330.97765774925597</v>
          </cell>
          <cell r="AH413">
            <v>2.2857142857142856</v>
          </cell>
          <cell r="AL413">
            <v>0</v>
          </cell>
          <cell r="AM413">
            <v>0</v>
          </cell>
        </row>
        <row r="414">
          <cell r="B414" t="str">
            <v>VT</v>
          </cell>
          <cell r="AC414">
            <v>1671</v>
          </cell>
          <cell r="AE414">
            <v>151.89607378901096</v>
          </cell>
          <cell r="AG414">
            <v>330.28451031481723</v>
          </cell>
          <cell r="AH414">
            <v>2</v>
          </cell>
          <cell r="AL414">
            <v>0</v>
          </cell>
          <cell r="AM414">
            <v>0.14285714285714285</v>
          </cell>
        </row>
        <row r="415">
          <cell r="B415" t="str">
            <v>VT</v>
          </cell>
          <cell r="AC415">
            <v>12</v>
          </cell>
          <cell r="AE415">
            <v>151.57763338274466</v>
          </cell>
          <cell r="AG415">
            <v>329.59136287930517</v>
          </cell>
          <cell r="AH415">
            <v>2.8571428571428572</v>
          </cell>
          <cell r="AL415">
            <v>0</v>
          </cell>
          <cell r="AM415">
            <v>0.14285714285714285</v>
          </cell>
        </row>
        <row r="416">
          <cell r="B416" t="str">
            <v>VT</v>
          </cell>
          <cell r="AC416">
            <v>583</v>
          </cell>
          <cell r="AE416">
            <v>151.2591929764784</v>
          </cell>
          <cell r="AG416">
            <v>109.40136402739672</v>
          </cell>
          <cell r="AH416">
            <v>2.7142857142857144</v>
          </cell>
          <cell r="AL416">
            <v>0</v>
          </cell>
          <cell r="AM416">
            <v>0.14285714285714285</v>
          </cell>
        </row>
        <row r="417">
          <cell r="B417" t="str">
            <v>VT</v>
          </cell>
          <cell r="AC417">
            <v>0</v>
          </cell>
          <cell r="AE417">
            <v>150.30387175767959</v>
          </cell>
          <cell r="AG417">
            <v>0</v>
          </cell>
          <cell r="AH417">
            <v>2</v>
          </cell>
          <cell r="AL417">
            <v>0</v>
          </cell>
          <cell r="AM417">
            <v>0.14285714285714285</v>
          </cell>
        </row>
        <row r="418">
          <cell r="B418" t="str">
            <v>VT</v>
          </cell>
          <cell r="AC418">
            <v>567</v>
          </cell>
          <cell r="AE418">
            <v>150.30387175767959</v>
          </cell>
          <cell r="AG418">
            <v>0</v>
          </cell>
          <cell r="AH418">
            <v>2.1428571428571428</v>
          </cell>
          <cell r="AL418">
            <v>0</v>
          </cell>
          <cell r="AM418">
            <v>0.14285714285714285</v>
          </cell>
        </row>
        <row r="419">
          <cell r="B419" t="str">
            <v>VT</v>
          </cell>
          <cell r="AC419">
            <v>537</v>
          </cell>
          <cell r="AE419">
            <v>150.30387175767959</v>
          </cell>
          <cell r="AG419">
            <v>163.2359157465655</v>
          </cell>
          <cell r="AH419">
            <v>2.4285714285714284</v>
          </cell>
          <cell r="AL419">
            <v>0</v>
          </cell>
          <cell r="AM419">
            <v>0.14285714285714285</v>
          </cell>
        </row>
        <row r="420">
          <cell r="B420" t="str">
            <v>WA</v>
          </cell>
          <cell r="AC420">
            <v>7887</v>
          </cell>
          <cell r="AE420">
            <v>254.29983859373266</v>
          </cell>
          <cell r="AG420">
            <v>56.211242106170197</v>
          </cell>
          <cell r="AH420">
            <v>115.57142857142857</v>
          </cell>
          <cell r="AL420">
            <v>122.22462526375148</v>
          </cell>
          <cell r="AM420">
            <v>8.5714285714285712</v>
          </cell>
        </row>
        <row r="421">
          <cell r="B421" t="str">
            <v>WA</v>
          </cell>
          <cell r="AC421">
            <v>4718</v>
          </cell>
          <cell r="AE421">
            <v>251.18329326499165</v>
          </cell>
          <cell r="AG421">
            <v>42.075248374310647</v>
          </cell>
          <cell r="AH421">
            <v>97.142857142857139</v>
          </cell>
          <cell r="AL421">
            <v>145.90720710239657</v>
          </cell>
          <cell r="AM421">
            <v>7.8571428571428568</v>
          </cell>
        </row>
        <row r="422">
          <cell r="B422" t="str">
            <v>WA</v>
          </cell>
          <cell r="AC422">
            <v>3951</v>
          </cell>
          <cell r="AE422">
            <v>247.07920065101169</v>
          </cell>
          <cell r="AG422">
            <v>89.879200093536696</v>
          </cell>
          <cell r="AH422">
            <v>58.857142857142854</v>
          </cell>
          <cell r="AL422">
            <v>120.95385199113917</v>
          </cell>
          <cell r="AM422">
            <v>8.2857142857142865</v>
          </cell>
        </row>
        <row r="423">
          <cell r="B423" t="str">
            <v>WA</v>
          </cell>
          <cell r="AC423">
            <v>-141</v>
          </cell>
          <cell r="AE423">
            <v>245.18105781704594</v>
          </cell>
          <cell r="AG423">
            <v>630.64834629274469</v>
          </cell>
          <cell r="AH423">
            <v>53.714285714285715</v>
          </cell>
          <cell r="AL423">
            <v>103.03098874012224</v>
          </cell>
          <cell r="AM423">
            <v>8.7142857142857135</v>
          </cell>
        </row>
        <row r="424">
          <cell r="B424" t="str">
            <v>WA</v>
          </cell>
          <cell r="AC424">
            <v>0</v>
          </cell>
          <cell r="AE424">
            <v>244.91172673925354</v>
          </cell>
          <cell r="AG424">
            <v>0</v>
          </cell>
          <cell r="AH424">
            <v>85.714285714285708</v>
          </cell>
          <cell r="AL424">
            <v>119.4520289381903</v>
          </cell>
          <cell r="AM424">
            <v>8.8571428571428577</v>
          </cell>
        </row>
        <row r="425">
          <cell r="B425" t="str">
            <v>WA</v>
          </cell>
          <cell r="AC425">
            <v>464</v>
          </cell>
          <cell r="AE425">
            <v>244.91172673925354</v>
          </cell>
          <cell r="AG425">
            <v>1202.9568985789831</v>
          </cell>
          <cell r="AH425">
            <v>121</v>
          </cell>
          <cell r="AL425">
            <v>24.294355755456973</v>
          </cell>
          <cell r="AM425">
            <v>9.8571428571428577</v>
          </cell>
        </row>
        <row r="426">
          <cell r="B426" t="str">
            <v>WA</v>
          </cell>
          <cell r="AC426">
            <v>2366</v>
          </cell>
          <cell r="AE426">
            <v>244.77064855564797</v>
          </cell>
          <cell r="AG426">
            <v>200.08828602125755</v>
          </cell>
          <cell r="AH426">
            <v>159.42857142857142</v>
          </cell>
          <cell r="AL426">
            <v>694.18684365497643</v>
          </cell>
          <cell r="AM426">
            <v>8.1428571428571423</v>
          </cell>
        </row>
        <row r="427">
          <cell r="B427" t="str">
            <v>WA</v>
          </cell>
          <cell r="AC427">
            <v>3931</v>
          </cell>
          <cell r="AE427">
            <v>243.92417945401459</v>
          </cell>
          <cell r="AG427">
            <v>115.29313376417544</v>
          </cell>
          <cell r="AH427">
            <v>184.42857142857142</v>
          </cell>
          <cell r="AL427">
            <v>693.49369641689941</v>
          </cell>
          <cell r="AM427">
            <v>10</v>
          </cell>
        </row>
        <row r="428">
          <cell r="B428" t="str">
            <v>WI</v>
          </cell>
          <cell r="AC428">
            <v>4410</v>
          </cell>
          <cell r="AE428">
            <v>266.31331392262899</v>
          </cell>
          <cell r="AG428">
            <v>34.837963355875154</v>
          </cell>
          <cell r="AH428">
            <v>413.85714285714283</v>
          </cell>
          <cell r="AL428">
            <v>88.722387842141401</v>
          </cell>
          <cell r="AM428">
            <v>7.8571428571428568</v>
          </cell>
        </row>
        <row r="429">
          <cell r="B429" t="str">
            <v>WI</v>
          </cell>
          <cell r="AC429">
            <v>3277</v>
          </cell>
          <cell r="AE429">
            <v>261.06702366504129</v>
          </cell>
          <cell r="AG429">
            <v>26.124917570901559</v>
          </cell>
          <cell r="AH429">
            <v>390.57142857142856</v>
          </cell>
          <cell r="AL429">
            <v>117.4881063237946</v>
          </cell>
          <cell r="AM429">
            <v>8.1428571428571423</v>
          </cell>
        </row>
        <row r="430">
          <cell r="B430" t="str">
            <v>WI</v>
          </cell>
          <cell r="AC430">
            <v>2297</v>
          </cell>
          <cell r="AE430">
            <v>254.23146632616479</v>
          </cell>
          <cell r="AG430">
            <v>21.090094775706273</v>
          </cell>
          <cell r="AH430">
            <v>384.28571428571428</v>
          </cell>
          <cell r="AL430">
            <v>31.599943085964874</v>
          </cell>
          <cell r="AM430">
            <v>7.7142857142857144</v>
          </cell>
        </row>
        <row r="431">
          <cell r="B431" t="str">
            <v>WI</v>
          </cell>
          <cell r="AC431">
            <v>4866</v>
          </cell>
          <cell r="AE431">
            <v>246.01170862616576</v>
          </cell>
          <cell r="AG431">
            <v>19.17882772117466</v>
          </cell>
          <cell r="AH431">
            <v>387.28571428571428</v>
          </cell>
          <cell r="AL431">
            <v>37.852479968568403</v>
          </cell>
          <cell r="AM431">
            <v>7.2857142857142856</v>
          </cell>
        </row>
        <row r="432">
          <cell r="B432" t="str">
            <v>WI</v>
          </cell>
          <cell r="AC432">
            <v>4690</v>
          </cell>
          <cell r="AE432">
            <v>237.27928412575102</v>
          </cell>
          <cell r="AG432">
            <v>20.041997829115182</v>
          </cell>
          <cell r="AH432">
            <v>372.85714285714283</v>
          </cell>
          <cell r="AL432">
            <v>55.913156496696132</v>
          </cell>
          <cell r="AM432">
            <v>7.5714285714285712</v>
          </cell>
        </row>
        <row r="433">
          <cell r="B433" t="str">
            <v>WI</v>
          </cell>
          <cell r="AC433">
            <v>1311</v>
          </cell>
          <cell r="AE433">
            <v>229.21332646587672</v>
          </cell>
          <cell r="AG433">
            <v>17.259408096189322</v>
          </cell>
          <cell r="AH433">
            <v>358.71428571428572</v>
          </cell>
          <cell r="AL433">
            <v>23.466276955550587</v>
          </cell>
          <cell r="AM433">
            <v>8.5714285714285712</v>
          </cell>
        </row>
        <row r="434">
          <cell r="B434" t="str">
            <v>WI</v>
          </cell>
          <cell r="AC434">
            <v>1953</v>
          </cell>
          <cell r="AE434">
            <v>220.19039077855973</v>
          </cell>
          <cell r="AG434">
            <v>44.759609793473828</v>
          </cell>
          <cell r="AH434">
            <v>324.85714285714283</v>
          </cell>
          <cell r="AL434">
            <v>40.114895002945588</v>
          </cell>
          <cell r="AM434">
            <v>7</v>
          </cell>
        </row>
        <row r="435">
          <cell r="B435" t="str">
            <v>WI</v>
          </cell>
          <cell r="AC435">
            <v>3532</v>
          </cell>
          <cell r="AE435">
            <v>216.80678989581585</v>
          </cell>
          <cell r="AG435">
            <v>60.72192176935085</v>
          </cell>
          <cell r="AH435">
            <v>324.14285714285717</v>
          </cell>
          <cell r="AL435">
            <v>52.67842568397986</v>
          </cell>
          <cell r="AM435">
            <v>7.1428571428571432</v>
          </cell>
        </row>
        <row r="436">
          <cell r="B436" t="str">
            <v>WV</v>
          </cell>
          <cell r="AC436">
            <v>481</v>
          </cell>
          <cell r="AE436">
            <v>99.771100125416893</v>
          </cell>
          <cell r="AG436">
            <v>81.629142480987866</v>
          </cell>
          <cell r="AH436">
            <v>40.428571428571431</v>
          </cell>
          <cell r="AL436">
            <v>0</v>
          </cell>
          <cell r="AM436">
            <v>0.7142857142857143</v>
          </cell>
        </row>
        <row r="437">
          <cell r="B437" t="str">
            <v>WV</v>
          </cell>
          <cell r="AC437">
            <v>1530</v>
          </cell>
          <cell r="AE437">
            <v>98.927488794029486</v>
          </cell>
          <cell r="AG437">
            <v>28.681694551380691</v>
          </cell>
          <cell r="AH437">
            <v>38.428571428571431</v>
          </cell>
          <cell r="AL437">
            <v>0</v>
          </cell>
          <cell r="AM437">
            <v>0.7142857142857143</v>
          </cell>
        </row>
        <row r="438">
          <cell r="B438" t="str">
            <v>WV</v>
          </cell>
          <cell r="AC438">
            <v>-2095</v>
          </cell>
          <cell r="AE438">
            <v>96.565377066144748</v>
          </cell>
          <cell r="AG438">
            <v>11.433426878252932</v>
          </cell>
          <cell r="AH438">
            <v>37.142857142857146</v>
          </cell>
          <cell r="AL438">
            <v>49.559215535654076</v>
          </cell>
          <cell r="AM438">
            <v>1.1428571428571428</v>
          </cell>
        </row>
        <row r="439">
          <cell r="B439" t="str">
            <v>WV</v>
          </cell>
          <cell r="AC439">
            <v>1458</v>
          </cell>
          <cell r="AE439">
            <v>90.885060768136242</v>
          </cell>
          <cell r="AG439">
            <v>48.353722037398384</v>
          </cell>
          <cell r="AH439">
            <v>25</v>
          </cell>
          <cell r="AL439">
            <v>48.86605689557787</v>
          </cell>
          <cell r="AM439">
            <v>1.2857142857142858</v>
          </cell>
        </row>
        <row r="440">
          <cell r="B440" t="str">
            <v>WV</v>
          </cell>
          <cell r="AC440">
            <v>2020</v>
          </cell>
          <cell r="AE440">
            <v>89.591523393342214</v>
          </cell>
          <cell r="AG440">
            <v>22.655481248659378</v>
          </cell>
          <cell r="AH440">
            <v>23.714285714285715</v>
          </cell>
          <cell r="AL440">
            <v>48.172897925717457</v>
          </cell>
          <cell r="AM440">
            <v>1.4285714285714286</v>
          </cell>
        </row>
        <row r="441">
          <cell r="B441" t="str">
            <v>WV</v>
          </cell>
          <cell r="AC441">
            <v>1980</v>
          </cell>
          <cell r="AE441">
            <v>86.891967132902522</v>
          </cell>
          <cell r="AG441">
            <v>29.399631076007616</v>
          </cell>
          <cell r="AH441">
            <v>21</v>
          </cell>
          <cell r="AL441">
            <v>47.479738611630204</v>
          </cell>
          <cell r="AM441">
            <v>1.5714285714285714</v>
          </cell>
        </row>
        <row r="442">
          <cell r="B442" t="str">
            <v>WV</v>
          </cell>
          <cell r="AC442">
            <v>2086</v>
          </cell>
          <cell r="AE442">
            <v>84.867299937572767</v>
          </cell>
          <cell r="AG442">
            <v>57.761571892826836</v>
          </cell>
          <cell r="AH442">
            <v>19.714285714285715</v>
          </cell>
          <cell r="AL442">
            <v>46.786578938014792</v>
          </cell>
          <cell r="AM442">
            <v>1.5714285714285714</v>
          </cell>
        </row>
        <row r="443">
          <cell r="B443" t="str">
            <v>WV</v>
          </cell>
          <cell r="AC443">
            <v>535</v>
          </cell>
          <cell r="AE443">
            <v>83.854966339907875</v>
          </cell>
          <cell r="AG443">
            <v>1033.1358338708287</v>
          </cell>
          <cell r="AH443">
            <v>17.857142857142858</v>
          </cell>
          <cell r="AL443">
            <v>0</v>
          </cell>
          <cell r="AM443">
            <v>1.8571428571428572</v>
          </cell>
        </row>
        <row r="444">
          <cell r="B444" t="str">
            <v>WY</v>
          </cell>
          <cell r="AC444">
            <v>105</v>
          </cell>
          <cell r="AE444">
            <v>147.78889819672852</v>
          </cell>
          <cell r="AG444">
            <v>22.885970483637134</v>
          </cell>
          <cell r="AH444">
            <v>12</v>
          </cell>
          <cell r="AL444">
            <v>0</v>
          </cell>
          <cell r="AM444">
            <v>0.5714285714285714</v>
          </cell>
        </row>
        <row r="445">
          <cell r="B445" t="str">
            <v>WY</v>
          </cell>
          <cell r="AC445">
            <v>0</v>
          </cell>
          <cell r="AE445">
            <v>143.37992152021516</v>
          </cell>
          <cell r="AG445">
            <v>0</v>
          </cell>
          <cell r="AH445">
            <v>8.4285714285714288</v>
          </cell>
          <cell r="AL445">
            <v>0</v>
          </cell>
          <cell r="AM445">
            <v>0.5714285714285714</v>
          </cell>
        </row>
        <row r="446">
          <cell r="B446" t="str">
            <v>WY</v>
          </cell>
          <cell r="AC446">
            <v>510</v>
          </cell>
          <cell r="AE446">
            <v>143.37992152021516</v>
          </cell>
          <cell r="AG446">
            <v>56.00557730242538</v>
          </cell>
          <cell r="AH446">
            <v>13.857142857142858</v>
          </cell>
          <cell r="AL446">
            <v>0</v>
          </cell>
          <cell r="AM446">
            <v>0.7142857142857143</v>
          </cell>
        </row>
        <row r="447">
          <cell r="B447" t="str">
            <v>WY</v>
          </cell>
          <cell r="AC447">
            <v>424</v>
          </cell>
          <cell r="AE447">
            <v>141.6163308496098</v>
          </cell>
          <cell r="AG447">
            <v>34.43958799168459</v>
          </cell>
          <cell r="AH447">
            <v>12.571428571428571</v>
          </cell>
          <cell r="AL447">
            <v>7.9661672362978111</v>
          </cell>
          <cell r="AM447">
            <v>0.7142857142857143</v>
          </cell>
        </row>
        <row r="448">
          <cell r="B448" t="str">
            <v>WY</v>
          </cell>
          <cell r="AC448">
            <v>0</v>
          </cell>
          <cell r="AE448">
            <v>138.79458577664124</v>
          </cell>
          <cell r="AG448">
            <v>0</v>
          </cell>
          <cell r="AH448">
            <v>12.285714285714286</v>
          </cell>
          <cell r="AL448">
            <v>0</v>
          </cell>
          <cell r="AM448">
            <v>0.5714285714285714</v>
          </cell>
        </row>
        <row r="449">
          <cell r="B449" t="str">
            <v>WY</v>
          </cell>
          <cell r="AC449">
            <v>780</v>
          </cell>
          <cell r="AE449">
            <v>138.79458577664124</v>
          </cell>
          <cell r="AG449">
            <v>25.628379952699714</v>
          </cell>
          <cell r="AH449">
            <v>16</v>
          </cell>
          <cell r="AL449">
            <v>7.2725408973417123</v>
          </cell>
          <cell r="AM449">
            <v>0.5714285714285714</v>
          </cell>
        </row>
        <row r="450">
          <cell r="B450" t="str">
            <v>WY</v>
          </cell>
          <cell r="AC450">
            <v>645</v>
          </cell>
          <cell r="AE450">
            <v>135.09104536837</v>
          </cell>
          <cell r="AG450">
            <v>43.898409384540145</v>
          </cell>
          <cell r="AH450">
            <v>13</v>
          </cell>
          <cell r="AL450">
            <v>3.1062837195053898</v>
          </cell>
          <cell r="AM450">
            <v>0.42857142857142855</v>
          </cell>
        </row>
        <row r="451">
          <cell r="B451" t="str">
            <v>WY</v>
          </cell>
          <cell r="AC451">
            <v>0</v>
          </cell>
          <cell r="AE451">
            <v>132.9747365636436</v>
          </cell>
          <cell r="AG451">
            <v>0</v>
          </cell>
          <cell r="AH451">
            <v>13.142857142857142</v>
          </cell>
          <cell r="AL451">
            <v>0</v>
          </cell>
          <cell r="AM451">
            <v>0.14285714285714285</v>
          </cell>
        </row>
      </sheetData>
      <sheetData sheetId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0-Mile"/>
      <sheetName val="Filtered"/>
      <sheetName val="Source"/>
    </sheetNames>
    <sheetDataSet>
      <sheetData sheetId="0">
        <row r="4">
          <cell r="A4" t="str">
            <v>101st ARW Bangor IAP</v>
          </cell>
          <cell r="B4">
            <v>0</v>
          </cell>
          <cell r="C4">
            <v>1</v>
          </cell>
          <cell r="D4">
            <v>1</v>
          </cell>
          <cell r="E4">
            <v>4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S4">
            <v>62.800482865934931</v>
          </cell>
          <cell r="U4">
            <v>145.21405861202339</v>
          </cell>
          <cell r="V4">
            <v>0.8571428571428571</v>
          </cell>
          <cell r="X4">
            <v>5.5822651436386597</v>
          </cell>
          <cell r="Z4">
            <v>0</v>
          </cell>
          <cell r="AA4">
            <v>0</v>
          </cell>
        </row>
        <row r="5">
          <cell r="A5" t="str">
            <v>102nd IW Otis ANGB</v>
          </cell>
          <cell r="B5">
            <v>448</v>
          </cell>
          <cell r="C5">
            <v>360</v>
          </cell>
          <cell r="D5">
            <v>401</v>
          </cell>
          <cell r="E5">
            <v>433</v>
          </cell>
          <cell r="F5">
            <v>321</v>
          </cell>
          <cell r="G5">
            <v>291</v>
          </cell>
          <cell r="H5">
            <v>435</v>
          </cell>
          <cell r="I5">
            <v>19</v>
          </cell>
          <cell r="J5">
            <v>24</v>
          </cell>
          <cell r="K5">
            <v>45</v>
          </cell>
          <cell r="L5">
            <v>30</v>
          </cell>
          <cell r="M5">
            <v>34</v>
          </cell>
          <cell r="N5">
            <v>34</v>
          </cell>
          <cell r="O5">
            <v>35</v>
          </cell>
          <cell r="S5">
            <v>1385.2372698301297</v>
          </cell>
          <cell r="U5">
            <v>73.873249193789846</v>
          </cell>
          <cell r="V5">
            <v>384.14285714285717</v>
          </cell>
          <cell r="X5">
            <v>87.964402032341397</v>
          </cell>
          <cell r="Z5">
            <v>56.998891625259901</v>
          </cell>
          <cell r="AA5">
            <v>31.571428571428573</v>
          </cell>
        </row>
        <row r="6">
          <cell r="A6" t="str">
            <v>103d AW Bradley ANGB IAP East Granby</v>
          </cell>
          <cell r="B6">
            <v>936</v>
          </cell>
          <cell r="C6">
            <v>550</v>
          </cell>
          <cell r="D6">
            <v>900</v>
          </cell>
          <cell r="E6">
            <v>519</v>
          </cell>
          <cell r="F6">
            <v>631</v>
          </cell>
          <cell r="G6">
            <v>575</v>
          </cell>
          <cell r="H6">
            <v>720</v>
          </cell>
          <cell r="I6">
            <v>56</v>
          </cell>
          <cell r="J6">
            <v>45</v>
          </cell>
          <cell r="K6">
            <v>94</v>
          </cell>
          <cell r="L6">
            <v>78</v>
          </cell>
          <cell r="M6">
            <v>73</v>
          </cell>
          <cell r="N6">
            <v>59</v>
          </cell>
          <cell r="O6">
            <v>37</v>
          </cell>
          <cell r="S6">
            <v>1106.6192520372526</v>
          </cell>
          <cell r="U6">
            <v>58.310983532202407</v>
          </cell>
          <cell r="V6">
            <v>690.14285714285711</v>
          </cell>
          <cell r="X6">
            <v>96.879395857586346</v>
          </cell>
          <cell r="Z6">
            <v>55.780379992922356</v>
          </cell>
          <cell r="AA6">
            <v>63.142857142857146</v>
          </cell>
        </row>
        <row r="7">
          <cell r="A7" t="str">
            <v>105th AW Stewart IAP Newburgh</v>
          </cell>
          <cell r="B7">
            <v>1493</v>
          </cell>
          <cell r="C7">
            <v>922</v>
          </cell>
          <cell r="D7">
            <v>1006</v>
          </cell>
          <cell r="E7">
            <v>803</v>
          </cell>
          <cell r="F7">
            <v>884</v>
          </cell>
          <cell r="G7">
            <v>596</v>
          </cell>
          <cell r="H7">
            <v>836</v>
          </cell>
          <cell r="I7">
            <v>84</v>
          </cell>
          <cell r="J7">
            <v>105</v>
          </cell>
          <cell r="K7">
            <v>132</v>
          </cell>
          <cell r="L7">
            <v>87</v>
          </cell>
          <cell r="M7">
            <v>102</v>
          </cell>
          <cell r="N7">
            <v>65</v>
          </cell>
          <cell r="O7">
            <v>55</v>
          </cell>
          <cell r="S7">
            <v>2345.4641832764164</v>
          </cell>
          <cell r="U7">
            <v>157.3218984719052</v>
          </cell>
          <cell r="V7">
            <v>934.28571428571433</v>
          </cell>
          <cell r="X7">
            <v>148.32975072103818</v>
          </cell>
          <cell r="Z7">
            <v>103.16301727184451</v>
          </cell>
          <cell r="AA7">
            <v>90</v>
          </cell>
        </row>
        <row r="8">
          <cell r="A8" t="str">
            <v>109th AW Schenectady County Airport Scotia</v>
          </cell>
          <cell r="B8">
            <v>69</v>
          </cell>
          <cell r="C8">
            <v>76</v>
          </cell>
          <cell r="D8">
            <v>114</v>
          </cell>
          <cell r="E8">
            <v>177</v>
          </cell>
          <cell r="F8">
            <v>154</v>
          </cell>
          <cell r="G8">
            <v>222</v>
          </cell>
          <cell r="H8">
            <v>98</v>
          </cell>
          <cell r="I8">
            <v>6</v>
          </cell>
          <cell r="J8">
            <v>7</v>
          </cell>
          <cell r="K8">
            <v>5</v>
          </cell>
          <cell r="L8">
            <v>10</v>
          </cell>
          <cell r="M8">
            <v>10</v>
          </cell>
          <cell r="N8">
            <v>7</v>
          </cell>
          <cell r="O8">
            <v>10</v>
          </cell>
          <cell r="S8">
            <v>489.88964204143838</v>
          </cell>
          <cell r="U8">
            <v>38.010071661619833</v>
          </cell>
          <cell r="V8">
            <v>130</v>
          </cell>
          <cell r="X8">
            <v>38.13430630291986</v>
          </cell>
          <cell r="Z8">
            <v>49.055100193170802</v>
          </cell>
          <cell r="AA8">
            <v>7.8571428571428568</v>
          </cell>
        </row>
        <row r="9">
          <cell r="A9" t="str">
            <v>110th AW Battle Creek</v>
          </cell>
          <cell r="B9">
            <v>75</v>
          </cell>
          <cell r="C9">
            <v>108</v>
          </cell>
          <cell r="D9">
            <v>173</v>
          </cell>
          <cell r="E9">
            <v>162</v>
          </cell>
          <cell r="F9">
            <v>150</v>
          </cell>
          <cell r="G9">
            <v>146</v>
          </cell>
          <cell r="H9">
            <v>88</v>
          </cell>
          <cell r="I9">
            <v>2</v>
          </cell>
          <cell r="J9">
            <v>7</v>
          </cell>
          <cell r="K9">
            <v>6</v>
          </cell>
          <cell r="L9">
            <v>3</v>
          </cell>
          <cell r="M9">
            <v>8</v>
          </cell>
          <cell r="N9">
            <v>5</v>
          </cell>
          <cell r="O9">
            <v>0</v>
          </cell>
          <cell r="S9">
            <v>310.83605262194067</v>
          </cell>
          <cell r="U9">
            <v>38.000625303970381</v>
          </cell>
          <cell r="V9">
            <v>128.85714285714286</v>
          </cell>
          <cell r="X9">
            <v>11.772441325280402</v>
          </cell>
          <cell r="Z9">
            <v>41.912089562471557</v>
          </cell>
          <cell r="AA9">
            <v>4.4285714285714288</v>
          </cell>
        </row>
        <row r="10">
          <cell r="A10" t="str">
            <v>111th AW  Willow Grove</v>
          </cell>
          <cell r="B10">
            <v>1434</v>
          </cell>
          <cell r="C10">
            <v>1145</v>
          </cell>
          <cell r="D10">
            <v>1265</v>
          </cell>
          <cell r="E10">
            <v>1397</v>
          </cell>
          <cell r="F10">
            <v>1534</v>
          </cell>
          <cell r="G10">
            <v>938</v>
          </cell>
          <cell r="H10">
            <v>879</v>
          </cell>
          <cell r="I10">
            <v>188</v>
          </cell>
          <cell r="J10">
            <v>158</v>
          </cell>
          <cell r="K10">
            <v>148</v>
          </cell>
          <cell r="L10">
            <v>112</v>
          </cell>
          <cell r="M10">
            <v>170</v>
          </cell>
          <cell r="N10">
            <v>96</v>
          </cell>
          <cell r="O10">
            <v>44</v>
          </cell>
          <cell r="S10">
            <v>1033.4691638836573</v>
          </cell>
          <cell r="U10">
            <v>58.132916692097091</v>
          </cell>
          <cell r="V10">
            <v>1227.4285714285713</v>
          </cell>
          <cell r="X10">
            <v>71.674300481980225</v>
          </cell>
          <cell r="Z10">
            <v>37.695247848347258</v>
          </cell>
          <cell r="AA10">
            <v>130.85714285714286</v>
          </cell>
        </row>
        <row r="11">
          <cell r="A11" t="str">
            <v>114th FW Joe Foss Field Sioux Falls</v>
          </cell>
          <cell r="B11">
            <v>54</v>
          </cell>
          <cell r="C11">
            <v>39</v>
          </cell>
          <cell r="D11">
            <v>68</v>
          </cell>
          <cell r="E11">
            <v>26</v>
          </cell>
          <cell r="F11">
            <v>73</v>
          </cell>
          <cell r="G11">
            <v>61</v>
          </cell>
          <cell r="H11">
            <v>68</v>
          </cell>
          <cell r="I11">
            <v>0</v>
          </cell>
          <cell r="J11">
            <v>1</v>
          </cell>
          <cell r="K11">
            <v>0</v>
          </cell>
          <cell r="L11">
            <v>0</v>
          </cell>
          <cell r="M11">
            <v>3</v>
          </cell>
          <cell r="N11">
            <v>0</v>
          </cell>
          <cell r="O11">
            <v>0</v>
          </cell>
          <cell r="S11">
            <v>1116.899901052079</v>
          </cell>
          <cell r="U11">
            <v>68.641479086049713</v>
          </cell>
          <cell r="V11">
            <v>55.571428571428569</v>
          </cell>
          <cell r="X11">
            <v>9.2889885099250815</v>
          </cell>
          <cell r="Z11">
            <v>55.451052408961267</v>
          </cell>
          <cell r="AA11">
            <v>0.5714285714285714</v>
          </cell>
        </row>
        <row r="12">
          <cell r="A12" t="str">
            <v>115th FW Truax Field</v>
          </cell>
          <cell r="B12">
            <v>95</v>
          </cell>
          <cell r="C12">
            <v>63</v>
          </cell>
          <cell r="D12">
            <v>120</v>
          </cell>
          <cell r="E12">
            <v>154</v>
          </cell>
          <cell r="F12">
            <v>201</v>
          </cell>
          <cell r="G12">
            <v>128</v>
          </cell>
          <cell r="H12">
            <v>140</v>
          </cell>
          <cell r="I12">
            <v>0</v>
          </cell>
          <cell r="J12">
            <v>3</v>
          </cell>
          <cell r="K12">
            <v>1</v>
          </cell>
          <cell r="L12">
            <v>10</v>
          </cell>
          <cell r="M12">
            <v>3</v>
          </cell>
          <cell r="N12">
            <v>2</v>
          </cell>
          <cell r="O12">
            <v>1</v>
          </cell>
          <cell r="S12">
            <v>270.90982677084963</v>
          </cell>
          <cell r="U12">
            <v>23.658782876242523</v>
          </cell>
          <cell r="V12">
            <v>128.71428571428572</v>
          </cell>
          <cell r="X12">
            <v>8.2038642023473987</v>
          </cell>
          <cell r="Z12">
            <v>32.403395097015164</v>
          </cell>
          <cell r="AA12">
            <v>2.8571428571428572</v>
          </cell>
        </row>
        <row r="13">
          <cell r="A13" t="str">
            <v>117th ARW Birmingham IAP</v>
          </cell>
          <cell r="B13">
            <v>93</v>
          </cell>
          <cell r="C13">
            <v>67</v>
          </cell>
          <cell r="D13">
            <v>178</v>
          </cell>
          <cell r="E13">
            <v>99</v>
          </cell>
          <cell r="F13">
            <v>57</v>
          </cell>
          <cell r="G13">
            <v>149</v>
          </cell>
          <cell r="H13">
            <v>109</v>
          </cell>
          <cell r="I13">
            <v>0</v>
          </cell>
          <cell r="J13">
            <v>5</v>
          </cell>
          <cell r="K13">
            <v>5</v>
          </cell>
          <cell r="L13">
            <v>3</v>
          </cell>
          <cell r="M13">
            <v>3</v>
          </cell>
          <cell r="N13">
            <v>2</v>
          </cell>
          <cell r="O13">
            <v>1</v>
          </cell>
          <cell r="S13">
            <v>224.14853213602927</v>
          </cell>
          <cell r="U13">
            <v>28.912623083837389</v>
          </cell>
          <cell r="V13">
            <v>107.42857142857143</v>
          </cell>
          <cell r="X13">
            <v>7.5128063692781577</v>
          </cell>
          <cell r="Z13">
            <v>38.468627737017911</v>
          </cell>
          <cell r="AA13">
            <v>2.7142857142857144</v>
          </cell>
        </row>
        <row r="14">
          <cell r="A14" t="str">
            <v>118th AW Nashville IAP</v>
          </cell>
          <cell r="B14">
            <v>190</v>
          </cell>
          <cell r="C14">
            <v>345</v>
          </cell>
          <cell r="D14">
            <v>158</v>
          </cell>
          <cell r="E14">
            <v>139</v>
          </cell>
          <cell r="F14">
            <v>197</v>
          </cell>
          <cell r="G14">
            <v>194</v>
          </cell>
          <cell r="H14">
            <v>126</v>
          </cell>
          <cell r="I14">
            <v>2</v>
          </cell>
          <cell r="J14">
            <v>2</v>
          </cell>
          <cell r="K14">
            <v>4</v>
          </cell>
          <cell r="L14">
            <v>6</v>
          </cell>
          <cell r="M14">
            <v>2</v>
          </cell>
          <cell r="N14">
            <v>7</v>
          </cell>
          <cell r="O14">
            <v>4</v>
          </cell>
          <cell r="S14">
            <v>431.1929496538902</v>
          </cell>
          <cell r="U14">
            <v>40.993617896016261</v>
          </cell>
          <cell r="V14">
            <v>192.71428571428572</v>
          </cell>
          <cell r="X14">
            <v>6.4525132539123984</v>
          </cell>
          <cell r="Z14">
            <v>30.561346172238441</v>
          </cell>
          <cell r="AA14">
            <v>3.8571428571428572</v>
          </cell>
        </row>
        <row r="15">
          <cell r="A15" t="str">
            <v>119th Wing Hector IAP Fargo</v>
          </cell>
          <cell r="B15">
            <v>45</v>
          </cell>
          <cell r="C15">
            <v>68</v>
          </cell>
          <cell r="D15">
            <v>79</v>
          </cell>
          <cell r="E15">
            <v>110</v>
          </cell>
          <cell r="F15">
            <v>85</v>
          </cell>
          <cell r="G15">
            <v>53</v>
          </cell>
          <cell r="H15">
            <v>52</v>
          </cell>
          <cell r="I15">
            <v>0</v>
          </cell>
          <cell r="J15">
            <v>2</v>
          </cell>
          <cell r="K15">
            <v>4</v>
          </cell>
          <cell r="L15">
            <v>3</v>
          </cell>
          <cell r="M15">
            <v>1</v>
          </cell>
          <cell r="N15">
            <v>1</v>
          </cell>
          <cell r="O15">
            <v>1</v>
          </cell>
          <cell r="S15">
            <v>633.13324278140476</v>
          </cell>
          <cell r="U15">
            <v>19.601906721405904</v>
          </cell>
          <cell r="V15">
            <v>70.285714285714292</v>
          </cell>
          <cell r="X15">
            <v>21.907724663716426</v>
          </cell>
          <cell r="Z15">
            <v>27.955504101616377</v>
          </cell>
          <cell r="AA15">
            <v>1.7142857142857142</v>
          </cell>
        </row>
        <row r="16">
          <cell r="A16" t="str">
            <v>121st ARW Rickenbacker ANGB Columbus</v>
          </cell>
          <cell r="B16">
            <v>130</v>
          </cell>
          <cell r="C16">
            <v>175</v>
          </cell>
          <cell r="D16">
            <v>163</v>
          </cell>
          <cell r="E16">
            <v>152</v>
          </cell>
          <cell r="F16">
            <v>184</v>
          </cell>
          <cell r="G16">
            <v>182</v>
          </cell>
          <cell r="H16">
            <v>137</v>
          </cell>
          <cell r="I16">
            <v>12</v>
          </cell>
          <cell r="J16">
            <v>25</v>
          </cell>
          <cell r="K16">
            <v>13</v>
          </cell>
          <cell r="L16">
            <v>6</v>
          </cell>
          <cell r="M16">
            <v>12</v>
          </cell>
          <cell r="N16">
            <v>18</v>
          </cell>
          <cell r="O16">
            <v>7</v>
          </cell>
          <cell r="S16">
            <v>378.43090770517853</v>
          </cell>
          <cell r="U16">
            <v>49.72401812167984</v>
          </cell>
          <cell r="V16">
            <v>160.42857142857142</v>
          </cell>
          <cell r="X16">
            <v>11.069814281823756</v>
          </cell>
          <cell r="Z16">
            <v>17.337550060282211</v>
          </cell>
          <cell r="AA16">
            <v>13.285714285714286</v>
          </cell>
        </row>
        <row r="17">
          <cell r="A17" t="str">
            <v>123rd AW Louisville IAP</v>
          </cell>
          <cell r="B17">
            <v>156</v>
          </cell>
          <cell r="C17">
            <v>95</v>
          </cell>
          <cell r="D17">
            <v>80</v>
          </cell>
          <cell r="E17">
            <v>89</v>
          </cell>
          <cell r="F17">
            <v>123</v>
          </cell>
          <cell r="G17">
            <v>54</v>
          </cell>
          <cell r="H17">
            <v>14</v>
          </cell>
          <cell r="I17">
            <v>3</v>
          </cell>
          <cell r="J17">
            <v>15</v>
          </cell>
          <cell r="K17">
            <v>13</v>
          </cell>
          <cell r="L17">
            <v>7</v>
          </cell>
          <cell r="M17">
            <v>6</v>
          </cell>
          <cell r="N17">
            <v>4</v>
          </cell>
          <cell r="O17">
            <v>0</v>
          </cell>
          <cell r="S17">
            <v>251.08872271645257</v>
          </cell>
          <cell r="U17">
            <v>39.238937752345436</v>
          </cell>
          <cell r="V17">
            <v>87.285714285714292</v>
          </cell>
          <cell r="X17">
            <v>17.226147075030447</v>
          </cell>
          <cell r="Z17">
            <v>34.222972139495276</v>
          </cell>
          <cell r="AA17">
            <v>6.8571428571428568</v>
          </cell>
        </row>
        <row r="18">
          <cell r="A18" t="str">
            <v>124th Wing Boise Air Terminal</v>
          </cell>
          <cell r="B18">
            <v>9</v>
          </cell>
          <cell r="C18">
            <v>7</v>
          </cell>
          <cell r="D18">
            <v>9</v>
          </cell>
          <cell r="E18">
            <v>6</v>
          </cell>
          <cell r="F18">
            <v>4</v>
          </cell>
          <cell r="G18">
            <v>2</v>
          </cell>
          <cell r="H18">
            <v>1</v>
          </cell>
          <cell r="I18">
            <v>0</v>
          </cell>
          <cell r="J18">
            <v>1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S18">
            <v>146.31076153490079</v>
          </cell>
          <cell r="U18">
            <v>147.76776351580452</v>
          </cell>
          <cell r="V18">
            <v>5.4285714285714288</v>
          </cell>
          <cell r="X18">
            <v>4.162288905734246</v>
          </cell>
          <cell r="Z18">
            <v>159.77017452323577</v>
          </cell>
          <cell r="AA18">
            <v>0.14285714285714285</v>
          </cell>
        </row>
        <row r="19">
          <cell r="A19" t="str">
            <v>125th FW  Jacksonville IAP</v>
          </cell>
          <cell r="B19">
            <v>38</v>
          </cell>
          <cell r="C19">
            <v>41</v>
          </cell>
          <cell r="D19">
            <v>58</v>
          </cell>
          <cell r="E19">
            <v>51</v>
          </cell>
          <cell r="F19">
            <v>44</v>
          </cell>
          <cell r="G19">
            <v>49</v>
          </cell>
          <cell r="H19">
            <v>54</v>
          </cell>
          <cell r="I19">
            <v>1</v>
          </cell>
          <cell r="J19">
            <v>1</v>
          </cell>
          <cell r="K19">
            <v>0</v>
          </cell>
          <cell r="L19">
            <v>2</v>
          </cell>
          <cell r="M19">
            <v>4</v>
          </cell>
          <cell r="N19">
            <v>2</v>
          </cell>
          <cell r="O19">
            <v>0</v>
          </cell>
          <cell r="S19">
            <v>151.86028853454823</v>
          </cell>
          <cell r="U19">
            <v>43.132482796850702</v>
          </cell>
          <cell r="V19">
            <v>47.857142857142854</v>
          </cell>
          <cell r="X19">
            <v>5.3621554246043006</v>
          </cell>
          <cell r="Z19">
            <v>51.084163449139716</v>
          </cell>
          <cell r="AA19">
            <v>1.4285714285714286</v>
          </cell>
        </row>
        <row r="20">
          <cell r="A20" t="str">
            <v>127th Wing Selfridge ANGB</v>
          </cell>
          <cell r="B20">
            <v>93</v>
          </cell>
          <cell r="C20">
            <v>229</v>
          </cell>
          <cell r="D20">
            <v>242</v>
          </cell>
          <cell r="E20">
            <v>160</v>
          </cell>
          <cell r="F20">
            <v>116</v>
          </cell>
          <cell r="G20">
            <v>213</v>
          </cell>
          <cell r="H20">
            <v>131</v>
          </cell>
          <cell r="I20">
            <v>15</v>
          </cell>
          <cell r="J20">
            <v>82</v>
          </cell>
          <cell r="K20">
            <v>30</v>
          </cell>
          <cell r="L20">
            <v>50</v>
          </cell>
          <cell r="M20">
            <v>15</v>
          </cell>
          <cell r="N20">
            <v>51</v>
          </cell>
          <cell r="O20">
            <v>1</v>
          </cell>
          <cell r="S20">
            <v>794.77397067628169</v>
          </cell>
          <cell r="U20">
            <v>153.54940259663783</v>
          </cell>
          <cell r="V20">
            <v>169.14285714285714</v>
          </cell>
          <cell r="X20">
            <v>93.542657250603526</v>
          </cell>
          <cell r="Z20">
            <v>87.546304186621299</v>
          </cell>
          <cell r="AA20">
            <v>34.857142857142854</v>
          </cell>
        </row>
        <row r="21">
          <cell r="A21" t="str">
            <v>128th ARW  Milwaukee</v>
          </cell>
          <cell r="B21">
            <v>298</v>
          </cell>
          <cell r="C21">
            <v>297</v>
          </cell>
          <cell r="D21">
            <v>703</v>
          </cell>
          <cell r="E21">
            <v>492</v>
          </cell>
          <cell r="F21">
            <v>661</v>
          </cell>
          <cell r="G21">
            <v>539</v>
          </cell>
          <cell r="H21">
            <v>497</v>
          </cell>
          <cell r="I21">
            <v>4</v>
          </cell>
          <cell r="J21">
            <v>14</v>
          </cell>
          <cell r="K21">
            <v>21</v>
          </cell>
          <cell r="L21">
            <v>12</v>
          </cell>
          <cell r="M21">
            <v>18</v>
          </cell>
          <cell r="N21">
            <v>8</v>
          </cell>
          <cell r="O21">
            <v>1</v>
          </cell>
          <cell r="S21">
            <v>563.33541534724236</v>
          </cell>
          <cell r="U21">
            <v>26.621251550700773</v>
          </cell>
          <cell r="V21">
            <v>498.14285714285717</v>
          </cell>
          <cell r="X21">
            <v>20.374477667857651</v>
          </cell>
          <cell r="Z21">
            <v>43.25856772775122</v>
          </cell>
          <cell r="AA21">
            <v>11.142857142857142</v>
          </cell>
        </row>
        <row r="22">
          <cell r="A22" t="str">
            <v>130th AW Yeager Airport ANGS Charleston</v>
          </cell>
          <cell r="B22">
            <v>4</v>
          </cell>
          <cell r="C22">
            <v>2</v>
          </cell>
          <cell r="D22">
            <v>9</v>
          </cell>
          <cell r="E22">
            <v>3</v>
          </cell>
          <cell r="F22">
            <v>28</v>
          </cell>
          <cell r="G22">
            <v>4</v>
          </cell>
          <cell r="H22">
            <v>5</v>
          </cell>
          <cell r="I22">
            <v>1</v>
          </cell>
          <cell r="J22">
            <v>0</v>
          </cell>
          <cell r="K22">
            <v>2</v>
          </cell>
          <cell r="L22">
            <v>2</v>
          </cell>
          <cell r="M22">
            <v>0</v>
          </cell>
          <cell r="N22">
            <v>0</v>
          </cell>
          <cell r="O22">
            <v>0</v>
          </cell>
          <cell r="S22">
            <v>81.973282550224283</v>
          </cell>
          <cell r="U22">
            <v>68.992769500635745</v>
          </cell>
          <cell r="V22">
            <v>7.8571428571428568</v>
          </cell>
          <cell r="X22">
            <v>5.6317522362749504</v>
          </cell>
          <cell r="Z22">
            <v>52.054584112943601</v>
          </cell>
          <cell r="AA22">
            <v>0.7142857142857143</v>
          </cell>
        </row>
        <row r="23">
          <cell r="A23" t="str">
            <v>132nd FW Des Moines IAP</v>
          </cell>
          <cell r="B23">
            <v>119</v>
          </cell>
          <cell r="C23">
            <v>171</v>
          </cell>
          <cell r="D23">
            <v>222</v>
          </cell>
          <cell r="E23">
            <v>116</v>
          </cell>
          <cell r="F23">
            <v>185</v>
          </cell>
          <cell r="G23">
            <v>0</v>
          </cell>
          <cell r="H23">
            <v>315</v>
          </cell>
          <cell r="I23">
            <v>3</v>
          </cell>
          <cell r="J23">
            <v>6</v>
          </cell>
          <cell r="K23">
            <v>9</v>
          </cell>
          <cell r="L23">
            <v>4</v>
          </cell>
          <cell r="M23">
            <v>18</v>
          </cell>
          <cell r="N23">
            <v>0</v>
          </cell>
          <cell r="O23">
            <v>6</v>
          </cell>
          <cell r="S23">
            <v>634.3056355930471</v>
          </cell>
          <cell r="U23">
            <v>26.355279505000478</v>
          </cell>
          <cell r="V23">
            <v>161.14285714285714</v>
          </cell>
          <cell r="X23">
            <v>16.143732349178713</v>
          </cell>
          <cell r="Z23">
            <v>16.316641852405144</v>
          </cell>
          <cell r="AA23">
            <v>6.5714285714285712</v>
          </cell>
        </row>
        <row r="24">
          <cell r="A24" t="str">
            <v>134th ARW McGhee Tyson Airport</v>
          </cell>
          <cell r="B24">
            <v>76</v>
          </cell>
          <cell r="C24">
            <v>24</v>
          </cell>
          <cell r="D24">
            <v>12</v>
          </cell>
          <cell r="E24">
            <v>201</v>
          </cell>
          <cell r="F24">
            <v>41</v>
          </cell>
          <cell r="G24">
            <v>40</v>
          </cell>
          <cell r="H24">
            <v>15</v>
          </cell>
          <cell r="I24">
            <v>0</v>
          </cell>
          <cell r="J24">
            <v>1</v>
          </cell>
          <cell r="K24">
            <v>0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S24">
            <v>92.208418658658857</v>
          </cell>
          <cell r="U24">
            <v>17.861127285133321</v>
          </cell>
          <cell r="V24">
            <v>58.428571428571431</v>
          </cell>
          <cell r="X24">
            <v>2.1625427177275038</v>
          </cell>
          <cell r="Z24">
            <v>86.98951090123289</v>
          </cell>
          <cell r="AA24">
            <v>0.2857142857142857</v>
          </cell>
        </row>
        <row r="25">
          <cell r="A25" t="str">
            <v>138th FW Tulsa IAP</v>
          </cell>
          <cell r="B25">
            <v>7</v>
          </cell>
          <cell r="C25">
            <v>18</v>
          </cell>
          <cell r="D25">
            <v>12</v>
          </cell>
          <cell r="E25">
            <v>54</v>
          </cell>
          <cell r="F25">
            <v>49</v>
          </cell>
          <cell r="G25">
            <v>25</v>
          </cell>
          <cell r="H25">
            <v>17</v>
          </cell>
          <cell r="I25">
            <v>0</v>
          </cell>
          <cell r="J25">
            <v>3</v>
          </cell>
          <cell r="K25">
            <v>2</v>
          </cell>
          <cell r="L25">
            <v>2</v>
          </cell>
          <cell r="M25">
            <v>1</v>
          </cell>
          <cell r="N25">
            <v>3</v>
          </cell>
          <cell r="O25">
            <v>0</v>
          </cell>
          <cell r="S25">
            <v>142.82491513274246</v>
          </cell>
          <cell r="U25">
            <v>49.105996461445976</v>
          </cell>
          <cell r="V25">
            <v>26</v>
          </cell>
          <cell r="X25">
            <v>10.009293243804054</v>
          </cell>
          <cell r="Z25">
            <v>56.994899778230305</v>
          </cell>
          <cell r="AA25">
            <v>1.5714285714285714</v>
          </cell>
        </row>
        <row r="26">
          <cell r="A26" t="str">
            <v>139th AW Rosecrans Memorial Airport St Joseph</v>
          </cell>
          <cell r="B26">
            <v>167</v>
          </cell>
          <cell r="C26">
            <v>55</v>
          </cell>
          <cell r="D26">
            <v>97</v>
          </cell>
          <cell r="E26">
            <v>63</v>
          </cell>
          <cell r="F26">
            <v>139</v>
          </cell>
          <cell r="G26">
            <v>56</v>
          </cell>
          <cell r="H26">
            <v>100</v>
          </cell>
          <cell r="I26">
            <v>0</v>
          </cell>
          <cell r="J26">
            <v>2</v>
          </cell>
          <cell r="K26">
            <v>2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S26">
            <v>206.12983523749267</v>
          </cell>
          <cell r="U26">
            <v>34.139653402797933</v>
          </cell>
          <cell r="V26">
            <v>96.714285714285708</v>
          </cell>
          <cell r="X26">
            <v>6.8110232341565542</v>
          </cell>
          <cell r="Z26">
            <v>96.087111223676871</v>
          </cell>
          <cell r="AA26">
            <v>1.1428571428571428</v>
          </cell>
        </row>
        <row r="27">
          <cell r="A27" t="str">
            <v>142nd FW Portland IAP</v>
          </cell>
          <cell r="B27">
            <v>866</v>
          </cell>
          <cell r="C27">
            <v>1315</v>
          </cell>
          <cell r="D27">
            <v>1603</v>
          </cell>
          <cell r="E27">
            <v>1459</v>
          </cell>
          <cell r="F27">
            <v>1245</v>
          </cell>
          <cell r="G27">
            <v>1185</v>
          </cell>
          <cell r="H27">
            <v>1112</v>
          </cell>
          <cell r="I27">
            <v>22</v>
          </cell>
          <cell r="J27">
            <v>81</v>
          </cell>
          <cell r="K27">
            <v>71</v>
          </cell>
          <cell r="L27">
            <v>70</v>
          </cell>
          <cell r="M27">
            <v>45</v>
          </cell>
          <cell r="N27">
            <v>61</v>
          </cell>
          <cell r="O27">
            <v>16</v>
          </cell>
          <cell r="S27">
            <v>362.04495342627149</v>
          </cell>
          <cell r="U27">
            <v>31.016631261588902</v>
          </cell>
          <cell r="V27">
            <v>1255</v>
          </cell>
          <cell r="X27">
            <v>16.155207297002391</v>
          </cell>
          <cell r="Z27">
            <v>33.245240378493925</v>
          </cell>
          <cell r="AA27">
            <v>52.285714285714285</v>
          </cell>
        </row>
        <row r="28">
          <cell r="A28" t="str">
            <v>143rd AW Quonset State Airport</v>
          </cell>
          <cell r="B28">
            <v>881</v>
          </cell>
          <cell r="C28">
            <v>680</v>
          </cell>
          <cell r="D28">
            <v>1794</v>
          </cell>
          <cell r="E28">
            <v>1090</v>
          </cell>
          <cell r="F28">
            <v>735</v>
          </cell>
          <cell r="G28">
            <v>872</v>
          </cell>
          <cell r="H28">
            <v>1001</v>
          </cell>
          <cell r="I28">
            <v>47</v>
          </cell>
          <cell r="J28">
            <v>63</v>
          </cell>
          <cell r="K28">
            <v>100</v>
          </cell>
          <cell r="L28">
            <v>65</v>
          </cell>
          <cell r="M28">
            <v>60</v>
          </cell>
          <cell r="N28">
            <v>61</v>
          </cell>
          <cell r="O28">
            <v>53</v>
          </cell>
          <cell r="S28">
            <v>1278.9780568714107</v>
          </cell>
          <cell r="U28">
            <v>58.152964427930357</v>
          </cell>
          <cell r="V28">
            <v>1007.5714285714286</v>
          </cell>
          <cell r="X28">
            <v>79.156855407813467</v>
          </cell>
          <cell r="Z28">
            <v>56.526293339999476</v>
          </cell>
          <cell r="AA28">
            <v>64.142857142857139</v>
          </cell>
        </row>
        <row r="29">
          <cell r="A29" t="str">
            <v>144th FW Fresno ANGB</v>
          </cell>
          <cell r="B29">
            <v>91</v>
          </cell>
          <cell r="C29">
            <v>31</v>
          </cell>
          <cell r="D29">
            <v>52</v>
          </cell>
          <cell r="E29">
            <v>107</v>
          </cell>
          <cell r="F29">
            <v>63</v>
          </cell>
          <cell r="G29">
            <v>33</v>
          </cell>
          <cell r="H29">
            <v>175</v>
          </cell>
          <cell r="I29">
            <v>1</v>
          </cell>
          <cell r="J29">
            <v>0</v>
          </cell>
          <cell r="K29">
            <v>3</v>
          </cell>
          <cell r="L29">
            <v>2</v>
          </cell>
          <cell r="M29">
            <v>0</v>
          </cell>
          <cell r="N29">
            <v>0</v>
          </cell>
          <cell r="O29">
            <v>0</v>
          </cell>
          <cell r="S29">
            <v>167.95180959028954</v>
          </cell>
          <cell r="U29">
            <v>19.235264231877295</v>
          </cell>
          <cell r="V29">
            <v>78.857142857142861</v>
          </cell>
          <cell r="X29">
            <v>2.0353226476381585</v>
          </cell>
          <cell r="Z29">
            <v>21.485699169207084</v>
          </cell>
          <cell r="AA29">
            <v>0.8571428571428571</v>
          </cell>
        </row>
        <row r="30">
          <cell r="A30" t="str">
            <v>145th AW Charlotte Douglas IAP</v>
          </cell>
          <cell r="B30">
            <v>130</v>
          </cell>
          <cell r="C30">
            <v>192</v>
          </cell>
          <cell r="D30">
            <v>144</v>
          </cell>
          <cell r="E30">
            <v>222</v>
          </cell>
          <cell r="F30">
            <v>207</v>
          </cell>
          <cell r="G30">
            <v>353</v>
          </cell>
          <cell r="H30">
            <v>150</v>
          </cell>
          <cell r="I30">
            <v>1</v>
          </cell>
          <cell r="J30">
            <v>8</v>
          </cell>
          <cell r="K30">
            <v>2</v>
          </cell>
          <cell r="L30">
            <v>2</v>
          </cell>
          <cell r="M30">
            <v>2</v>
          </cell>
          <cell r="N30">
            <v>3</v>
          </cell>
          <cell r="O30">
            <v>1</v>
          </cell>
          <cell r="S30">
            <v>210.28392111435349</v>
          </cell>
          <cell r="U30">
            <v>26.667807460269501</v>
          </cell>
          <cell r="V30">
            <v>199.71428571428572</v>
          </cell>
          <cell r="X30">
            <v>6.2944698894712703</v>
          </cell>
          <cell r="Z30">
            <v>59.153962808044824</v>
          </cell>
          <cell r="AA30">
            <v>2.7142857142857144</v>
          </cell>
        </row>
        <row r="31">
          <cell r="A31" t="str">
            <v>146th AW Channel Islands</v>
          </cell>
          <cell r="B31">
            <v>502</v>
          </cell>
          <cell r="C31">
            <v>1134</v>
          </cell>
          <cell r="D31">
            <v>1295</v>
          </cell>
          <cell r="E31">
            <v>1202</v>
          </cell>
          <cell r="F31">
            <v>1044</v>
          </cell>
          <cell r="G31">
            <v>1028</v>
          </cell>
          <cell r="H31">
            <v>957</v>
          </cell>
          <cell r="I31">
            <v>18</v>
          </cell>
          <cell r="J31">
            <v>77</v>
          </cell>
          <cell r="K31">
            <v>58</v>
          </cell>
          <cell r="L31">
            <v>46</v>
          </cell>
          <cell r="M31">
            <v>34</v>
          </cell>
          <cell r="N31">
            <v>41</v>
          </cell>
          <cell r="O31">
            <v>14</v>
          </cell>
          <cell r="S31">
            <v>422.12699124023788</v>
          </cell>
          <cell r="U31">
            <v>30.781131365247045</v>
          </cell>
          <cell r="V31">
            <v>1023.1428571428571</v>
          </cell>
          <cell r="X31">
            <v>19.604757433386315</v>
          </cell>
          <cell r="Z31">
            <v>35.604498372443793</v>
          </cell>
          <cell r="AA31">
            <v>41.142857142857146</v>
          </cell>
        </row>
        <row r="32">
          <cell r="A32" t="str">
            <v>147th RW Ellington Field JRB</v>
          </cell>
          <cell r="B32">
            <v>214</v>
          </cell>
          <cell r="C32">
            <v>292</v>
          </cell>
          <cell r="D32">
            <v>314</v>
          </cell>
          <cell r="E32">
            <v>270</v>
          </cell>
          <cell r="F32">
            <v>276</v>
          </cell>
          <cell r="G32">
            <v>282</v>
          </cell>
          <cell r="H32">
            <v>170</v>
          </cell>
          <cell r="I32">
            <v>1</v>
          </cell>
          <cell r="J32">
            <v>2</v>
          </cell>
          <cell r="K32">
            <v>6</v>
          </cell>
          <cell r="L32">
            <v>7</v>
          </cell>
          <cell r="M32">
            <v>4</v>
          </cell>
          <cell r="N32">
            <v>3</v>
          </cell>
          <cell r="O32">
            <v>1</v>
          </cell>
          <cell r="S32">
            <v>216.39163829192151</v>
          </cell>
          <cell r="U32">
            <v>40.454328172314945</v>
          </cell>
          <cell r="V32">
            <v>259.71428571428572</v>
          </cell>
          <cell r="X32">
            <v>4.6850884533376513</v>
          </cell>
          <cell r="Z32">
            <v>66.570409032706905</v>
          </cell>
          <cell r="AA32">
            <v>3.4285714285714284</v>
          </cell>
        </row>
        <row r="33">
          <cell r="A33" t="str">
            <v>148th FW Duluth IAP</v>
          </cell>
          <cell r="B33">
            <v>4</v>
          </cell>
          <cell r="C33">
            <v>5</v>
          </cell>
          <cell r="D33">
            <v>6</v>
          </cell>
          <cell r="E33">
            <v>1</v>
          </cell>
          <cell r="F33">
            <v>2</v>
          </cell>
          <cell r="G33">
            <v>2</v>
          </cell>
          <cell r="H33">
            <v>4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S33">
            <v>92.956739363603859</v>
          </cell>
          <cell r="U33">
            <v>57.472757084341403</v>
          </cell>
          <cell r="V33">
            <v>3.4285714285714284</v>
          </cell>
          <cell r="X33">
            <v>4.2253063347092663</v>
          </cell>
          <cell r="Z33">
            <v>0</v>
          </cell>
          <cell r="AA33">
            <v>0</v>
          </cell>
        </row>
        <row r="34">
          <cell r="A34" t="str">
            <v>151st ARW Salt Lake City IAP</v>
          </cell>
          <cell r="B34">
            <v>103</v>
          </cell>
          <cell r="C34">
            <v>108</v>
          </cell>
          <cell r="D34">
            <v>171</v>
          </cell>
          <cell r="E34">
            <v>142</v>
          </cell>
          <cell r="F34">
            <v>165</v>
          </cell>
          <cell r="G34">
            <v>178</v>
          </cell>
          <cell r="H34">
            <v>109</v>
          </cell>
          <cell r="I34">
            <v>0</v>
          </cell>
          <cell r="J34">
            <v>7</v>
          </cell>
          <cell r="K34">
            <v>1</v>
          </cell>
          <cell r="L34">
            <v>3</v>
          </cell>
          <cell r="M34">
            <v>0</v>
          </cell>
          <cell r="N34">
            <v>4</v>
          </cell>
          <cell r="O34">
            <v>0</v>
          </cell>
          <cell r="S34">
            <v>289.30987461083333</v>
          </cell>
          <cell r="U34">
            <v>37.464388657272998</v>
          </cell>
          <cell r="V34">
            <v>139.42857142857142</v>
          </cell>
          <cell r="X34">
            <v>3.3472612366228418</v>
          </cell>
          <cell r="Z34">
            <v>28.117246682104838</v>
          </cell>
          <cell r="AA34">
            <v>2.1428571428571428</v>
          </cell>
        </row>
        <row r="35">
          <cell r="A35" t="str">
            <v>152nd AW Reno-Tahoe IAP</v>
          </cell>
          <cell r="B35">
            <v>14</v>
          </cell>
          <cell r="C35">
            <v>6</v>
          </cell>
          <cell r="D35">
            <v>3</v>
          </cell>
          <cell r="E35">
            <v>6</v>
          </cell>
          <cell r="F35">
            <v>2</v>
          </cell>
          <cell r="G35">
            <v>0</v>
          </cell>
          <cell r="H35">
            <v>4</v>
          </cell>
          <cell r="I35">
            <v>0</v>
          </cell>
          <cell r="J35">
            <v>1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S35">
            <v>78.642934483217147</v>
          </cell>
          <cell r="U35">
            <v>28.34830734829459</v>
          </cell>
          <cell r="V35">
            <v>5</v>
          </cell>
          <cell r="X35">
            <v>1.8995877894496895</v>
          </cell>
          <cell r="Z35">
            <v>11.780103505065176</v>
          </cell>
          <cell r="AA35">
            <v>0.2857142857142857</v>
          </cell>
        </row>
        <row r="36">
          <cell r="A36" t="str">
            <v>155th ARW Lincoln Municipal Airport</v>
          </cell>
          <cell r="B36">
            <v>227</v>
          </cell>
          <cell r="C36">
            <v>165</v>
          </cell>
          <cell r="D36">
            <v>226</v>
          </cell>
          <cell r="E36">
            <v>254</v>
          </cell>
          <cell r="F36">
            <v>156</v>
          </cell>
          <cell r="G36">
            <v>199</v>
          </cell>
          <cell r="H36">
            <v>123</v>
          </cell>
          <cell r="I36">
            <v>1</v>
          </cell>
          <cell r="J36">
            <v>1</v>
          </cell>
          <cell r="K36">
            <v>1</v>
          </cell>
          <cell r="L36">
            <v>3</v>
          </cell>
          <cell r="M36">
            <v>3</v>
          </cell>
          <cell r="N36">
            <v>0</v>
          </cell>
          <cell r="O36">
            <v>2</v>
          </cell>
          <cell r="S36">
            <v>480.38942595290177</v>
          </cell>
          <cell r="U36">
            <v>22.337571099658884</v>
          </cell>
          <cell r="V36">
            <v>192.85714285714286</v>
          </cell>
          <cell r="X36">
            <v>3.9575808221721944</v>
          </cell>
          <cell r="Z36">
            <v>22.588524294134192</v>
          </cell>
          <cell r="AA36">
            <v>1.5714285714285714</v>
          </cell>
        </row>
        <row r="37">
          <cell r="A37" t="str">
            <v>157th ARW Pease ANGB</v>
          </cell>
          <cell r="B37">
            <v>637</v>
          </cell>
          <cell r="C37">
            <v>619</v>
          </cell>
          <cell r="D37">
            <v>735</v>
          </cell>
          <cell r="E37">
            <v>671</v>
          </cell>
          <cell r="F37">
            <v>571</v>
          </cell>
          <cell r="G37">
            <v>528</v>
          </cell>
          <cell r="H37">
            <v>597</v>
          </cell>
          <cell r="I37">
            <v>42</v>
          </cell>
          <cell r="J37">
            <v>54</v>
          </cell>
          <cell r="K37">
            <v>78</v>
          </cell>
          <cell r="L37">
            <v>55</v>
          </cell>
          <cell r="M37">
            <v>51</v>
          </cell>
          <cell r="N37">
            <v>40</v>
          </cell>
          <cell r="O37">
            <v>38</v>
          </cell>
          <cell r="S37">
            <v>1165.5693292536357</v>
          </cell>
          <cell r="U37">
            <v>71.455788486750805</v>
          </cell>
          <cell r="V37">
            <v>622.57142857142856</v>
          </cell>
          <cell r="X37">
            <v>76.828679815437667</v>
          </cell>
          <cell r="Z37">
            <v>57.267198366844447</v>
          </cell>
          <cell r="AA37">
            <v>51.142857142857146</v>
          </cell>
        </row>
        <row r="38">
          <cell r="A38" t="str">
            <v>158th FW Burlington IAP</v>
          </cell>
          <cell r="B38">
            <v>2</v>
          </cell>
          <cell r="C38">
            <v>2</v>
          </cell>
          <cell r="D38">
            <v>0</v>
          </cell>
          <cell r="E38">
            <v>6</v>
          </cell>
          <cell r="F38">
            <v>1</v>
          </cell>
          <cell r="G38">
            <v>3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S38">
            <v>154.0748608172955</v>
          </cell>
          <cell r="U38">
            <v>305.33120190775503</v>
          </cell>
          <cell r="V38">
            <v>2</v>
          </cell>
          <cell r="X38">
            <v>9.0837786422895306</v>
          </cell>
          <cell r="Z38">
            <v>0</v>
          </cell>
          <cell r="AA38">
            <v>0</v>
          </cell>
        </row>
        <row r="39">
          <cell r="A39" t="str">
            <v>161st ARW Sky Harbor IAP</v>
          </cell>
          <cell r="B39">
            <v>100</v>
          </cell>
          <cell r="C39">
            <v>142</v>
          </cell>
          <cell r="D39">
            <v>162</v>
          </cell>
          <cell r="E39">
            <v>191</v>
          </cell>
          <cell r="F39">
            <v>115</v>
          </cell>
          <cell r="G39">
            <v>227</v>
          </cell>
          <cell r="H39">
            <v>100</v>
          </cell>
          <cell r="I39">
            <v>5</v>
          </cell>
          <cell r="J39">
            <v>15</v>
          </cell>
          <cell r="K39">
            <v>18</v>
          </cell>
          <cell r="L39">
            <v>4</v>
          </cell>
          <cell r="M39">
            <v>7</v>
          </cell>
          <cell r="N39">
            <v>15</v>
          </cell>
          <cell r="O39">
            <v>1</v>
          </cell>
          <cell r="S39">
            <v>184.5314613099259</v>
          </cell>
          <cell r="U39">
            <v>38.379726025319826</v>
          </cell>
          <cell r="V39">
            <v>148.14285714285714</v>
          </cell>
          <cell r="X39">
            <v>8.5610826559153743</v>
          </cell>
          <cell r="Z39">
            <v>28.316314344273696</v>
          </cell>
          <cell r="AA39">
            <v>9.2857142857142865</v>
          </cell>
        </row>
        <row r="40">
          <cell r="A40" t="str">
            <v>163 ATKW March AFB</v>
          </cell>
          <cell r="B40">
            <v>180</v>
          </cell>
          <cell r="C40">
            <v>172</v>
          </cell>
          <cell r="D40">
            <v>302</v>
          </cell>
          <cell r="E40">
            <v>295</v>
          </cell>
          <cell r="F40">
            <v>228</v>
          </cell>
          <cell r="G40">
            <v>307</v>
          </cell>
          <cell r="H40">
            <v>321</v>
          </cell>
          <cell r="I40">
            <v>7</v>
          </cell>
          <cell r="J40">
            <v>0</v>
          </cell>
          <cell r="K40">
            <v>10</v>
          </cell>
          <cell r="L40">
            <v>34</v>
          </cell>
          <cell r="M40">
            <v>6</v>
          </cell>
          <cell r="N40">
            <v>21</v>
          </cell>
          <cell r="O40">
            <v>5</v>
          </cell>
          <cell r="S40">
            <v>185.75313377817884</v>
          </cell>
          <cell r="U40">
            <v>32.178257624190763</v>
          </cell>
          <cell r="V40">
            <v>257.85714285714283</v>
          </cell>
          <cell r="X40">
            <v>6.2327084556975709</v>
          </cell>
          <cell r="Z40">
            <v>23.385741932631262</v>
          </cell>
          <cell r="AA40">
            <v>11.857142857142858</v>
          </cell>
        </row>
        <row r="41">
          <cell r="A41" t="str">
            <v>164th AW Memphis IAP</v>
          </cell>
          <cell r="B41">
            <v>149</v>
          </cell>
          <cell r="C41">
            <v>145</v>
          </cell>
          <cell r="D41">
            <v>108</v>
          </cell>
          <cell r="E41">
            <v>321</v>
          </cell>
          <cell r="F41">
            <v>183</v>
          </cell>
          <cell r="G41">
            <v>150</v>
          </cell>
          <cell r="H41">
            <v>142</v>
          </cell>
          <cell r="I41">
            <v>3</v>
          </cell>
          <cell r="J41">
            <v>3</v>
          </cell>
          <cell r="K41">
            <v>1</v>
          </cell>
          <cell r="L41">
            <v>4</v>
          </cell>
          <cell r="M41">
            <v>2</v>
          </cell>
          <cell r="N41">
            <v>2</v>
          </cell>
          <cell r="O41">
            <v>4</v>
          </cell>
          <cell r="S41">
            <v>408.24505001477604</v>
          </cell>
          <cell r="U41">
            <v>29.193548073085072</v>
          </cell>
          <cell r="V41">
            <v>171.14285714285714</v>
          </cell>
          <cell r="X41">
            <v>7.5559475941862866</v>
          </cell>
          <cell r="Z41">
            <v>34.127205101380795</v>
          </cell>
          <cell r="AA41">
            <v>2.7142857142857144</v>
          </cell>
        </row>
        <row r="42">
          <cell r="A42" t="str">
            <v>165th AW Savannah IAP</v>
          </cell>
          <cell r="B42">
            <v>32</v>
          </cell>
          <cell r="C42">
            <v>28</v>
          </cell>
          <cell r="D42">
            <v>25</v>
          </cell>
          <cell r="E42">
            <v>51</v>
          </cell>
          <cell r="F42">
            <v>55</v>
          </cell>
          <cell r="G42">
            <v>47</v>
          </cell>
          <cell r="H42">
            <v>29</v>
          </cell>
          <cell r="I42">
            <v>0</v>
          </cell>
          <cell r="J42">
            <v>3</v>
          </cell>
          <cell r="K42">
            <v>4</v>
          </cell>
          <cell r="L42">
            <v>3</v>
          </cell>
          <cell r="M42">
            <v>5</v>
          </cell>
          <cell r="N42">
            <v>0</v>
          </cell>
          <cell r="O42">
            <v>0</v>
          </cell>
          <cell r="S42">
            <v>135.26568175938405</v>
          </cell>
          <cell r="U42">
            <v>25.020493829031938</v>
          </cell>
          <cell r="V42">
            <v>38.142857142857146</v>
          </cell>
          <cell r="X42">
            <v>5.6199208753898819</v>
          </cell>
          <cell r="Z42">
            <v>18.412435653132473</v>
          </cell>
          <cell r="AA42">
            <v>2.1428571428571428</v>
          </cell>
        </row>
        <row r="43">
          <cell r="A43" t="str">
            <v>166th AW New County Castle Airport</v>
          </cell>
          <cell r="B43">
            <v>1221</v>
          </cell>
          <cell r="C43">
            <v>965</v>
          </cell>
          <cell r="D43">
            <v>958</v>
          </cell>
          <cell r="E43">
            <v>1216</v>
          </cell>
          <cell r="F43">
            <v>1312</v>
          </cell>
          <cell r="G43">
            <v>854</v>
          </cell>
          <cell r="H43">
            <v>652</v>
          </cell>
          <cell r="I43">
            <v>154</v>
          </cell>
          <cell r="J43">
            <v>127</v>
          </cell>
          <cell r="K43">
            <v>125</v>
          </cell>
          <cell r="L43">
            <v>88</v>
          </cell>
          <cell r="M43">
            <v>150</v>
          </cell>
          <cell r="N43">
            <v>83</v>
          </cell>
          <cell r="O43">
            <v>28</v>
          </cell>
          <cell r="S43">
            <v>888.94526100183509</v>
          </cell>
          <cell r="U43">
            <v>50.628019577761421</v>
          </cell>
          <cell r="V43">
            <v>1025.4285714285713</v>
          </cell>
          <cell r="X43">
            <v>60.96675449399951</v>
          </cell>
          <cell r="Z43">
            <v>32.890223044443296</v>
          </cell>
          <cell r="AA43">
            <v>107.85714285714286</v>
          </cell>
        </row>
        <row r="44">
          <cell r="A44" t="str">
            <v>167th AW Shepherd Field</v>
          </cell>
          <cell r="B44">
            <v>769</v>
          </cell>
          <cell r="C44">
            <v>1178</v>
          </cell>
          <cell r="D44">
            <v>659</v>
          </cell>
          <cell r="E44">
            <v>1131</v>
          </cell>
          <cell r="F44">
            <v>807</v>
          </cell>
          <cell r="G44">
            <v>774</v>
          </cell>
          <cell r="H44">
            <v>534</v>
          </cell>
          <cell r="I44">
            <v>23</v>
          </cell>
          <cell r="J44">
            <v>39</v>
          </cell>
          <cell r="K44">
            <v>38</v>
          </cell>
          <cell r="L44">
            <v>25</v>
          </cell>
          <cell r="M44">
            <v>34</v>
          </cell>
          <cell r="N44">
            <v>32</v>
          </cell>
          <cell r="O44">
            <v>13</v>
          </cell>
          <cell r="S44">
            <v>688.70460589087293</v>
          </cell>
          <cell r="U44">
            <v>27.193775935389024</v>
          </cell>
          <cell r="V44">
            <v>836</v>
          </cell>
          <cell r="X44">
            <v>27.782051053458055</v>
          </cell>
          <cell r="Z44">
            <v>31.523335505706687</v>
          </cell>
          <cell r="AA44">
            <v>29.142857142857142</v>
          </cell>
        </row>
        <row r="45">
          <cell r="A45" t="str">
            <v>169th FW McEntire JNGB</v>
          </cell>
          <cell r="B45">
            <v>48</v>
          </cell>
          <cell r="C45">
            <v>46</v>
          </cell>
          <cell r="D45">
            <v>56</v>
          </cell>
          <cell r="E45">
            <v>84</v>
          </cell>
          <cell r="F45">
            <v>107</v>
          </cell>
          <cell r="G45">
            <v>98</v>
          </cell>
          <cell r="H45">
            <v>55</v>
          </cell>
          <cell r="I45">
            <v>3</v>
          </cell>
          <cell r="J45">
            <v>1</v>
          </cell>
          <cell r="K45">
            <v>4</v>
          </cell>
          <cell r="L45">
            <v>5</v>
          </cell>
          <cell r="M45">
            <v>0</v>
          </cell>
          <cell r="N45">
            <v>3</v>
          </cell>
          <cell r="O45">
            <v>5</v>
          </cell>
          <cell r="S45">
            <v>257.58325685728789</v>
          </cell>
          <cell r="U45">
            <v>43.458284427887634</v>
          </cell>
          <cell r="V45">
            <v>70.571428571428569</v>
          </cell>
          <cell r="X45">
            <v>12.359376001672556</v>
          </cell>
          <cell r="Z45">
            <v>49.097109811555868</v>
          </cell>
          <cell r="AA45">
            <v>3</v>
          </cell>
        </row>
        <row r="46">
          <cell r="A46" t="str">
            <v>172nd AW Jackson IAP</v>
          </cell>
          <cell r="B46">
            <v>56</v>
          </cell>
          <cell r="C46">
            <v>113</v>
          </cell>
          <cell r="D46">
            <v>108</v>
          </cell>
          <cell r="E46">
            <v>93</v>
          </cell>
          <cell r="F46">
            <v>186</v>
          </cell>
          <cell r="G46">
            <v>141</v>
          </cell>
          <cell r="H46">
            <v>98</v>
          </cell>
          <cell r="I46">
            <v>2</v>
          </cell>
          <cell r="J46">
            <v>11</v>
          </cell>
          <cell r="K46">
            <v>6</v>
          </cell>
          <cell r="L46">
            <v>4</v>
          </cell>
          <cell r="M46">
            <v>7</v>
          </cell>
          <cell r="N46">
            <v>4</v>
          </cell>
          <cell r="O46">
            <v>4</v>
          </cell>
          <cell r="S46">
            <v>624.54675616876477</v>
          </cell>
          <cell r="U46">
            <v>32.450696564135463</v>
          </cell>
          <cell r="V46">
            <v>113.57142857142857</v>
          </cell>
          <cell r="X46">
            <v>19.524349653210361</v>
          </cell>
          <cell r="Z46">
            <v>21.102610321603589</v>
          </cell>
          <cell r="AA46">
            <v>5.4285714285714288</v>
          </cell>
        </row>
        <row r="47">
          <cell r="A47" t="str">
            <v>173rd FW Klamath Falls Airport - Kingsley Field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S47">
            <v>42.048006298254556</v>
          </cell>
          <cell r="U47">
            <v>0</v>
          </cell>
          <cell r="V47">
            <v>0</v>
          </cell>
          <cell r="X47">
            <v>0</v>
          </cell>
          <cell r="Z47">
            <v>0</v>
          </cell>
          <cell r="AA47">
            <v>0</v>
          </cell>
        </row>
        <row r="48">
          <cell r="A48" t="str">
            <v>174th ATKW  Syracuse</v>
          </cell>
          <cell r="B48">
            <v>48</v>
          </cell>
          <cell r="C48">
            <v>178</v>
          </cell>
          <cell r="D48">
            <v>120</v>
          </cell>
          <cell r="E48">
            <v>94</v>
          </cell>
          <cell r="F48">
            <v>102</v>
          </cell>
          <cell r="G48">
            <v>148</v>
          </cell>
          <cell r="H48">
            <v>87</v>
          </cell>
          <cell r="I48">
            <v>6</v>
          </cell>
          <cell r="J48">
            <v>4</v>
          </cell>
          <cell r="K48">
            <v>2</v>
          </cell>
          <cell r="L48">
            <v>3</v>
          </cell>
          <cell r="M48">
            <v>9</v>
          </cell>
          <cell r="N48">
            <v>4</v>
          </cell>
          <cell r="O48">
            <v>8</v>
          </cell>
          <cell r="S48">
            <v>272.43579056998732</v>
          </cell>
          <cell r="U48">
            <v>27.715075763723569</v>
          </cell>
          <cell r="V48">
            <v>111</v>
          </cell>
          <cell r="X48">
            <v>13.579354047102171</v>
          </cell>
          <cell r="Z48">
            <v>29.842495317337377</v>
          </cell>
          <cell r="AA48">
            <v>5.1428571428571432</v>
          </cell>
        </row>
        <row r="49">
          <cell r="A49" t="str">
            <v>175th WG Martin State Airport Baltimore</v>
          </cell>
          <cell r="B49">
            <v>1449</v>
          </cell>
          <cell r="C49">
            <v>2435</v>
          </cell>
          <cell r="D49">
            <v>1202</v>
          </cell>
          <cell r="E49">
            <v>2189</v>
          </cell>
          <cell r="F49">
            <v>1438</v>
          </cell>
          <cell r="G49">
            <v>1625</v>
          </cell>
          <cell r="H49">
            <v>1772</v>
          </cell>
          <cell r="I49">
            <v>58</v>
          </cell>
          <cell r="J49">
            <v>85</v>
          </cell>
          <cell r="K49">
            <v>88</v>
          </cell>
          <cell r="L49">
            <v>84</v>
          </cell>
          <cell r="M49">
            <v>78</v>
          </cell>
          <cell r="N49">
            <v>68</v>
          </cell>
          <cell r="O49">
            <v>40</v>
          </cell>
          <cell r="S49">
            <v>755.64276577684916</v>
          </cell>
          <cell r="U49">
            <v>30.38417124160344</v>
          </cell>
          <cell r="V49">
            <v>1730</v>
          </cell>
          <cell r="X49">
            <v>37.48511432122487</v>
          </cell>
          <cell r="Z49">
            <v>36.502579377945139</v>
          </cell>
          <cell r="AA49">
            <v>71.571428571428569</v>
          </cell>
        </row>
        <row r="50">
          <cell r="A50" t="str">
            <v>177th FW Atlantic City IAP</v>
          </cell>
          <cell r="B50">
            <v>1144</v>
          </cell>
          <cell r="C50">
            <v>823</v>
          </cell>
          <cell r="D50">
            <v>1015</v>
          </cell>
          <cell r="E50">
            <v>977</v>
          </cell>
          <cell r="F50">
            <v>1159</v>
          </cell>
          <cell r="G50">
            <v>566</v>
          </cell>
          <cell r="H50">
            <v>617</v>
          </cell>
          <cell r="I50">
            <v>79</v>
          </cell>
          <cell r="J50">
            <v>116</v>
          </cell>
          <cell r="K50">
            <v>105</v>
          </cell>
          <cell r="L50">
            <v>66</v>
          </cell>
          <cell r="M50">
            <v>143</v>
          </cell>
          <cell r="N50">
            <v>70</v>
          </cell>
          <cell r="O50">
            <v>31</v>
          </cell>
          <cell r="S50">
            <v>1298.0926941281223</v>
          </cell>
          <cell r="U50">
            <v>63.429926217318105</v>
          </cell>
          <cell r="V50">
            <v>900.14285714285711</v>
          </cell>
          <cell r="X50">
            <v>84.540670974573374</v>
          </cell>
          <cell r="Z50">
            <v>42.557159784269082</v>
          </cell>
          <cell r="AA50">
            <v>87.142857142857139</v>
          </cell>
        </row>
        <row r="51">
          <cell r="A51" t="str">
            <v>178th FW Springfield-Beckly ANGB</v>
          </cell>
          <cell r="B51">
            <v>205</v>
          </cell>
          <cell r="C51">
            <v>270</v>
          </cell>
          <cell r="D51">
            <v>244</v>
          </cell>
          <cell r="E51">
            <v>284</v>
          </cell>
          <cell r="F51">
            <v>282</v>
          </cell>
          <cell r="G51">
            <v>313</v>
          </cell>
          <cell r="H51">
            <v>249</v>
          </cell>
          <cell r="I51">
            <v>13</v>
          </cell>
          <cell r="J51">
            <v>31</v>
          </cell>
          <cell r="K51">
            <v>15</v>
          </cell>
          <cell r="L51">
            <v>18</v>
          </cell>
          <cell r="M51">
            <v>15</v>
          </cell>
          <cell r="N51">
            <v>24</v>
          </cell>
          <cell r="O51">
            <v>7</v>
          </cell>
          <cell r="S51">
            <v>321.66123696655887</v>
          </cell>
          <cell r="U51">
            <v>41.689384430898777</v>
          </cell>
          <cell r="V51">
            <v>263.85714285714283</v>
          </cell>
          <cell r="X51">
            <v>11.960282214417104</v>
          </cell>
          <cell r="Z51">
            <v>23.122898225270649</v>
          </cell>
          <cell r="AA51">
            <v>17.571428571428573</v>
          </cell>
        </row>
        <row r="52">
          <cell r="A52" t="str">
            <v>179th AW Mansfield Lahm Airport</v>
          </cell>
          <cell r="B52">
            <v>157</v>
          </cell>
          <cell r="C52">
            <v>180</v>
          </cell>
          <cell r="D52">
            <v>160</v>
          </cell>
          <cell r="E52">
            <v>148</v>
          </cell>
          <cell r="F52">
            <v>203</v>
          </cell>
          <cell r="G52">
            <v>211</v>
          </cell>
          <cell r="H52">
            <v>158</v>
          </cell>
          <cell r="I52">
            <v>13</v>
          </cell>
          <cell r="J52">
            <v>19</v>
          </cell>
          <cell r="K52">
            <v>13</v>
          </cell>
          <cell r="L52">
            <v>8</v>
          </cell>
          <cell r="M52">
            <v>15</v>
          </cell>
          <cell r="N52">
            <v>15</v>
          </cell>
          <cell r="O52">
            <v>7</v>
          </cell>
          <cell r="S52">
            <v>332.40490049224377</v>
          </cell>
          <cell r="U52">
            <v>41.199708011183098</v>
          </cell>
          <cell r="V52">
            <v>173.85714285714286</v>
          </cell>
          <cell r="X52">
            <v>13.875456454670957</v>
          </cell>
          <cell r="Z52">
            <v>23.103173046729211</v>
          </cell>
          <cell r="AA52">
            <v>12.857142857142858</v>
          </cell>
        </row>
        <row r="53">
          <cell r="A53" t="str">
            <v>180th FW Toledo Express Airport Swanton</v>
          </cell>
          <cell r="B53">
            <v>114</v>
          </cell>
          <cell r="C53">
            <v>202</v>
          </cell>
          <cell r="D53">
            <v>191</v>
          </cell>
          <cell r="E53">
            <v>172</v>
          </cell>
          <cell r="F53">
            <v>120</v>
          </cell>
          <cell r="G53">
            <v>176</v>
          </cell>
          <cell r="H53">
            <v>128</v>
          </cell>
          <cell r="I53">
            <v>18</v>
          </cell>
          <cell r="J53">
            <v>53</v>
          </cell>
          <cell r="K53">
            <v>15</v>
          </cell>
          <cell r="L53">
            <v>42</v>
          </cell>
          <cell r="M53">
            <v>15</v>
          </cell>
          <cell r="N53">
            <v>52</v>
          </cell>
          <cell r="O53">
            <v>1</v>
          </cell>
          <cell r="S53">
            <v>683.73055939313053</v>
          </cell>
          <cell r="U53">
            <v>111.27175735805598</v>
          </cell>
          <cell r="V53">
            <v>157.57142857142858</v>
          </cell>
          <cell r="X53">
            <v>77.362277765337652</v>
          </cell>
          <cell r="Z53">
            <v>70.725201571434965</v>
          </cell>
          <cell r="AA53">
            <v>28</v>
          </cell>
        </row>
        <row r="54">
          <cell r="A54" t="str">
            <v>181st IW Terre Haute IAP-Hulman Field</v>
          </cell>
          <cell r="B54">
            <v>41</v>
          </cell>
          <cell r="C54">
            <v>39</v>
          </cell>
          <cell r="D54">
            <v>39</v>
          </cell>
          <cell r="E54">
            <v>66</v>
          </cell>
          <cell r="F54">
            <v>25</v>
          </cell>
          <cell r="G54">
            <v>47</v>
          </cell>
          <cell r="H54">
            <v>55</v>
          </cell>
          <cell r="I54">
            <v>3</v>
          </cell>
          <cell r="J54">
            <v>6</v>
          </cell>
          <cell r="K54">
            <v>4</v>
          </cell>
          <cell r="L54">
            <v>4</v>
          </cell>
          <cell r="M54">
            <v>1</v>
          </cell>
          <cell r="N54">
            <v>7</v>
          </cell>
          <cell r="O54">
            <v>4</v>
          </cell>
          <cell r="S54">
            <v>272.50985594439567</v>
          </cell>
          <cell r="U54">
            <v>45.015909691720339</v>
          </cell>
          <cell r="V54">
            <v>44.571428571428569</v>
          </cell>
          <cell r="X54">
            <v>21.953999364735338</v>
          </cell>
          <cell r="Z54">
            <v>38.970575307582912</v>
          </cell>
          <cell r="AA54">
            <v>4.1428571428571432</v>
          </cell>
        </row>
        <row r="55">
          <cell r="A55" t="str">
            <v>183rd FW Abraham Lincoln Capital Airport</v>
          </cell>
          <cell r="B55">
            <v>8</v>
          </cell>
          <cell r="C55">
            <v>19</v>
          </cell>
          <cell r="D55">
            <v>12</v>
          </cell>
          <cell r="E55">
            <v>10</v>
          </cell>
          <cell r="F55">
            <v>22</v>
          </cell>
          <cell r="G55">
            <v>10</v>
          </cell>
          <cell r="H55">
            <v>4</v>
          </cell>
          <cell r="I55">
            <v>0</v>
          </cell>
          <cell r="J55">
            <v>1</v>
          </cell>
          <cell r="K55">
            <v>0</v>
          </cell>
          <cell r="L55">
            <v>0</v>
          </cell>
          <cell r="M55">
            <v>1</v>
          </cell>
          <cell r="N55">
            <v>2</v>
          </cell>
          <cell r="O55">
            <v>1</v>
          </cell>
          <cell r="S55">
            <v>117.21881567828744</v>
          </cell>
          <cell r="U55">
            <v>61.416265627412052</v>
          </cell>
          <cell r="V55">
            <v>12.142857142857142</v>
          </cell>
          <cell r="X55">
            <v>7.3668017246982869</v>
          </cell>
          <cell r="Z55">
            <v>65.640428044492054</v>
          </cell>
          <cell r="AA55">
            <v>0.7142857142857143</v>
          </cell>
        </row>
        <row r="56">
          <cell r="A56" t="str">
            <v>185th ARW Sioux Gateway Airport, Col Bud Day Field</v>
          </cell>
          <cell r="B56">
            <v>152</v>
          </cell>
          <cell r="C56">
            <v>87</v>
          </cell>
          <cell r="D56">
            <v>136</v>
          </cell>
          <cell r="E56">
            <v>82</v>
          </cell>
          <cell r="F56">
            <v>73</v>
          </cell>
          <cell r="G56">
            <v>58</v>
          </cell>
          <cell r="H56">
            <v>195</v>
          </cell>
          <cell r="I56">
            <v>1</v>
          </cell>
          <cell r="J56">
            <v>2</v>
          </cell>
          <cell r="K56">
            <v>6</v>
          </cell>
          <cell r="L56">
            <v>1</v>
          </cell>
          <cell r="M56">
            <v>0</v>
          </cell>
          <cell r="N56">
            <v>1</v>
          </cell>
          <cell r="O56">
            <v>1</v>
          </cell>
          <cell r="S56">
            <v>1262.8316418675647</v>
          </cell>
          <cell r="U56">
            <v>33.232236957835163</v>
          </cell>
          <cell r="V56">
            <v>111.85714285714286</v>
          </cell>
          <cell r="X56">
            <v>10.253661605863229</v>
          </cell>
          <cell r="Z56">
            <v>17.441908613114098</v>
          </cell>
          <cell r="AA56">
            <v>1.7142857142857142</v>
          </cell>
        </row>
        <row r="57">
          <cell r="A57" t="str">
            <v>186th ARW Key Field Meridian</v>
          </cell>
          <cell r="B57">
            <v>65</v>
          </cell>
          <cell r="C57">
            <v>124</v>
          </cell>
          <cell r="D57">
            <v>170</v>
          </cell>
          <cell r="E57">
            <v>102</v>
          </cell>
          <cell r="F57">
            <v>109</v>
          </cell>
          <cell r="G57">
            <v>133</v>
          </cell>
          <cell r="H57">
            <v>113</v>
          </cell>
          <cell r="I57">
            <v>5</v>
          </cell>
          <cell r="J57">
            <v>9</v>
          </cell>
          <cell r="K57">
            <v>7</v>
          </cell>
          <cell r="L57">
            <v>1</v>
          </cell>
          <cell r="M57">
            <v>7</v>
          </cell>
          <cell r="N57">
            <v>7</v>
          </cell>
          <cell r="O57">
            <v>2</v>
          </cell>
          <cell r="S57">
            <v>917.49360733807214</v>
          </cell>
          <cell r="U57">
            <v>22.906936389200503</v>
          </cell>
          <cell r="V57">
            <v>116.57142857142857</v>
          </cell>
          <cell r="X57">
            <v>41.757571492246697</v>
          </cell>
          <cell r="Z57">
            <v>22.3795686431714</v>
          </cell>
          <cell r="AA57">
            <v>5.4285714285714288</v>
          </cell>
        </row>
        <row r="58">
          <cell r="A58" t="str">
            <v>190th ARW Forbes Field Topeka</v>
          </cell>
          <cell r="B58">
            <v>150</v>
          </cell>
          <cell r="C58">
            <v>29</v>
          </cell>
          <cell r="D58">
            <v>82</v>
          </cell>
          <cell r="E58">
            <v>53</v>
          </cell>
          <cell r="F58">
            <v>122</v>
          </cell>
          <cell r="G58">
            <v>32</v>
          </cell>
          <cell r="H58">
            <v>11</v>
          </cell>
          <cell r="I58">
            <v>0</v>
          </cell>
          <cell r="J58">
            <v>2</v>
          </cell>
          <cell r="K58">
            <v>3</v>
          </cell>
          <cell r="L58">
            <v>2</v>
          </cell>
          <cell r="M58">
            <v>1</v>
          </cell>
          <cell r="N58">
            <v>0</v>
          </cell>
          <cell r="O58">
            <v>0</v>
          </cell>
          <cell r="S58">
            <v>279.59681173769957</v>
          </cell>
          <cell r="U58">
            <v>41.872224171057823</v>
          </cell>
          <cell r="V58">
            <v>68.428571428571431</v>
          </cell>
          <cell r="X58">
            <v>10.46475590956841</v>
          </cell>
          <cell r="Z58">
            <v>94.267591832085841</v>
          </cell>
          <cell r="AA58">
            <v>1.1428571428571428</v>
          </cell>
        </row>
        <row r="59">
          <cell r="A59" t="str">
            <v>193rd SOW Harrisburgh</v>
          </cell>
          <cell r="B59">
            <v>322</v>
          </cell>
          <cell r="C59">
            <v>294</v>
          </cell>
          <cell r="D59">
            <v>227</v>
          </cell>
          <cell r="E59">
            <v>328</v>
          </cell>
          <cell r="F59">
            <v>238</v>
          </cell>
          <cell r="G59">
            <v>291</v>
          </cell>
          <cell r="H59">
            <v>322</v>
          </cell>
          <cell r="I59">
            <v>76</v>
          </cell>
          <cell r="J59">
            <v>34</v>
          </cell>
          <cell r="K59">
            <v>38</v>
          </cell>
          <cell r="L59">
            <v>31</v>
          </cell>
          <cell r="M59">
            <v>30</v>
          </cell>
          <cell r="N59">
            <v>32</v>
          </cell>
          <cell r="O59">
            <v>16</v>
          </cell>
          <cell r="S59">
            <v>467.33146201149589</v>
          </cell>
          <cell r="U59">
            <v>45.348494222945021</v>
          </cell>
          <cell r="V59">
            <v>288.85714285714283</v>
          </cell>
          <cell r="X59">
            <v>30.626984434718633</v>
          </cell>
          <cell r="Z59">
            <v>23.213311657407715</v>
          </cell>
          <cell r="AA59">
            <v>36.714285714285715</v>
          </cell>
        </row>
        <row r="60">
          <cell r="A60" t="str">
            <v>301st FW NJRB Fort Worth</v>
          </cell>
          <cell r="B60">
            <v>390</v>
          </cell>
          <cell r="C60">
            <v>396</v>
          </cell>
          <cell r="D60">
            <v>139</v>
          </cell>
          <cell r="E60">
            <v>525</v>
          </cell>
          <cell r="F60">
            <v>344</v>
          </cell>
          <cell r="G60">
            <v>241</v>
          </cell>
          <cell r="H60">
            <v>231</v>
          </cell>
          <cell r="I60">
            <v>1</v>
          </cell>
          <cell r="J60">
            <v>21</v>
          </cell>
          <cell r="K60">
            <v>2</v>
          </cell>
          <cell r="L60">
            <v>21</v>
          </cell>
          <cell r="M60">
            <v>9</v>
          </cell>
          <cell r="N60">
            <v>6</v>
          </cell>
          <cell r="O60">
            <v>2</v>
          </cell>
          <cell r="S60">
            <v>224.74933422063876</v>
          </cell>
          <cell r="U60">
            <v>35.708500065178569</v>
          </cell>
          <cell r="V60">
            <v>323.71428571428572</v>
          </cell>
          <cell r="X60">
            <v>5.9527408434232951</v>
          </cell>
          <cell r="Z60">
            <v>34.555582248801294</v>
          </cell>
          <cell r="AA60">
            <v>8.8571428571428577</v>
          </cell>
        </row>
        <row r="61">
          <cell r="A61" t="str">
            <v>343th ARW Grissom ARB</v>
          </cell>
          <cell r="B61">
            <v>220</v>
          </cell>
          <cell r="C61">
            <v>312</v>
          </cell>
          <cell r="D61">
            <v>339</v>
          </cell>
          <cell r="E61">
            <v>432</v>
          </cell>
          <cell r="F61">
            <v>280</v>
          </cell>
          <cell r="G61">
            <v>281</v>
          </cell>
          <cell r="H61">
            <v>265</v>
          </cell>
          <cell r="I61">
            <v>9</v>
          </cell>
          <cell r="J61">
            <v>29</v>
          </cell>
          <cell r="K61">
            <v>24</v>
          </cell>
          <cell r="L61">
            <v>20</v>
          </cell>
          <cell r="M61">
            <v>13</v>
          </cell>
          <cell r="N61">
            <v>10</v>
          </cell>
          <cell r="O61">
            <v>10</v>
          </cell>
          <cell r="S61">
            <v>593.58113895074518</v>
          </cell>
          <cell r="U61">
            <v>43.088309705700198</v>
          </cell>
          <cell r="V61">
            <v>304.14285714285717</v>
          </cell>
          <cell r="X61">
            <v>33.38679788840961</v>
          </cell>
          <cell r="Z61">
            <v>44.881894717405416</v>
          </cell>
          <cell r="AA61">
            <v>16.428571428571427</v>
          </cell>
        </row>
        <row r="62">
          <cell r="A62" t="str">
            <v>439th AW Westover AFB</v>
          </cell>
          <cell r="B62">
            <v>740</v>
          </cell>
          <cell r="C62">
            <v>465</v>
          </cell>
          <cell r="D62">
            <v>1567</v>
          </cell>
          <cell r="E62">
            <v>670</v>
          </cell>
          <cell r="F62">
            <v>653</v>
          </cell>
          <cell r="G62">
            <v>671</v>
          </cell>
          <cell r="H62">
            <v>679</v>
          </cell>
          <cell r="I62">
            <v>48</v>
          </cell>
          <cell r="J62">
            <v>37</v>
          </cell>
          <cell r="K62">
            <v>87</v>
          </cell>
          <cell r="L62">
            <v>63</v>
          </cell>
          <cell r="M62">
            <v>58</v>
          </cell>
          <cell r="N62">
            <v>45</v>
          </cell>
          <cell r="O62">
            <v>29</v>
          </cell>
          <cell r="S62">
            <v>1060.1642470189602</v>
          </cell>
          <cell r="U62">
            <v>47.526840357679419</v>
          </cell>
          <cell r="V62">
            <v>777.85714285714289</v>
          </cell>
          <cell r="X62">
            <v>83.07662131130428</v>
          </cell>
          <cell r="Z62">
            <v>55.312232292284548</v>
          </cell>
          <cell r="AA62">
            <v>52.428571428571431</v>
          </cell>
        </row>
        <row r="63">
          <cell r="A63" t="str">
            <v>482nd FW Homestead ARB</v>
          </cell>
          <cell r="B63">
            <v>285</v>
          </cell>
          <cell r="C63">
            <v>125</v>
          </cell>
          <cell r="D63">
            <v>131</v>
          </cell>
          <cell r="E63">
            <v>440</v>
          </cell>
          <cell r="F63">
            <v>222</v>
          </cell>
          <cell r="G63">
            <v>247</v>
          </cell>
          <cell r="H63">
            <v>200</v>
          </cell>
          <cell r="I63">
            <v>7</v>
          </cell>
          <cell r="J63">
            <v>13</v>
          </cell>
          <cell r="K63">
            <v>3</v>
          </cell>
          <cell r="L63">
            <v>25</v>
          </cell>
          <cell r="M63">
            <v>12</v>
          </cell>
          <cell r="N63">
            <v>21</v>
          </cell>
          <cell r="O63">
            <v>2</v>
          </cell>
          <cell r="S63">
            <v>498.50904710972679</v>
          </cell>
          <cell r="U63">
            <v>69.195674286077349</v>
          </cell>
          <cell r="V63">
            <v>235.71428571428572</v>
          </cell>
          <cell r="X63">
            <v>19.519615105230962</v>
          </cell>
          <cell r="Z63">
            <v>53.784971458196217</v>
          </cell>
          <cell r="AA63">
            <v>11.857142857142858</v>
          </cell>
        </row>
        <row r="64">
          <cell r="A64" t="str">
            <v>910th AW Youngstown JARS</v>
          </cell>
          <cell r="B64">
            <v>224</v>
          </cell>
          <cell r="C64">
            <v>162</v>
          </cell>
          <cell r="D64">
            <v>152</v>
          </cell>
          <cell r="E64">
            <v>353</v>
          </cell>
          <cell r="F64">
            <v>247</v>
          </cell>
          <cell r="G64">
            <v>203</v>
          </cell>
          <cell r="H64">
            <v>154</v>
          </cell>
          <cell r="I64">
            <v>23</v>
          </cell>
          <cell r="J64">
            <v>23</v>
          </cell>
          <cell r="K64">
            <v>36</v>
          </cell>
          <cell r="L64">
            <v>29</v>
          </cell>
          <cell r="M64">
            <v>15</v>
          </cell>
          <cell r="N64">
            <v>40</v>
          </cell>
          <cell r="O64">
            <v>3</v>
          </cell>
          <cell r="S64">
            <v>242.95578673273508</v>
          </cell>
          <cell r="U64">
            <v>33.979956571448817</v>
          </cell>
          <cell r="V64">
            <v>213.57142857142858</v>
          </cell>
          <cell r="X64">
            <v>21.867628719822616</v>
          </cell>
          <cell r="Z64">
            <v>26.984089484159281</v>
          </cell>
          <cell r="AA64">
            <v>24.142857142857142</v>
          </cell>
        </row>
        <row r="65">
          <cell r="A65" t="str">
            <v>911th AW Pittsburgh IAP ARS</v>
          </cell>
          <cell r="B65">
            <v>120</v>
          </cell>
          <cell r="C65">
            <v>76</v>
          </cell>
          <cell r="D65">
            <v>68</v>
          </cell>
          <cell r="E65">
            <v>106</v>
          </cell>
          <cell r="F65">
            <v>98</v>
          </cell>
          <cell r="G65">
            <v>67</v>
          </cell>
          <cell r="H65">
            <v>74</v>
          </cell>
          <cell r="I65">
            <v>18</v>
          </cell>
          <cell r="J65">
            <v>14</v>
          </cell>
          <cell r="K65">
            <v>10</v>
          </cell>
          <cell r="L65">
            <v>8</v>
          </cell>
          <cell r="M65">
            <v>7</v>
          </cell>
          <cell r="N65">
            <v>16</v>
          </cell>
          <cell r="O65">
            <v>1</v>
          </cell>
          <cell r="S65">
            <v>182.77469929494447</v>
          </cell>
          <cell r="U65">
            <v>52.100794607167202</v>
          </cell>
          <cell r="V65">
            <v>87</v>
          </cell>
          <cell r="X65">
            <v>16.381144247913902</v>
          </cell>
          <cell r="Z65">
            <v>38.33748822380948</v>
          </cell>
          <cell r="AA65">
            <v>10.571428571428571</v>
          </cell>
        </row>
        <row r="66">
          <cell r="A66" t="str">
            <v>934th AW Minneapolis - St. Paul IAP</v>
          </cell>
          <cell r="B66">
            <v>545</v>
          </cell>
          <cell r="C66">
            <v>511</v>
          </cell>
          <cell r="D66">
            <v>502</v>
          </cell>
          <cell r="E66">
            <v>426</v>
          </cell>
          <cell r="F66">
            <v>617</v>
          </cell>
          <cell r="G66">
            <v>673</v>
          </cell>
          <cell r="H66">
            <v>639</v>
          </cell>
          <cell r="I66">
            <v>9</v>
          </cell>
          <cell r="J66">
            <v>13</v>
          </cell>
          <cell r="K66">
            <v>28</v>
          </cell>
          <cell r="L66">
            <v>31</v>
          </cell>
          <cell r="M66">
            <v>32</v>
          </cell>
          <cell r="N66">
            <v>9</v>
          </cell>
          <cell r="O66">
            <v>16</v>
          </cell>
          <cell r="S66">
            <v>358.22197545343766</v>
          </cell>
          <cell r="U66">
            <v>16.739158579403373</v>
          </cell>
          <cell r="V66">
            <v>559</v>
          </cell>
          <cell r="X66">
            <v>19.755366181308514</v>
          </cell>
          <cell r="Z66">
            <v>26.373234397721053</v>
          </cell>
          <cell r="AA66">
            <v>19.714285714285715</v>
          </cell>
        </row>
        <row r="67">
          <cell r="A67" t="str">
            <v>94th AW Dobbins ARB</v>
          </cell>
          <cell r="B67">
            <v>273</v>
          </cell>
          <cell r="C67">
            <v>422</v>
          </cell>
          <cell r="D67">
            <v>427</v>
          </cell>
          <cell r="E67">
            <v>416</v>
          </cell>
          <cell r="F67">
            <v>420</v>
          </cell>
          <cell r="G67">
            <v>321</v>
          </cell>
          <cell r="H67">
            <v>414</v>
          </cell>
          <cell r="I67">
            <v>25</v>
          </cell>
          <cell r="J67">
            <v>19</v>
          </cell>
          <cell r="K67">
            <v>8</v>
          </cell>
          <cell r="L67">
            <v>55</v>
          </cell>
          <cell r="M67">
            <v>20</v>
          </cell>
          <cell r="N67">
            <v>5</v>
          </cell>
          <cell r="O67">
            <v>2</v>
          </cell>
          <cell r="S67">
            <v>353.13585982001001</v>
          </cell>
          <cell r="U67">
            <v>42.434309335957515</v>
          </cell>
          <cell r="V67">
            <v>384.71428571428572</v>
          </cell>
          <cell r="X67">
            <v>14.128408794651905</v>
          </cell>
          <cell r="Z67">
            <v>34.05097262002991</v>
          </cell>
          <cell r="AA67">
            <v>19.142857142857142</v>
          </cell>
        </row>
        <row r="68">
          <cell r="A68" t="str">
            <v>Altus AFB</v>
          </cell>
          <cell r="B68">
            <v>3</v>
          </cell>
          <cell r="C68">
            <v>7</v>
          </cell>
          <cell r="D68">
            <v>0</v>
          </cell>
          <cell r="E68">
            <v>6</v>
          </cell>
          <cell r="F68">
            <v>1</v>
          </cell>
          <cell r="G68">
            <v>34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S68">
            <v>132.52364402765434</v>
          </cell>
          <cell r="U68">
            <v>47.031223570752331</v>
          </cell>
          <cell r="V68">
            <v>7.2857142857142856</v>
          </cell>
          <cell r="X68">
            <v>4.2577877599246365</v>
          </cell>
          <cell r="Z68">
            <v>0</v>
          </cell>
          <cell r="AA68">
            <v>0</v>
          </cell>
        </row>
        <row r="69">
          <cell r="A69" t="str">
            <v>Arnold AFB</v>
          </cell>
          <cell r="B69">
            <v>88</v>
          </cell>
          <cell r="C69">
            <v>137</v>
          </cell>
          <cell r="D69">
            <v>69</v>
          </cell>
          <cell r="E69">
            <v>132</v>
          </cell>
          <cell r="F69">
            <v>127</v>
          </cell>
          <cell r="G69">
            <v>99</v>
          </cell>
          <cell r="H69">
            <v>150</v>
          </cell>
          <cell r="I69">
            <v>0</v>
          </cell>
          <cell r="J69">
            <v>1</v>
          </cell>
          <cell r="K69">
            <v>0</v>
          </cell>
          <cell r="L69">
            <v>1</v>
          </cell>
          <cell r="M69">
            <v>0</v>
          </cell>
          <cell r="N69">
            <v>3</v>
          </cell>
          <cell r="O69">
            <v>0</v>
          </cell>
          <cell r="S69">
            <v>220.20216248883881</v>
          </cell>
          <cell r="U69">
            <v>28.969923004550978</v>
          </cell>
          <cell r="V69">
            <v>114.57142857142857</v>
          </cell>
          <cell r="X69">
            <v>3.5897587364049248</v>
          </cell>
          <cell r="Z69">
            <v>76.314979942205056</v>
          </cell>
          <cell r="AA69">
            <v>0.7142857142857143</v>
          </cell>
        </row>
        <row r="70">
          <cell r="A70" t="str">
            <v>Barksdale AFB</v>
          </cell>
          <cell r="B70">
            <v>34</v>
          </cell>
          <cell r="C70">
            <v>28</v>
          </cell>
          <cell r="D70">
            <v>42</v>
          </cell>
          <cell r="E70">
            <v>467</v>
          </cell>
          <cell r="F70">
            <v>76</v>
          </cell>
          <cell r="G70">
            <v>13</v>
          </cell>
          <cell r="H70">
            <v>33</v>
          </cell>
          <cell r="I70">
            <v>2</v>
          </cell>
          <cell r="J70">
            <v>4</v>
          </cell>
          <cell r="K70">
            <v>6</v>
          </cell>
          <cell r="L70">
            <v>1</v>
          </cell>
          <cell r="M70">
            <v>17</v>
          </cell>
          <cell r="N70">
            <v>6</v>
          </cell>
          <cell r="O70">
            <v>1</v>
          </cell>
          <cell r="S70">
            <v>535.40775455709661</v>
          </cell>
          <cell r="U70">
            <v>29.919515124322565</v>
          </cell>
          <cell r="V70">
            <v>99</v>
          </cell>
          <cell r="X70">
            <v>41.985479711972175</v>
          </cell>
          <cell r="Z70">
            <v>44.107606778265925</v>
          </cell>
          <cell r="AA70">
            <v>5.2857142857142856</v>
          </cell>
        </row>
        <row r="71">
          <cell r="A71" t="str">
            <v>Beale AFB</v>
          </cell>
          <cell r="B71">
            <v>28</v>
          </cell>
          <cell r="C71">
            <v>16</v>
          </cell>
          <cell r="D71">
            <v>16</v>
          </cell>
          <cell r="E71">
            <v>27</v>
          </cell>
          <cell r="F71">
            <v>33</v>
          </cell>
          <cell r="G71">
            <v>20</v>
          </cell>
          <cell r="H71">
            <v>8</v>
          </cell>
          <cell r="I71">
            <v>1</v>
          </cell>
          <cell r="J71">
            <v>0</v>
          </cell>
          <cell r="K71">
            <v>3</v>
          </cell>
          <cell r="L71">
            <v>1</v>
          </cell>
          <cell r="M71">
            <v>1</v>
          </cell>
          <cell r="N71">
            <v>0</v>
          </cell>
          <cell r="O71">
            <v>0</v>
          </cell>
          <cell r="S71">
            <v>70.116522315526126</v>
          </cell>
          <cell r="U71">
            <v>77.055903121684011</v>
          </cell>
          <cell r="V71">
            <v>21.142857142857142</v>
          </cell>
          <cell r="X71">
            <v>3.3261543834557079</v>
          </cell>
          <cell r="Z71">
            <v>90.224214244943028</v>
          </cell>
          <cell r="AA71">
            <v>0.8571428571428571</v>
          </cell>
        </row>
        <row r="72">
          <cell r="A72" t="str">
            <v>Buckley AFB</v>
          </cell>
          <cell r="B72">
            <v>243</v>
          </cell>
          <cell r="C72">
            <v>248</v>
          </cell>
          <cell r="D72">
            <v>298</v>
          </cell>
          <cell r="E72">
            <v>290</v>
          </cell>
          <cell r="F72">
            <v>264</v>
          </cell>
          <cell r="G72">
            <v>321</v>
          </cell>
          <cell r="H72">
            <v>89</v>
          </cell>
          <cell r="I72">
            <v>9</v>
          </cell>
          <cell r="J72">
            <v>29</v>
          </cell>
          <cell r="K72">
            <v>39</v>
          </cell>
          <cell r="L72">
            <v>8</v>
          </cell>
          <cell r="M72">
            <v>12</v>
          </cell>
          <cell r="N72">
            <v>4</v>
          </cell>
          <cell r="O72">
            <v>5</v>
          </cell>
          <cell r="S72">
            <v>459.25392986170135</v>
          </cell>
          <cell r="U72">
            <v>54.882253015251152</v>
          </cell>
          <cell r="V72">
            <v>250.42857142857142</v>
          </cell>
          <cell r="X72">
            <v>27.250508818094339</v>
          </cell>
          <cell r="Z72">
            <v>53.848945462659032</v>
          </cell>
          <cell r="AA72">
            <v>15.142857142857142</v>
          </cell>
        </row>
        <row r="73">
          <cell r="A73" t="str">
            <v>Cannon AFB</v>
          </cell>
          <cell r="B73">
            <v>11</v>
          </cell>
          <cell r="C73">
            <v>17</v>
          </cell>
          <cell r="D73">
            <v>10</v>
          </cell>
          <cell r="E73">
            <v>2</v>
          </cell>
          <cell r="F73">
            <v>6</v>
          </cell>
          <cell r="G73">
            <v>31</v>
          </cell>
          <cell r="H73">
            <v>3</v>
          </cell>
          <cell r="I73">
            <v>0</v>
          </cell>
          <cell r="J73">
            <v>1</v>
          </cell>
          <cell r="K73">
            <v>0</v>
          </cell>
          <cell r="L73">
            <v>0</v>
          </cell>
          <cell r="M73">
            <v>0</v>
          </cell>
          <cell r="N73">
            <v>5</v>
          </cell>
          <cell r="O73">
            <v>1</v>
          </cell>
          <cell r="S73">
            <v>269.10325298344048</v>
          </cell>
          <cell r="U73">
            <v>18.210243583333806</v>
          </cell>
          <cell r="V73">
            <v>11.428571428571429</v>
          </cell>
          <cell r="X73">
            <v>12.311913535190087</v>
          </cell>
          <cell r="Z73">
            <v>9.3532066849994671</v>
          </cell>
          <cell r="AA73">
            <v>1</v>
          </cell>
        </row>
        <row r="74">
          <cell r="A74" t="str">
            <v>Cape Canaveral AFS</v>
          </cell>
          <cell r="B74">
            <v>109</v>
          </cell>
          <cell r="C74">
            <v>89</v>
          </cell>
          <cell r="D74">
            <v>54</v>
          </cell>
          <cell r="E74">
            <v>97</v>
          </cell>
          <cell r="F74">
            <v>102</v>
          </cell>
          <cell r="G74">
            <v>141</v>
          </cell>
          <cell r="H74">
            <v>150</v>
          </cell>
          <cell r="I74">
            <v>2</v>
          </cell>
          <cell r="J74">
            <v>1</v>
          </cell>
          <cell r="K74">
            <v>10</v>
          </cell>
          <cell r="L74">
            <v>4</v>
          </cell>
          <cell r="M74">
            <v>2</v>
          </cell>
          <cell r="N74">
            <v>2</v>
          </cell>
          <cell r="O74">
            <v>2</v>
          </cell>
          <cell r="S74">
            <v>115.53129494879003</v>
          </cell>
          <cell r="U74">
            <v>56.183443747795934</v>
          </cell>
          <cell r="V74">
            <v>106</v>
          </cell>
          <cell r="X74">
            <v>3.7151764020547868</v>
          </cell>
          <cell r="Z74">
            <v>58.2990184880558</v>
          </cell>
          <cell r="AA74">
            <v>3.2857142857142856</v>
          </cell>
        </row>
        <row r="75">
          <cell r="A75" t="str">
            <v>Charleston AFB</v>
          </cell>
          <cell r="B75">
            <v>18</v>
          </cell>
          <cell r="C75">
            <v>19</v>
          </cell>
          <cell r="D75">
            <v>18</v>
          </cell>
          <cell r="E75">
            <v>27</v>
          </cell>
          <cell r="F75">
            <v>50</v>
          </cell>
          <cell r="G75">
            <v>69</v>
          </cell>
          <cell r="H75">
            <v>40</v>
          </cell>
          <cell r="I75">
            <v>4</v>
          </cell>
          <cell r="J75">
            <v>0</v>
          </cell>
          <cell r="K75">
            <v>5</v>
          </cell>
          <cell r="L75">
            <v>1</v>
          </cell>
          <cell r="M75">
            <v>0</v>
          </cell>
          <cell r="N75">
            <v>1</v>
          </cell>
          <cell r="O75">
            <v>2</v>
          </cell>
          <cell r="S75">
            <v>162.98641886947348</v>
          </cell>
          <cell r="U75">
            <v>40.502103462396896</v>
          </cell>
          <cell r="V75">
            <v>34.428571428571431</v>
          </cell>
          <cell r="X75">
            <v>8.2738300362522281</v>
          </cell>
          <cell r="Z75">
            <v>38.095384442720821</v>
          </cell>
          <cell r="AA75">
            <v>1.8571428571428572</v>
          </cell>
        </row>
        <row r="76">
          <cell r="A76" t="str">
            <v>Columbus AFB</v>
          </cell>
          <cell r="B76">
            <v>65</v>
          </cell>
          <cell r="C76">
            <v>77</v>
          </cell>
          <cell r="D76">
            <v>105</v>
          </cell>
          <cell r="E76">
            <v>81</v>
          </cell>
          <cell r="F76">
            <v>64</v>
          </cell>
          <cell r="G76">
            <v>86</v>
          </cell>
          <cell r="H76">
            <v>77</v>
          </cell>
          <cell r="I76">
            <v>2</v>
          </cell>
          <cell r="J76">
            <v>5</v>
          </cell>
          <cell r="K76">
            <v>3</v>
          </cell>
          <cell r="L76">
            <v>2</v>
          </cell>
          <cell r="M76">
            <v>2</v>
          </cell>
          <cell r="N76">
            <v>9</v>
          </cell>
          <cell r="O76">
            <v>1</v>
          </cell>
          <cell r="S76">
            <v>369.5030126321177</v>
          </cell>
          <cell r="U76">
            <v>24.646314595557719</v>
          </cell>
          <cell r="V76">
            <v>79.285714285714292</v>
          </cell>
          <cell r="X76">
            <v>17.964644545597888</v>
          </cell>
          <cell r="Z76">
            <v>27.753325740969164</v>
          </cell>
          <cell r="AA76">
            <v>3.4285714285714284</v>
          </cell>
        </row>
        <row r="77">
          <cell r="A77" t="str">
            <v>Combat Readiness Training Center Volk Field at Camp Douglas</v>
          </cell>
          <cell r="B77">
            <v>3</v>
          </cell>
          <cell r="C77">
            <v>5</v>
          </cell>
          <cell r="D77">
            <v>1</v>
          </cell>
          <cell r="E77">
            <v>5</v>
          </cell>
          <cell r="F77">
            <v>3</v>
          </cell>
          <cell r="G77">
            <v>1</v>
          </cell>
          <cell r="H77">
            <v>3</v>
          </cell>
          <cell r="I77">
            <v>0</v>
          </cell>
          <cell r="J77">
            <v>0</v>
          </cell>
          <cell r="K77">
            <v>0</v>
          </cell>
          <cell r="L77">
            <v>1</v>
          </cell>
          <cell r="M77">
            <v>0</v>
          </cell>
          <cell r="N77">
            <v>1</v>
          </cell>
          <cell r="O77">
            <v>0</v>
          </cell>
          <cell r="S77">
            <v>51.360713031959506</v>
          </cell>
          <cell r="U77">
            <v>68.274410862191303</v>
          </cell>
          <cell r="V77">
            <v>3</v>
          </cell>
          <cell r="X77">
            <v>2.9398387930751233</v>
          </cell>
          <cell r="Z77">
            <v>40.894704612844933</v>
          </cell>
          <cell r="AA77">
            <v>0.2857142857142857</v>
          </cell>
        </row>
        <row r="78">
          <cell r="A78" t="str">
            <v>Davis-Monthan AFB</v>
          </cell>
          <cell r="B78">
            <v>23</v>
          </cell>
          <cell r="C78">
            <v>100</v>
          </cell>
          <cell r="D78">
            <v>24</v>
          </cell>
          <cell r="E78">
            <v>70</v>
          </cell>
          <cell r="F78">
            <v>55</v>
          </cell>
          <cell r="G78">
            <v>42</v>
          </cell>
          <cell r="H78">
            <v>55</v>
          </cell>
          <cell r="I78">
            <v>0</v>
          </cell>
          <cell r="J78">
            <v>2</v>
          </cell>
          <cell r="K78">
            <v>14</v>
          </cell>
          <cell r="L78">
            <v>7</v>
          </cell>
          <cell r="M78">
            <v>0</v>
          </cell>
          <cell r="N78">
            <v>0</v>
          </cell>
          <cell r="O78">
            <v>0</v>
          </cell>
          <cell r="S78">
            <v>189.58399451099407</v>
          </cell>
          <cell r="U78">
            <v>38.45547824762928</v>
          </cell>
          <cell r="V78">
            <v>52.714285714285715</v>
          </cell>
          <cell r="X78">
            <v>13.491236478247631</v>
          </cell>
          <cell r="Z78">
            <v>43.953661393244417</v>
          </cell>
          <cell r="AA78">
            <v>3.2857142857142856</v>
          </cell>
        </row>
        <row r="79">
          <cell r="A79" t="str">
            <v>Dover AFB</v>
          </cell>
          <cell r="B79">
            <v>1027</v>
          </cell>
          <cell r="C79">
            <v>809</v>
          </cell>
          <cell r="D79">
            <v>720</v>
          </cell>
          <cell r="E79">
            <v>912</v>
          </cell>
          <cell r="F79">
            <v>986</v>
          </cell>
          <cell r="G79">
            <v>615</v>
          </cell>
          <cell r="H79">
            <v>413</v>
          </cell>
          <cell r="I79">
            <v>70</v>
          </cell>
          <cell r="J79">
            <v>81</v>
          </cell>
          <cell r="K79">
            <v>79</v>
          </cell>
          <cell r="L79">
            <v>52</v>
          </cell>
          <cell r="M79">
            <v>106</v>
          </cell>
          <cell r="N79">
            <v>43</v>
          </cell>
          <cell r="O79">
            <v>17</v>
          </cell>
          <cell r="S79">
            <v>959.03182718696155</v>
          </cell>
          <cell r="U79">
            <v>48.050754226680958</v>
          </cell>
          <cell r="V79">
            <v>783.14285714285711</v>
          </cell>
          <cell r="X79">
            <v>55.789478114950526</v>
          </cell>
          <cell r="Z79">
            <v>34.103833380946853</v>
          </cell>
          <cell r="AA79">
            <v>64</v>
          </cell>
        </row>
        <row r="80">
          <cell r="A80" t="str">
            <v>Dyess AFB</v>
          </cell>
          <cell r="B80">
            <v>0</v>
          </cell>
          <cell r="C80">
            <v>10</v>
          </cell>
          <cell r="D80">
            <v>2</v>
          </cell>
          <cell r="E80">
            <v>17</v>
          </cell>
          <cell r="F80">
            <v>0</v>
          </cell>
          <cell r="G80">
            <v>1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S80">
            <v>207.62297752198936</v>
          </cell>
          <cell r="U80">
            <v>76.961921720816051</v>
          </cell>
          <cell r="V80">
            <v>4.2857142857142856</v>
          </cell>
          <cell r="X80">
            <v>2.606146161363883</v>
          </cell>
          <cell r="Z80">
            <v>0</v>
          </cell>
          <cell r="AA80">
            <v>0</v>
          </cell>
        </row>
        <row r="81">
          <cell r="A81" t="str">
            <v>Eastern Air Defense Sector Rome</v>
          </cell>
          <cell r="B81">
            <v>46</v>
          </cell>
          <cell r="C81">
            <v>167</v>
          </cell>
          <cell r="D81">
            <v>106</v>
          </cell>
          <cell r="E81">
            <v>74</v>
          </cell>
          <cell r="F81">
            <v>83</v>
          </cell>
          <cell r="G81">
            <v>130</v>
          </cell>
          <cell r="H81">
            <v>68</v>
          </cell>
          <cell r="I81">
            <v>5</v>
          </cell>
          <cell r="J81">
            <v>2</v>
          </cell>
          <cell r="K81">
            <v>2</v>
          </cell>
          <cell r="L81">
            <v>3</v>
          </cell>
          <cell r="M81">
            <v>6</v>
          </cell>
          <cell r="N81">
            <v>1</v>
          </cell>
          <cell r="O81">
            <v>7</v>
          </cell>
          <cell r="S81">
            <v>299.11570858716203</v>
          </cell>
          <cell r="U81">
            <v>27.360367358565007</v>
          </cell>
          <cell r="V81">
            <v>96.285714285714292</v>
          </cell>
          <cell r="X81">
            <v>13.8328386927812</v>
          </cell>
          <cell r="Z81">
            <v>32.86995400641225</v>
          </cell>
          <cell r="AA81">
            <v>3.7142857142857144</v>
          </cell>
        </row>
        <row r="82">
          <cell r="A82" t="str">
            <v>Edwards AFB</v>
          </cell>
          <cell r="B82">
            <v>514</v>
          </cell>
          <cell r="C82">
            <v>1156</v>
          </cell>
          <cell r="D82">
            <v>1303</v>
          </cell>
          <cell r="E82">
            <v>1219</v>
          </cell>
          <cell r="F82">
            <v>1066</v>
          </cell>
          <cell r="G82">
            <v>1065</v>
          </cell>
          <cell r="H82">
            <v>1000</v>
          </cell>
          <cell r="I82">
            <v>19</v>
          </cell>
          <cell r="J82">
            <v>74</v>
          </cell>
          <cell r="K82">
            <v>57</v>
          </cell>
          <cell r="L82">
            <v>47</v>
          </cell>
          <cell r="M82">
            <v>34</v>
          </cell>
          <cell r="N82">
            <v>43</v>
          </cell>
          <cell r="O82">
            <v>15</v>
          </cell>
          <cell r="S82">
            <v>428.01606573139122</v>
          </cell>
          <cell r="U82">
            <v>30.675166542717374</v>
          </cell>
          <cell r="V82">
            <v>1046.1428571428571</v>
          </cell>
          <cell r="X82">
            <v>19.516772037429419</v>
          </cell>
          <cell r="Z82">
            <v>35.496881931449707</v>
          </cell>
          <cell r="AA82">
            <v>41.285714285714285</v>
          </cell>
        </row>
        <row r="83">
          <cell r="A83" t="str">
            <v>Eglin AFB</v>
          </cell>
          <cell r="B83">
            <v>28</v>
          </cell>
          <cell r="C83">
            <v>25</v>
          </cell>
          <cell r="D83">
            <v>27</v>
          </cell>
          <cell r="E83">
            <v>18</v>
          </cell>
          <cell r="F83">
            <v>17</v>
          </cell>
          <cell r="G83">
            <v>25</v>
          </cell>
          <cell r="H83">
            <v>16</v>
          </cell>
          <cell r="I83">
            <v>1</v>
          </cell>
          <cell r="J83">
            <v>3</v>
          </cell>
          <cell r="K83">
            <v>1</v>
          </cell>
          <cell r="L83">
            <v>5</v>
          </cell>
          <cell r="M83">
            <v>1</v>
          </cell>
          <cell r="N83">
            <v>1</v>
          </cell>
          <cell r="O83">
            <v>1</v>
          </cell>
          <cell r="S83">
            <v>157.02758031058082</v>
          </cell>
          <cell r="U83">
            <v>42.667602504770279</v>
          </cell>
          <cell r="V83">
            <v>22.285714285714285</v>
          </cell>
          <cell r="X83">
            <v>6.0176874594799585</v>
          </cell>
          <cell r="Z83">
            <v>19.432720279676644</v>
          </cell>
          <cell r="AA83">
            <v>1.8571428571428572</v>
          </cell>
        </row>
        <row r="84">
          <cell r="A84" t="str">
            <v>Eielson AFB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S84">
            <v>87.765490609092495</v>
          </cell>
          <cell r="U84">
            <v>0</v>
          </cell>
          <cell r="V84">
            <v>0</v>
          </cell>
          <cell r="X84">
            <v>2.0650703672727646</v>
          </cell>
          <cell r="Z84">
            <v>0</v>
          </cell>
          <cell r="AA84">
            <v>0</v>
          </cell>
        </row>
        <row r="85">
          <cell r="A85" t="str">
            <v>Ellsworth AFB</v>
          </cell>
          <cell r="B85">
            <v>6</v>
          </cell>
          <cell r="C85">
            <v>17</v>
          </cell>
          <cell r="D85">
            <v>16</v>
          </cell>
          <cell r="E85">
            <v>0</v>
          </cell>
          <cell r="F85">
            <v>44</v>
          </cell>
          <cell r="G85">
            <v>14</v>
          </cell>
          <cell r="H85">
            <v>17</v>
          </cell>
          <cell r="I85">
            <v>0</v>
          </cell>
          <cell r="J85">
            <v>1</v>
          </cell>
          <cell r="K85">
            <v>0</v>
          </cell>
          <cell r="L85">
            <v>0</v>
          </cell>
          <cell r="M85">
            <v>0</v>
          </cell>
          <cell r="N85">
            <v>1</v>
          </cell>
          <cell r="O85">
            <v>0</v>
          </cell>
          <cell r="S85">
            <v>101.67283587780196</v>
          </cell>
          <cell r="U85">
            <v>7.8201477041512035</v>
          </cell>
          <cell r="V85">
            <v>16.285714285714285</v>
          </cell>
          <cell r="X85">
            <v>1.0590920403937705</v>
          </cell>
          <cell r="Z85">
            <v>4.4965561056019254</v>
          </cell>
          <cell r="AA85">
            <v>0.2857142857142857</v>
          </cell>
        </row>
        <row r="86">
          <cell r="A86" t="str">
            <v>Fairchild AFB</v>
          </cell>
          <cell r="B86">
            <v>8</v>
          </cell>
          <cell r="C86">
            <v>5</v>
          </cell>
          <cell r="D86">
            <v>8</v>
          </cell>
          <cell r="E86">
            <v>13</v>
          </cell>
          <cell r="F86">
            <v>18</v>
          </cell>
          <cell r="G86">
            <v>15</v>
          </cell>
          <cell r="H86">
            <v>14</v>
          </cell>
          <cell r="I86">
            <v>0</v>
          </cell>
          <cell r="J86">
            <v>1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S86">
            <v>71.818389710563238</v>
          </cell>
          <cell r="U86">
            <v>34.455098752859477</v>
          </cell>
          <cell r="V86">
            <v>11.571428571428571</v>
          </cell>
          <cell r="X86">
            <v>3.9555739599621749</v>
          </cell>
          <cell r="Z86">
            <v>154.91813641066349</v>
          </cell>
          <cell r="AA86">
            <v>0.14285714285714285</v>
          </cell>
        </row>
        <row r="87">
          <cell r="A87" t="str">
            <v>FE Warren AFB</v>
          </cell>
          <cell r="B87">
            <v>17</v>
          </cell>
          <cell r="C87">
            <v>36</v>
          </cell>
          <cell r="D87">
            <v>16</v>
          </cell>
          <cell r="E87">
            <v>25</v>
          </cell>
          <cell r="F87">
            <v>12</v>
          </cell>
          <cell r="G87">
            <v>38</v>
          </cell>
          <cell r="H87">
            <v>22</v>
          </cell>
          <cell r="I87">
            <v>1</v>
          </cell>
          <cell r="J87">
            <v>1</v>
          </cell>
          <cell r="K87">
            <v>1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S87">
            <v>382.91181317709459</v>
          </cell>
          <cell r="U87">
            <v>91.40312692017352</v>
          </cell>
          <cell r="V87">
            <v>23.714285714285715</v>
          </cell>
          <cell r="X87">
            <v>18.05382234794839</v>
          </cell>
          <cell r="Z87">
            <v>239.02008525521794</v>
          </cell>
          <cell r="AA87">
            <v>0.42857142857142855</v>
          </cell>
        </row>
        <row r="88">
          <cell r="A88" t="str">
            <v>Goodfellow AFB</v>
          </cell>
          <cell r="B88">
            <v>0</v>
          </cell>
          <cell r="C88">
            <v>8</v>
          </cell>
          <cell r="D88">
            <v>0</v>
          </cell>
          <cell r="E88">
            <v>1</v>
          </cell>
          <cell r="F88">
            <v>0</v>
          </cell>
          <cell r="G88">
            <v>1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S88">
            <v>129.48909177334491</v>
          </cell>
          <cell r="U88">
            <v>191.30841255079173</v>
          </cell>
          <cell r="V88">
            <v>1.4285714285714286</v>
          </cell>
          <cell r="X88">
            <v>1.9669229130128341</v>
          </cell>
          <cell r="Z88">
            <v>0</v>
          </cell>
          <cell r="AA88">
            <v>0</v>
          </cell>
        </row>
        <row r="89">
          <cell r="A89" t="str">
            <v>Grand Forks AFB</v>
          </cell>
          <cell r="B89">
            <v>1</v>
          </cell>
          <cell r="C89">
            <v>0</v>
          </cell>
          <cell r="D89">
            <v>23</v>
          </cell>
          <cell r="E89">
            <v>1</v>
          </cell>
          <cell r="F89">
            <v>0</v>
          </cell>
          <cell r="G89">
            <v>3</v>
          </cell>
          <cell r="H89">
            <v>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S89">
            <v>327.47034961137092</v>
          </cell>
          <cell r="U89">
            <v>61.846985153445921</v>
          </cell>
          <cell r="V89">
            <v>4.7142857142857144</v>
          </cell>
          <cell r="X89">
            <v>3.8708079150280246</v>
          </cell>
          <cell r="Z89">
            <v>0</v>
          </cell>
          <cell r="AA89">
            <v>0</v>
          </cell>
        </row>
        <row r="90">
          <cell r="A90" t="str">
            <v>Hanscom AFB</v>
          </cell>
          <cell r="B90">
            <v>1015</v>
          </cell>
          <cell r="C90">
            <v>890</v>
          </cell>
          <cell r="D90">
            <v>2039</v>
          </cell>
          <cell r="E90">
            <v>1277</v>
          </cell>
          <cell r="F90">
            <v>940</v>
          </cell>
          <cell r="G90">
            <v>993</v>
          </cell>
          <cell r="H90">
            <v>1099</v>
          </cell>
          <cell r="I90">
            <v>61</v>
          </cell>
          <cell r="J90">
            <v>80</v>
          </cell>
          <cell r="K90">
            <v>125</v>
          </cell>
          <cell r="L90">
            <v>83</v>
          </cell>
          <cell r="M90">
            <v>76</v>
          </cell>
          <cell r="N90">
            <v>71</v>
          </cell>
          <cell r="O90">
            <v>63</v>
          </cell>
          <cell r="S90">
            <v>1268.0404267835047</v>
          </cell>
          <cell r="U90">
            <v>58.45619708771617</v>
          </cell>
          <cell r="V90">
            <v>1179</v>
          </cell>
          <cell r="X90">
            <v>78.158279072597821</v>
          </cell>
          <cell r="Z90">
            <v>53.163883645923292</v>
          </cell>
          <cell r="AA90">
            <v>79.857142857142861</v>
          </cell>
        </row>
        <row r="91">
          <cell r="A91" t="str">
            <v>Hickam AFB</v>
          </cell>
          <cell r="B91">
            <v>0</v>
          </cell>
          <cell r="C91">
            <v>0</v>
          </cell>
          <cell r="D91">
            <v>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S91">
            <v>42.480578474659922</v>
          </cell>
          <cell r="U91">
            <v>2008.3939357370562</v>
          </cell>
          <cell r="V91">
            <v>0.14285714285714285</v>
          </cell>
          <cell r="X91">
            <v>1.128711022273573</v>
          </cell>
          <cell r="Z91">
            <v>0</v>
          </cell>
          <cell r="AA91">
            <v>0</v>
          </cell>
        </row>
        <row r="92">
          <cell r="A92" t="str">
            <v>Hill AFB</v>
          </cell>
          <cell r="B92">
            <v>79</v>
          </cell>
          <cell r="C92">
            <v>80</v>
          </cell>
          <cell r="D92">
            <v>134</v>
          </cell>
          <cell r="E92">
            <v>113</v>
          </cell>
          <cell r="F92">
            <v>100</v>
          </cell>
          <cell r="G92">
            <v>142</v>
          </cell>
          <cell r="H92">
            <v>77</v>
          </cell>
          <cell r="I92">
            <v>0</v>
          </cell>
          <cell r="J92">
            <v>6</v>
          </cell>
          <cell r="K92">
            <v>0</v>
          </cell>
          <cell r="L92">
            <v>3</v>
          </cell>
          <cell r="M92">
            <v>0</v>
          </cell>
          <cell r="N92">
            <v>3</v>
          </cell>
          <cell r="O92">
            <v>0</v>
          </cell>
          <cell r="S92">
            <v>274.24363854938889</v>
          </cell>
          <cell r="U92">
            <v>34.827823125866914</v>
          </cell>
          <cell r="V92">
            <v>103.57142857142857</v>
          </cell>
          <cell r="X92">
            <v>3.8089394242970682</v>
          </cell>
          <cell r="Z92">
            <v>29.168571228218294</v>
          </cell>
          <cell r="AA92">
            <v>1.7142857142857142</v>
          </cell>
        </row>
        <row r="93">
          <cell r="A93" t="str">
            <v>Holloman AFB</v>
          </cell>
          <cell r="B93">
            <v>39</v>
          </cell>
          <cell r="C93">
            <v>10</v>
          </cell>
          <cell r="D93">
            <v>22</v>
          </cell>
          <cell r="E93">
            <v>40</v>
          </cell>
          <cell r="F93">
            <v>36</v>
          </cell>
          <cell r="G93">
            <v>58</v>
          </cell>
          <cell r="H93">
            <v>19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S93">
            <v>211.42167072124894</v>
          </cell>
          <cell r="U93">
            <v>12.733435297235218</v>
          </cell>
          <cell r="V93">
            <v>32</v>
          </cell>
          <cell r="X93">
            <v>1.0501076360326935</v>
          </cell>
          <cell r="Z93">
            <v>0</v>
          </cell>
          <cell r="AA93">
            <v>0</v>
          </cell>
        </row>
        <row r="94">
          <cell r="A94" t="str">
            <v>Joint Base Andrews</v>
          </cell>
          <cell r="B94">
            <v>1527</v>
          </cell>
          <cell r="C94">
            <v>2522</v>
          </cell>
          <cell r="D94">
            <v>1309</v>
          </cell>
          <cell r="E94">
            <v>2285</v>
          </cell>
          <cell r="F94">
            <v>1475</v>
          </cell>
          <cell r="G94">
            <v>1590</v>
          </cell>
          <cell r="H94">
            <v>1700</v>
          </cell>
          <cell r="I94">
            <v>38</v>
          </cell>
          <cell r="J94">
            <v>75</v>
          </cell>
          <cell r="K94">
            <v>79</v>
          </cell>
          <cell r="L94">
            <v>68</v>
          </cell>
          <cell r="M94">
            <v>74</v>
          </cell>
          <cell r="N94">
            <v>67</v>
          </cell>
          <cell r="O94">
            <v>34</v>
          </cell>
          <cell r="S94">
            <v>811.63114984941205</v>
          </cell>
          <cell r="U94">
            <v>28.828740871929327</v>
          </cell>
          <cell r="V94">
            <v>1772.5714285714287</v>
          </cell>
          <cell r="X94">
            <v>34.885356406619017</v>
          </cell>
          <cell r="Z94">
            <v>35.423470998677324</v>
          </cell>
          <cell r="AA94">
            <v>62.142857142857146</v>
          </cell>
        </row>
        <row r="95">
          <cell r="A95" t="str">
            <v>Joint Base Elmendorf-Richardson</v>
          </cell>
          <cell r="B95">
            <v>2</v>
          </cell>
          <cell r="C95">
            <v>0</v>
          </cell>
          <cell r="D95">
            <v>1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S95">
            <v>71.875</v>
          </cell>
          <cell r="U95">
            <v>334.44339490560156</v>
          </cell>
          <cell r="V95">
            <v>0.42857142857142855</v>
          </cell>
          <cell r="X95">
            <v>1.3888888888888891</v>
          </cell>
          <cell r="Z95">
            <v>0</v>
          </cell>
          <cell r="AA95">
            <v>0</v>
          </cell>
        </row>
        <row r="96">
          <cell r="A96" t="str">
            <v>Joint Base McGuire</v>
          </cell>
          <cell r="B96">
            <v>2274</v>
          </cell>
          <cell r="C96">
            <v>1278</v>
          </cell>
          <cell r="D96">
            <v>1699</v>
          </cell>
          <cell r="E96">
            <v>1402</v>
          </cell>
          <cell r="F96">
            <v>1563</v>
          </cell>
          <cell r="G96">
            <v>834</v>
          </cell>
          <cell r="H96">
            <v>918</v>
          </cell>
          <cell r="I96">
            <v>122</v>
          </cell>
          <cell r="J96">
            <v>193</v>
          </cell>
          <cell r="K96">
            <v>190</v>
          </cell>
          <cell r="L96">
            <v>127</v>
          </cell>
          <cell r="M96">
            <v>211</v>
          </cell>
          <cell r="N96">
            <v>114</v>
          </cell>
          <cell r="O96">
            <v>47</v>
          </cell>
          <cell r="S96">
            <v>1440.2798399292155</v>
          </cell>
          <cell r="U96">
            <v>76.193580997574486</v>
          </cell>
          <cell r="V96">
            <v>1424</v>
          </cell>
          <cell r="X96">
            <v>104.61023276944621</v>
          </cell>
          <cell r="Z96">
            <v>54.846957023099179</v>
          </cell>
          <cell r="AA96">
            <v>143.42857142857142</v>
          </cell>
        </row>
        <row r="97">
          <cell r="A97" t="str">
            <v>Keesler AFB</v>
          </cell>
          <cell r="B97">
            <v>49</v>
          </cell>
          <cell r="C97">
            <v>48</v>
          </cell>
          <cell r="D97">
            <v>90</v>
          </cell>
          <cell r="E97">
            <v>82</v>
          </cell>
          <cell r="F97">
            <v>77</v>
          </cell>
          <cell r="G97">
            <v>97</v>
          </cell>
          <cell r="H97">
            <v>26</v>
          </cell>
          <cell r="I97">
            <v>1</v>
          </cell>
          <cell r="J97">
            <v>6</v>
          </cell>
          <cell r="K97">
            <v>7</v>
          </cell>
          <cell r="L97">
            <v>1</v>
          </cell>
          <cell r="M97">
            <v>0</v>
          </cell>
          <cell r="N97">
            <v>4</v>
          </cell>
          <cell r="O97">
            <v>1</v>
          </cell>
          <cell r="S97">
            <v>368.64289324062594</v>
          </cell>
          <cell r="U97">
            <v>42.441389597407877</v>
          </cell>
          <cell r="V97">
            <v>67</v>
          </cell>
          <cell r="X97">
            <v>20.410837174106224</v>
          </cell>
          <cell r="Z97">
            <v>55.208447722911323</v>
          </cell>
          <cell r="AA97">
            <v>2.8571428571428572</v>
          </cell>
        </row>
        <row r="98">
          <cell r="A98" t="str">
            <v>Kirtland AFB</v>
          </cell>
          <cell r="B98">
            <v>13</v>
          </cell>
          <cell r="C98">
            <v>14</v>
          </cell>
          <cell r="D98">
            <v>53</v>
          </cell>
          <cell r="E98">
            <v>27</v>
          </cell>
          <cell r="F98">
            <v>44</v>
          </cell>
          <cell r="G98">
            <v>20</v>
          </cell>
          <cell r="H98">
            <v>26</v>
          </cell>
          <cell r="I98">
            <v>2</v>
          </cell>
          <cell r="J98">
            <v>0</v>
          </cell>
          <cell r="K98">
            <v>0</v>
          </cell>
          <cell r="L98">
            <v>4</v>
          </cell>
          <cell r="M98">
            <v>3</v>
          </cell>
          <cell r="N98">
            <v>4</v>
          </cell>
          <cell r="O98">
            <v>0</v>
          </cell>
          <cell r="S98">
            <v>194.25508735962933</v>
          </cell>
          <cell r="U98">
            <v>51.694986672056366</v>
          </cell>
          <cell r="V98">
            <v>28.142857142857142</v>
          </cell>
          <cell r="X98">
            <v>9.1013978460025093</v>
          </cell>
          <cell r="Z98">
            <v>36.602409185867494</v>
          </cell>
          <cell r="AA98">
            <v>1.8571428571428572</v>
          </cell>
        </row>
        <row r="99">
          <cell r="A99" t="str">
            <v>Lackland AFB</v>
          </cell>
          <cell r="B99">
            <v>95</v>
          </cell>
          <cell r="C99">
            <v>98</v>
          </cell>
          <cell r="D99">
            <v>70</v>
          </cell>
          <cell r="E99">
            <v>70</v>
          </cell>
          <cell r="F99">
            <v>30</v>
          </cell>
          <cell r="G99">
            <v>42</v>
          </cell>
          <cell r="H99">
            <v>41</v>
          </cell>
          <cell r="I99">
            <v>0</v>
          </cell>
          <cell r="J99">
            <v>0</v>
          </cell>
          <cell r="K99">
            <v>1</v>
          </cell>
          <cell r="L99">
            <v>1</v>
          </cell>
          <cell r="M99">
            <v>2</v>
          </cell>
          <cell r="N99">
            <v>0</v>
          </cell>
          <cell r="O99">
            <v>4</v>
          </cell>
          <cell r="S99">
            <v>108.91924126471466</v>
          </cell>
          <cell r="U99">
            <v>34.116898333848376</v>
          </cell>
          <cell r="V99">
            <v>63.714285714285715</v>
          </cell>
          <cell r="X99">
            <v>2.9911534059438685</v>
          </cell>
          <cell r="Z99">
            <v>52.418491722396219</v>
          </cell>
          <cell r="AA99">
            <v>1.1428571428571428</v>
          </cell>
        </row>
        <row r="100">
          <cell r="A100" t="str">
            <v>Langley AFB</v>
          </cell>
          <cell r="B100">
            <v>122</v>
          </cell>
          <cell r="C100">
            <v>144</v>
          </cell>
          <cell r="D100">
            <v>87</v>
          </cell>
          <cell r="E100">
            <v>147</v>
          </cell>
          <cell r="F100">
            <v>152</v>
          </cell>
          <cell r="G100">
            <v>188</v>
          </cell>
          <cell r="H100">
            <v>119</v>
          </cell>
          <cell r="I100">
            <v>0</v>
          </cell>
          <cell r="J100">
            <v>6</v>
          </cell>
          <cell r="K100">
            <v>3</v>
          </cell>
          <cell r="L100">
            <v>2</v>
          </cell>
          <cell r="M100">
            <v>7</v>
          </cell>
          <cell r="N100">
            <v>1</v>
          </cell>
          <cell r="O100">
            <v>4</v>
          </cell>
          <cell r="S100">
            <v>248.93978058441758</v>
          </cell>
          <cell r="U100">
            <v>33.328047239913147</v>
          </cell>
          <cell r="V100">
            <v>137</v>
          </cell>
          <cell r="X100">
            <v>10.771432813748836</v>
          </cell>
          <cell r="Z100">
            <v>60.408620846874264</v>
          </cell>
          <cell r="AA100">
            <v>3.2857142857142856</v>
          </cell>
        </row>
        <row r="101">
          <cell r="A101" t="str">
            <v>Laughlin AFB</v>
          </cell>
          <cell r="B101">
            <v>0</v>
          </cell>
          <cell r="C101">
            <v>15</v>
          </cell>
          <cell r="D101">
            <v>4</v>
          </cell>
          <cell r="E101">
            <v>1</v>
          </cell>
          <cell r="F101">
            <v>0</v>
          </cell>
          <cell r="G101">
            <v>3</v>
          </cell>
          <cell r="H101">
            <v>0</v>
          </cell>
          <cell r="I101">
            <v>0</v>
          </cell>
          <cell r="J101">
            <v>0</v>
          </cell>
          <cell r="K101">
            <v>1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S101">
            <v>102.09100949446389</v>
          </cell>
          <cell r="U101">
            <v>22.857036908624028</v>
          </cell>
          <cell r="V101">
            <v>3.2857142857142856</v>
          </cell>
          <cell r="X101">
            <v>0.92810008631330798</v>
          </cell>
          <cell r="Z101">
            <v>4.4965561056019254</v>
          </cell>
          <cell r="AA101">
            <v>0.14285714285714285</v>
          </cell>
        </row>
        <row r="102">
          <cell r="A102" t="str">
            <v>Little Rock AFB</v>
          </cell>
          <cell r="B102">
            <v>10</v>
          </cell>
          <cell r="C102">
            <v>29</v>
          </cell>
          <cell r="D102">
            <v>15</v>
          </cell>
          <cell r="E102">
            <v>21</v>
          </cell>
          <cell r="F102">
            <v>23</v>
          </cell>
          <cell r="G102">
            <v>24</v>
          </cell>
          <cell r="H102">
            <v>27</v>
          </cell>
          <cell r="I102">
            <v>2</v>
          </cell>
          <cell r="J102">
            <v>1</v>
          </cell>
          <cell r="K102">
            <v>4</v>
          </cell>
          <cell r="L102">
            <v>1</v>
          </cell>
          <cell r="M102">
            <v>2</v>
          </cell>
          <cell r="N102">
            <v>0</v>
          </cell>
          <cell r="O102">
            <v>0</v>
          </cell>
          <cell r="S102">
            <v>167.5458738937439</v>
          </cell>
          <cell r="U102">
            <v>58.626077758751812</v>
          </cell>
          <cell r="V102">
            <v>21.285714285714285</v>
          </cell>
          <cell r="X102">
            <v>5.9210027218109387</v>
          </cell>
          <cell r="Z102">
            <v>30.705116165907512</v>
          </cell>
          <cell r="AA102">
            <v>1.4285714285714286</v>
          </cell>
        </row>
        <row r="103">
          <cell r="A103" t="str">
            <v>Los Angeles AFB</v>
          </cell>
          <cell r="B103">
            <v>572</v>
          </cell>
          <cell r="C103">
            <v>1226</v>
          </cell>
          <cell r="D103">
            <v>1483</v>
          </cell>
          <cell r="E103">
            <v>1322</v>
          </cell>
          <cell r="F103">
            <v>1153</v>
          </cell>
          <cell r="G103">
            <v>1210</v>
          </cell>
          <cell r="H103">
            <v>1136</v>
          </cell>
          <cell r="I103">
            <v>18</v>
          </cell>
          <cell r="J103">
            <v>77</v>
          </cell>
          <cell r="K103">
            <v>68</v>
          </cell>
          <cell r="L103">
            <v>60</v>
          </cell>
          <cell r="M103">
            <v>40</v>
          </cell>
          <cell r="N103">
            <v>53</v>
          </cell>
          <cell r="O103">
            <v>15</v>
          </cell>
          <cell r="S103">
            <v>364.73729633545162</v>
          </cell>
          <cell r="U103">
            <v>30.36506419219408</v>
          </cell>
          <cell r="V103">
            <v>1157.4285714285713</v>
          </cell>
          <cell r="X103">
            <v>16.108608290919332</v>
          </cell>
          <cell r="Z103">
            <v>32.854167126985772</v>
          </cell>
          <cell r="AA103">
            <v>47.285714285714285</v>
          </cell>
        </row>
        <row r="104">
          <cell r="A104" t="str">
            <v>Luke AFB</v>
          </cell>
          <cell r="B104">
            <v>109</v>
          </cell>
          <cell r="C104">
            <v>160</v>
          </cell>
          <cell r="D104">
            <v>166</v>
          </cell>
          <cell r="E104">
            <v>199</v>
          </cell>
          <cell r="F104">
            <v>132</v>
          </cell>
          <cell r="G104">
            <v>229</v>
          </cell>
          <cell r="H104">
            <v>104</v>
          </cell>
          <cell r="I104">
            <v>5</v>
          </cell>
          <cell r="J104">
            <v>16</v>
          </cell>
          <cell r="K104">
            <v>23</v>
          </cell>
          <cell r="L104">
            <v>4</v>
          </cell>
          <cell r="M104">
            <v>7</v>
          </cell>
          <cell r="N104">
            <v>15</v>
          </cell>
          <cell r="O104">
            <v>1</v>
          </cell>
          <cell r="S104">
            <v>182.53091071647628</v>
          </cell>
          <cell r="U104">
            <v>39.528243683276663</v>
          </cell>
          <cell r="V104">
            <v>157</v>
          </cell>
          <cell r="X104">
            <v>8.5081392174088251</v>
          </cell>
          <cell r="Z104">
            <v>28.422507071492529</v>
          </cell>
          <cell r="AA104">
            <v>10.142857142857142</v>
          </cell>
        </row>
        <row r="105">
          <cell r="A105" t="str">
            <v>MacDill AFB</v>
          </cell>
          <cell r="B105">
            <v>115</v>
          </cell>
          <cell r="C105">
            <v>98</v>
          </cell>
          <cell r="D105">
            <v>92</v>
          </cell>
          <cell r="E105">
            <v>216</v>
          </cell>
          <cell r="F105">
            <v>93</v>
          </cell>
          <cell r="G105">
            <v>129</v>
          </cell>
          <cell r="H105">
            <v>148</v>
          </cell>
          <cell r="I105">
            <v>4</v>
          </cell>
          <cell r="J105">
            <v>19</v>
          </cell>
          <cell r="K105">
            <v>10</v>
          </cell>
          <cell r="L105">
            <v>8</v>
          </cell>
          <cell r="M105">
            <v>15</v>
          </cell>
          <cell r="N105">
            <v>8</v>
          </cell>
          <cell r="O105">
            <v>0</v>
          </cell>
          <cell r="S105">
            <v>127.51738080710585</v>
          </cell>
          <cell r="U105">
            <v>35.092255138090295</v>
          </cell>
          <cell r="V105">
            <v>127.28571428571429</v>
          </cell>
          <cell r="X105">
            <v>8.1118923869302133</v>
          </cell>
          <cell r="Z105">
            <v>31.038707260445236</v>
          </cell>
          <cell r="AA105">
            <v>9.1428571428571423</v>
          </cell>
        </row>
        <row r="106">
          <cell r="A106" t="str">
            <v>Malmstrom AFB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S106">
            <v>21.62733695390974</v>
          </cell>
          <cell r="U106">
            <v>0</v>
          </cell>
          <cell r="V106">
            <v>0</v>
          </cell>
          <cell r="X106">
            <v>2.4030374393233047</v>
          </cell>
          <cell r="Z106">
            <v>0</v>
          </cell>
          <cell r="AA106">
            <v>0</v>
          </cell>
        </row>
        <row r="107">
          <cell r="A107" t="str">
            <v>Maxwell AFB</v>
          </cell>
          <cell r="B107">
            <v>103</v>
          </cell>
          <cell r="C107">
            <v>109</v>
          </cell>
          <cell r="D107">
            <v>211</v>
          </cell>
          <cell r="E107">
            <v>133</v>
          </cell>
          <cell r="F107">
            <v>101</v>
          </cell>
          <cell r="G107">
            <v>139</v>
          </cell>
          <cell r="H107">
            <v>101</v>
          </cell>
          <cell r="I107">
            <v>1</v>
          </cell>
          <cell r="J107">
            <v>7</v>
          </cell>
          <cell r="K107">
            <v>7</v>
          </cell>
          <cell r="L107">
            <v>1</v>
          </cell>
          <cell r="M107">
            <v>4</v>
          </cell>
          <cell r="N107">
            <v>1</v>
          </cell>
          <cell r="O107">
            <v>0</v>
          </cell>
          <cell r="S107">
            <v>412.07431539716214</v>
          </cell>
          <cell r="U107">
            <v>20.368602271066546</v>
          </cell>
          <cell r="V107">
            <v>128.14285714285714</v>
          </cell>
          <cell r="X107">
            <v>16.676636785002646</v>
          </cell>
          <cell r="Z107">
            <v>35.464901805699483</v>
          </cell>
          <cell r="AA107">
            <v>3</v>
          </cell>
        </row>
        <row r="108">
          <cell r="A108" t="str">
            <v>McChord AFB</v>
          </cell>
          <cell r="B108">
            <v>61</v>
          </cell>
          <cell r="C108">
            <v>74</v>
          </cell>
          <cell r="D108">
            <v>44</v>
          </cell>
          <cell r="E108">
            <v>31</v>
          </cell>
          <cell r="F108">
            <v>62</v>
          </cell>
          <cell r="G108">
            <v>80</v>
          </cell>
          <cell r="H108">
            <v>75</v>
          </cell>
          <cell r="I108">
            <v>1</v>
          </cell>
          <cell r="J108">
            <v>8</v>
          </cell>
          <cell r="K108">
            <v>1</v>
          </cell>
          <cell r="L108">
            <v>6</v>
          </cell>
          <cell r="M108">
            <v>4</v>
          </cell>
          <cell r="N108">
            <v>0</v>
          </cell>
          <cell r="O108">
            <v>6</v>
          </cell>
          <cell r="S108">
            <v>254.58546713429075</v>
          </cell>
          <cell r="U108">
            <v>114.72687246821737</v>
          </cell>
          <cell r="V108">
            <v>61</v>
          </cell>
          <cell r="X108">
            <v>15.837745067108044</v>
          </cell>
          <cell r="Z108">
            <v>117.22151047931588</v>
          </cell>
          <cell r="AA108">
            <v>3.7142857142857144</v>
          </cell>
        </row>
        <row r="109">
          <cell r="A109" t="str">
            <v>McConnell AFB</v>
          </cell>
          <cell r="B109">
            <v>3</v>
          </cell>
          <cell r="C109">
            <v>3</v>
          </cell>
          <cell r="D109">
            <v>3</v>
          </cell>
          <cell r="E109">
            <v>5</v>
          </cell>
          <cell r="F109">
            <v>5</v>
          </cell>
          <cell r="G109">
            <v>10</v>
          </cell>
          <cell r="H109">
            <v>6</v>
          </cell>
          <cell r="I109">
            <v>0</v>
          </cell>
          <cell r="J109">
            <v>0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0</v>
          </cell>
          <cell r="S109">
            <v>90.461364958818493</v>
          </cell>
          <cell r="U109">
            <v>104.17963692388366</v>
          </cell>
          <cell r="V109">
            <v>5</v>
          </cell>
          <cell r="X109">
            <v>3.9591844080119496</v>
          </cell>
          <cell r="Z109">
            <v>79.71142348129591</v>
          </cell>
          <cell r="AA109">
            <v>0.2857142857142857</v>
          </cell>
        </row>
        <row r="110">
          <cell r="A110" t="str">
            <v>Minot AFB</v>
          </cell>
          <cell r="B110">
            <v>0</v>
          </cell>
          <cell r="C110">
            <v>1</v>
          </cell>
          <cell r="D110">
            <v>1</v>
          </cell>
          <cell r="E110">
            <v>24</v>
          </cell>
          <cell r="F110">
            <v>1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S110">
            <v>75.150006458203677</v>
          </cell>
          <cell r="U110">
            <v>11.15094488923191</v>
          </cell>
          <cell r="V110">
            <v>3.8571428571428572</v>
          </cell>
          <cell r="X110">
            <v>2.3484377018188649</v>
          </cell>
          <cell r="Z110">
            <v>0</v>
          </cell>
          <cell r="AA110">
            <v>0</v>
          </cell>
        </row>
        <row r="111">
          <cell r="A111" t="str">
            <v>Moody AFB</v>
          </cell>
          <cell r="B111">
            <v>57</v>
          </cell>
          <cell r="C111">
            <v>51</v>
          </cell>
          <cell r="D111">
            <v>112</v>
          </cell>
          <cell r="E111">
            <v>76</v>
          </cell>
          <cell r="F111">
            <v>77</v>
          </cell>
          <cell r="G111">
            <v>39</v>
          </cell>
          <cell r="H111">
            <v>112</v>
          </cell>
          <cell r="I111">
            <v>5</v>
          </cell>
          <cell r="J111">
            <v>1</v>
          </cell>
          <cell r="K111">
            <v>2</v>
          </cell>
          <cell r="L111">
            <v>3</v>
          </cell>
          <cell r="M111">
            <v>1</v>
          </cell>
          <cell r="N111">
            <v>2</v>
          </cell>
          <cell r="O111">
            <v>0</v>
          </cell>
          <cell r="S111">
            <v>424.09537777574076</v>
          </cell>
          <cell r="U111">
            <v>27.069622191170684</v>
          </cell>
          <cell r="V111">
            <v>74.857142857142861</v>
          </cell>
          <cell r="X111">
            <v>24.062149093659052</v>
          </cell>
          <cell r="Z111">
            <v>57.877097806487953</v>
          </cell>
          <cell r="AA111">
            <v>2</v>
          </cell>
        </row>
        <row r="112">
          <cell r="A112" t="str">
            <v>Mountain Home AFB</v>
          </cell>
          <cell r="B112">
            <v>7</v>
          </cell>
          <cell r="C112">
            <v>3</v>
          </cell>
          <cell r="D112">
            <v>9</v>
          </cell>
          <cell r="E112">
            <v>1</v>
          </cell>
          <cell r="F112">
            <v>3</v>
          </cell>
          <cell r="G112">
            <v>2</v>
          </cell>
          <cell r="H112">
            <v>1</v>
          </cell>
          <cell r="I112">
            <v>0</v>
          </cell>
          <cell r="J112">
            <v>1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S112">
            <v>160.48498716696005</v>
          </cell>
          <cell r="U112">
            <v>155.66460384444903</v>
          </cell>
          <cell r="V112">
            <v>3.7142857142857144</v>
          </cell>
          <cell r="X112">
            <v>4.7991921999689016</v>
          </cell>
          <cell r="Z112">
            <v>120.95385199113917</v>
          </cell>
          <cell r="AA112">
            <v>0.14285714285714285</v>
          </cell>
        </row>
        <row r="113">
          <cell r="A113" t="str">
            <v>Nellis AFB</v>
          </cell>
          <cell r="B113">
            <v>97</v>
          </cell>
          <cell r="C113">
            <v>73</v>
          </cell>
          <cell r="D113">
            <v>114</v>
          </cell>
          <cell r="E113">
            <v>84</v>
          </cell>
          <cell r="F113">
            <v>81</v>
          </cell>
          <cell r="G113">
            <v>233</v>
          </cell>
          <cell r="H113">
            <v>92</v>
          </cell>
          <cell r="I113">
            <v>0</v>
          </cell>
          <cell r="J113">
            <v>8</v>
          </cell>
          <cell r="K113">
            <v>10</v>
          </cell>
          <cell r="L113">
            <v>6</v>
          </cell>
          <cell r="M113">
            <v>2</v>
          </cell>
          <cell r="N113">
            <v>7</v>
          </cell>
          <cell r="O113">
            <v>2</v>
          </cell>
          <cell r="S113">
            <v>270.87657689652207</v>
          </cell>
          <cell r="U113">
            <v>38.142642648640624</v>
          </cell>
          <cell r="V113">
            <v>110.57142857142857</v>
          </cell>
          <cell r="X113">
            <v>14.602629796864626</v>
          </cell>
          <cell r="Z113">
            <v>45.538890567093212</v>
          </cell>
          <cell r="AA113">
            <v>5</v>
          </cell>
        </row>
        <row r="114">
          <cell r="A114" t="str">
            <v>Offutt AFB</v>
          </cell>
          <cell r="B114">
            <v>206</v>
          </cell>
          <cell r="C114">
            <v>160</v>
          </cell>
          <cell r="D114">
            <v>201</v>
          </cell>
          <cell r="E114">
            <v>234</v>
          </cell>
          <cell r="F114">
            <v>146</v>
          </cell>
          <cell r="G114">
            <v>184</v>
          </cell>
          <cell r="H114">
            <v>141</v>
          </cell>
          <cell r="I114">
            <v>1</v>
          </cell>
          <cell r="J114">
            <v>1</v>
          </cell>
          <cell r="K114">
            <v>1</v>
          </cell>
          <cell r="L114">
            <v>5</v>
          </cell>
          <cell r="M114">
            <v>3</v>
          </cell>
          <cell r="N114">
            <v>0</v>
          </cell>
          <cell r="O114">
            <v>2</v>
          </cell>
          <cell r="S114">
            <v>383.99793422873739</v>
          </cell>
          <cell r="U114">
            <v>20.299284121546318</v>
          </cell>
          <cell r="V114">
            <v>181.71428571428572</v>
          </cell>
          <cell r="X114">
            <v>3.4760574131180735</v>
          </cell>
          <cell r="Z114">
            <v>17.939616422830014</v>
          </cell>
          <cell r="AA114">
            <v>1.8571428571428572</v>
          </cell>
        </row>
        <row r="115">
          <cell r="A115" t="str">
            <v>Patrick AFB</v>
          </cell>
          <cell r="B115">
            <v>53</v>
          </cell>
          <cell r="C115">
            <v>40</v>
          </cell>
          <cell r="D115">
            <v>23</v>
          </cell>
          <cell r="E115">
            <v>44</v>
          </cell>
          <cell r="F115">
            <v>50</v>
          </cell>
          <cell r="G115">
            <v>68</v>
          </cell>
          <cell r="H115">
            <v>71</v>
          </cell>
          <cell r="I115">
            <v>1</v>
          </cell>
          <cell r="J115">
            <v>1</v>
          </cell>
          <cell r="K115">
            <v>2</v>
          </cell>
          <cell r="L115">
            <v>0</v>
          </cell>
          <cell r="M115">
            <v>0</v>
          </cell>
          <cell r="N115">
            <v>1</v>
          </cell>
          <cell r="O115">
            <v>0</v>
          </cell>
          <cell r="S115">
            <v>115.16710791825004</v>
          </cell>
          <cell r="U115">
            <v>53.664535853817789</v>
          </cell>
          <cell r="V115">
            <v>49.857142857142854</v>
          </cell>
          <cell r="X115">
            <v>3.43870901377529</v>
          </cell>
          <cell r="Z115">
            <v>112.2201717543234</v>
          </cell>
          <cell r="AA115">
            <v>0.7142857142857143</v>
          </cell>
        </row>
        <row r="116">
          <cell r="A116" t="str">
            <v>Petersen AFB</v>
          </cell>
          <cell r="B116">
            <v>58</v>
          </cell>
          <cell r="C116">
            <v>16</v>
          </cell>
          <cell r="D116">
            <v>37</v>
          </cell>
          <cell r="E116">
            <v>58</v>
          </cell>
          <cell r="F116">
            <v>41</v>
          </cell>
          <cell r="G116">
            <v>66</v>
          </cell>
          <cell r="H116">
            <v>15</v>
          </cell>
          <cell r="I116">
            <v>1</v>
          </cell>
          <cell r="J116">
            <v>4</v>
          </cell>
          <cell r="K116">
            <v>5</v>
          </cell>
          <cell r="L116">
            <v>0</v>
          </cell>
          <cell r="M116">
            <v>0</v>
          </cell>
          <cell r="N116">
            <v>1</v>
          </cell>
          <cell r="O116">
            <v>1</v>
          </cell>
          <cell r="S116">
            <v>188.91901927802459</v>
          </cell>
          <cell r="U116">
            <v>42.236964028982165</v>
          </cell>
          <cell r="V116">
            <v>41.571428571428569</v>
          </cell>
          <cell r="X116">
            <v>11.169448673054704</v>
          </cell>
          <cell r="Z116">
            <v>60.707481046244695</v>
          </cell>
          <cell r="AA116">
            <v>1.7142857142857142</v>
          </cell>
        </row>
        <row r="117">
          <cell r="A117" t="str">
            <v>Robins AFB</v>
          </cell>
          <cell r="B117">
            <v>69</v>
          </cell>
          <cell r="C117">
            <v>86</v>
          </cell>
          <cell r="D117">
            <v>61</v>
          </cell>
          <cell r="E117">
            <v>90</v>
          </cell>
          <cell r="F117">
            <v>107</v>
          </cell>
          <cell r="G117">
            <v>50</v>
          </cell>
          <cell r="H117">
            <v>78</v>
          </cell>
          <cell r="I117">
            <v>7</v>
          </cell>
          <cell r="J117">
            <v>5</v>
          </cell>
          <cell r="K117">
            <v>12</v>
          </cell>
          <cell r="L117">
            <v>10</v>
          </cell>
          <cell r="M117">
            <v>7</v>
          </cell>
          <cell r="N117">
            <v>11</v>
          </cell>
          <cell r="O117">
            <v>4</v>
          </cell>
          <cell r="S117">
            <v>400.82403878008751</v>
          </cell>
          <cell r="U117">
            <v>46.854485539747351</v>
          </cell>
          <cell r="V117">
            <v>77.285714285714292</v>
          </cell>
          <cell r="X117">
            <v>23.913879570007122</v>
          </cell>
          <cell r="Z117">
            <v>26.857962541412537</v>
          </cell>
          <cell r="AA117">
            <v>8</v>
          </cell>
        </row>
        <row r="118">
          <cell r="A118" t="str">
            <v>Scott AFB</v>
          </cell>
          <cell r="B118">
            <v>99</v>
          </cell>
          <cell r="C118">
            <v>116</v>
          </cell>
          <cell r="D118">
            <v>88</v>
          </cell>
          <cell r="E118">
            <v>139</v>
          </cell>
          <cell r="F118">
            <v>81</v>
          </cell>
          <cell r="G118">
            <v>99</v>
          </cell>
          <cell r="H118">
            <v>131</v>
          </cell>
          <cell r="I118">
            <v>6</v>
          </cell>
          <cell r="J118">
            <v>22</v>
          </cell>
          <cell r="K118">
            <v>12</v>
          </cell>
          <cell r="L118">
            <v>29</v>
          </cell>
          <cell r="M118">
            <v>8</v>
          </cell>
          <cell r="N118">
            <v>13</v>
          </cell>
          <cell r="O118">
            <v>8</v>
          </cell>
          <cell r="S118">
            <v>342.76004975298883</v>
          </cell>
          <cell r="U118">
            <v>65.139111325629031</v>
          </cell>
          <cell r="V118">
            <v>107.57142857142857</v>
          </cell>
          <cell r="X118">
            <v>25.868046655568477</v>
          </cell>
          <cell r="Z118">
            <v>37.626925736028902</v>
          </cell>
          <cell r="AA118">
            <v>14</v>
          </cell>
        </row>
        <row r="119">
          <cell r="A119" t="str">
            <v>Seymour Johnson AFB</v>
          </cell>
          <cell r="B119">
            <v>228</v>
          </cell>
          <cell r="C119">
            <v>166</v>
          </cell>
          <cell r="D119">
            <v>112</v>
          </cell>
          <cell r="E119">
            <v>236</v>
          </cell>
          <cell r="F119">
            <v>254</v>
          </cell>
          <cell r="G119">
            <v>331</v>
          </cell>
          <cell r="H119">
            <v>164</v>
          </cell>
          <cell r="I119">
            <v>3</v>
          </cell>
          <cell r="J119">
            <v>9</v>
          </cell>
          <cell r="K119">
            <v>2</v>
          </cell>
          <cell r="L119">
            <v>6</v>
          </cell>
          <cell r="M119">
            <v>1</v>
          </cell>
          <cell r="N119">
            <v>2</v>
          </cell>
          <cell r="O119">
            <v>0</v>
          </cell>
          <cell r="S119">
            <v>216.528176343621</v>
          </cell>
          <cell r="U119">
            <v>21.288802102258568</v>
          </cell>
          <cell r="V119">
            <v>213</v>
          </cell>
          <cell r="X119">
            <v>6.0897531923984243</v>
          </cell>
          <cell r="Z119">
            <v>39.101518095474923</v>
          </cell>
          <cell r="AA119">
            <v>3.2857142857142856</v>
          </cell>
        </row>
        <row r="120">
          <cell r="A120" t="str">
            <v>Shaw AFB</v>
          </cell>
          <cell r="B120">
            <v>64</v>
          </cell>
          <cell r="C120">
            <v>55</v>
          </cell>
          <cell r="D120">
            <v>59</v>
          </cell>
          <cell r="E120">
            <v>106</v>
          </cell>
          <cell r="F120">
            <v>119</v>
          </cell>
          <cell r="G120">
            <v>135</v>
          </cell>
          <cell r="H120">
            <v>70</v>
          </cell>
          <cell r="I120">
            <v>5</v>
          </cell>
          <cell r="J120">
            <v>1</v>
          </cell>
          <cell r="K120">
            <v>4</v>
          </cell>
          <cell r="L120">
            <v>6</v>
          </cell>
          <cell r="M120">
            <v>0</v>
          </cell>
          <cell r="N120">
            <v>4</v>
          </cell>
          <cell r="O120">
            <v>6</v>
          </cell>
          <cell r="S120">
            <v>273.33657645806647</v>
          </cell>
          <cell r="U120">
            <v>41.174022207117176</v>
          </cell>
          <cell r="V120">
            <v>86.857142857142861</v>
          </cell>
          <cell r="X120">
            <v>13.764017496062547</v>
          </cell>
          <cell r="Z120">
            <v>48.546137412861341</v>
          </cell>
          <cell r="AA120">
            <v>3.7142857142857144</v>
          </cell>
        </row>
        <row r="121">
          <cell r="A121" t="str">
            <v>Sheppard AFB</v>
          </cell>
          <cell r="B121">
            <v>5</v>
          </cell>
          <cell r="C121">
            <v>7</v>
          </cell>
          <cell r="D121">
            <v>0</v>
          </cell>
          <cell r="E121">
            <v>17</v>
          </cell>
          <cell r="F121">
            <v>2</v>
          </cell>
          <cell r="G121">
            <v>34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S121">
            <v>115.57150759785272</v>
          </cell>
          <cell r="U121">
            <v>32.86995400641225</v>
          </cell>
          <cell r="V121">
            <v>9.2857142857142865</v>
          </cell>
          <cell r="X121">
            <v>2.8568237833177075</v>
          </cell>
          <cell r="Z121">
            <v>0</v>
          </cell>
          <cell r="AA121">
            <v>0</v>
          </cell>
        </row>
        <row r="122">
          <cell r="A122" t="str">
            <v>Tinker AFB</v>
          </cell>
          <cell r="B122">
            <v>9</v>
          </cell>
          <cell r="C122">
            <v>28</v>
          </cell>
          <cell r="D122">
            <v>15</v>
          </cell>
          <cell r="E122">
            <v>39</v>
          </cell>
          <cell r="F122">
            <v>73</v>
          </cell>
          <cell r="G122">
            <v>26</v>
          </cell>
          <cell r="H122">
            <v>26</v>
          </cell>
          <cell r="I122">
            <v>0</v>
          </cell>
          <cell r="J122">
            <v>3</v>
          </cell>
          <cell r="K122">
            <v>3</v>
          </cell>
          <cell r="L122">
            <v>3</v>
          </cell>
          <cell r="M122">
            <v>1</v>
          </cell>
          <cell r="N122">
            <v>1</v>
          </cell>
          <cell r="O122">
            <v>0</v>
          </cell>
          <cell r="S122">
            <v>135.72717619000645</v>
          </cell>
          <cell r="U122">
            <v>52.193857404369361</v>
          </cell>
          <cell r="V122">
            <v>30.857142857142858</v>
          </cell>
          <cell r="X122">
            <v>7.1374273926339429</v>
          </cell>
          <cell r="Z122">
            <v>53.907203919441208</v>
          </cell>
          <cell r="AA122">
            <v>1.5714285714285714</v>
          </cell>
        </row>
        <row r="123">
          <cell r="A123" t="str">
            <v>Travis AFB</v>
          </cell>
          <cell r="B123">
            <v>190</v>
          </cell>
          <cell r="C123">
            <v>223</v>
          </cell>
          <cell r="D123">
            <v>88</v>
          </cell>
          <cell r="E123">
            <v>197</v>
          </cell>
          <cell r="F123">
            <v>383</v>
          </cell>
          <cell r="G123">
            <v>240</v>
          </cell>
          <cell r="H123">
            <v>185</v>
          </cell>
          <cell r="I123">
            <v>1</v>
          </cell>
          <cell r="J123">
            <v>4</v>
          </cell>
          <cell r="K123">
            <v>11</v>
          </cell>
          <cell r="L123">
            <v>6</v>
          </cell>
          <cell r="M123">
            <v>5</v>
          </cell>
          <cell r="N123">
            <v>2</v>
          </cell>
          <cell r="O123">
            <v>1</v>
          </cell>
          <cell r="S123">
            <v>143.84358663870759</v>
          </cell>
          <cell r="U123">
            <v>38.881029130674698</v>
          </cell>
          <cell r="V123">
            <v>215.14285714285714</v>
          </cell>
          <cell r="X123">
            <v>4.7254791931244284</v>
          </cell>
          <cell r="Z123">
            <v>64.346541042464366</v>
          </cell>
          <cell r="AA123">
            <v>4.2857142857142856</v>
          </cell>
        </row>
        <row r="124">
          <cell r="A124" t="str">
            <v>Tyndall AFB</v>
          </cell>
          <cell r="B124">
            <v>10</v>
          </cell>
          <cell r="C124">
            <v>29</v>
          </cell>
          <cell r="D124">
            <v>30</v>
          </cell>
          <cell r="E124">
            <v>12</v>
          </cell>
          <cell r="F124">
            <v>77</v>
          </cell>
          <cell r="G124">
            <v>13</v>
          </cell>
          <cell r="H124">
            <v>11</v>
          </cell>
          <cell r="I124">
            <v>1</v>
          </cell>
          <cell r="J124">
            <v>3</v>
          </cell>
          <cell r="K124">
            <v>1</v>
          </cell>
          <cell r="L124">
            <v>1</v>
          </cell>
          <cell r="M124">
            <v>1</v>
          </cell>
          <cell r="N124">
            <v>0</v>
          </cell>
          <cell r="O124">
            <v>1</v>
          </cell>
          <cell r="S124">
            <v>188.415533470784</v>
          </cell>
          <cell r="U124">
            <v>19.166096550428058</v>
          </cell>
          <cell r="V124">
            <v>26</v>
          </cell>
          <cell r="X124">
            <v>3.8609740465324589</v>
          </cell>
          <cell r="Z124">
            <v>8.7464060104472878</v>
          </cell>
          <cell r="AA124">
            <v>1.1428571428571428</v>
          </cell>
        </row>
        <row r="125">
          <cell r="A125" t="str">
            <v>Vance AFB</v>
          </cell>
          <cell r="B125">
            <v>2</v>
          </cell>
          <cell r="C125">
            <v>14</v>
          </cell>
          <cell r="D125">
            <v>7</v>
          </cell>
          <cell r="E125">
            <v>19</v>
          </cell>
          <cell r="F125">
            <v>72</v>
          </cell>
          <cell r="G125">
            <v>11</v>
          </cell>
          <cell r="H125">
            <v>18</v>
          </cell>
          <cell r="I125">
            <v>0</v>
          </cell>
          <cell r="J125">
            <v>3</v>
          </cell>
          <cell r="K125">
            <v>2</v>
          </cell>
          <cell r="L125">
            <v>3</v>
          </cell>
          <cell r="M125">
            <v>1</v>
          </cell>
          <cell r="N125">
            <v>1</v>
          </cell>
          <cell r="O125">
            <v>0</v>
          </cell>
          <cell r="S125">
            <v>120.1908091434784</v>
          </cell>
          <cell r="U125">
            <v>48.715791692831104</v>
          </cell>
          <cell r="V125">
            <v>20.428571428571427</v>
          </cell>
          <cell r="X125">
            <v>5.3196485374706901</v>
          </cell>
          <cell r="Z125">
            <v>30.705116165907512</v>
          </cell>
          <cell r="AA125">
            <v>1.4285714285714286</v>
          </cell>
        </row>
        <row r="126">
          <cell r="A126" t="str">
            <v>Vandenberg AFB</v>
          </cell>
          <cell r="B126">
            <v>24</v>
          </cell>
          <cell r="C126">
            <v>21</v>
          </cell>
          <cell r="D126">
            <v>14</v>
          </cell>
          <cell r="E126">
            <v>14</v>
          </cell>
          <cell r="F126">
            <v>13</v>
          </cell>
          <cell r="G126">
            <v>16</v>
          </cell>
          <cell r="H126">
            <v>12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</v>
          </cell>
          <cell r="O126">
            <v>0</v>
          </cell>
          <cell r="S126">
            <v>249.99657351187622</v>
          </cell>
          <cell r="U126">
            <v>77.285392582436529</v>
          </cell>
          <cell r="V126">
            <v>16.285714285714285</v>
          </cell>
          <cell r="X126">
            <v>1.7817738243719248</v>
          </cell>
          <cell r="Z126">
            <v>62.729181578407591</v>
          </cell>
          <cell r="AA126">
            <v>0.14285714285714285</v>
          </cell>
        </row>
        <row r="127">
          <cell r="A127" t="str">
            <v>Whiteman AFB</v>
          </cell>
          <cell r="B127">
            <v>16</v>
          </cell>
          <cell r="C127">
            <v>9</v>
          </cell>
          <cell r="D127">
            <v>14</v>
          </cell>
          <cell r="E127">
            <v>6</v>
          </cell>
          <cell r="F127">
            <v>21</v>
          </cell>
          <cell r="G127">
            <v>15</v>
          </cell>
          <cell r="H127">
            <v>28</v>
          </cell>
          <cell r="I127">
            <v>0</v>
          </cell>
          <cell r="J127">
            <v>0</v>
          </cell>
          <cell r="K127">
            <v>0</v>
          </cell>
          <cell r="L127">
            <v>1</v>
          </cell>
          <cell r="M127">
            <v>2</v>
          </cell>
          <cell r="N127">
            <v>0</v>
          </cell>
          <cell r="O127">
            <v>0</v>
          </cell>
          <cell r="S127">
            <v>105.47357458166422</v>
          </cell>
          <cell r="U127">
            <v>52.757916184694508</v>
          </cell>
          <cell r="V127">
            <v>15.571428571428571</v>
          </cell>
          <cell r="X127">
            <v>2.8291319250739773</v>
          </cell>
          <cell r="Z127">
            <v>51.407637065033406</v>
          </cell>
          <cell r="AA127">
            <v>0.42857142857142855</v>
          </cell>
        </row>
        <row r="128">
          <cell r="A128" t="str">
            <v>Wright-Patterson AFB</v>
          </cell>
          <cell r="B128">
            <v>142</v>
          </cell>
          <cell r="C128">
            <v>153</v>
          </cell>
          <cell r="D128">
            <v>148</v>
          </cell>
          <cell r="E128">
            <v>193</v>
          </cell>
          <cell r="F128">
            <v>175</v>
          </cell>
          <cell r="G128">
            <v>200</v>
          </cell>
          <cell r="H128">
            <v>149</v>
          </cell>
          <cell r="I128">
            <v>4</v>
          </cell>
          <cell r="J128">
            <v>10</v>
          </cell>
          <cell r="K128">
            <v>3</v>
          </cell>
          <cell r="L128">
            <v>13</v>
          </cell>
          <cell r="M128">
            <v>5</v>
          </cell>
          <cell r="N128">
            <v>8</v>
          </cell>
          <cell r="O128">
            <v>1</v>
          </cell>
          <cell r="S128">
            <v>190.04554358931614</v>
          </cell>
          <cell r="U128">
            <v>28.454674867475781</v>
          </cell>
          <cell r="V128">
            <v>165.71428571428572</v>
          </cell>
          <cell r="X128">
            <v>9.5767940205478812</v>
          </cell>
          <cell r="Z128">
            <v>37.917245526943269</v>
          </cell>
          <cell r="AA128">
            <v>6.2857142857142856</v>
          </cell>
        </row>
        <row r="129">
          <cell r="A129" t="str">
            <v>Grand Total</v>
          </cell>
          <cell r="S129">
            <v>554.77144993207969</v>
          </cell>
          <cell r="U129">
            <v>47.251357241153819</v>
          </cell>
          <cell r="V129">
            <v>30390.857142857141</v>
          </cell>
          <cell r="X129">
            <v>32.285614506774884</v>
          </cell>
          <cell r="Z129">
            <v>45.958828361015968</v>
          </cell>
          <cell r="AA129">
            <v>1818</v>
          </cell>
        </row>
      </sheetData>
      <sheetData sheetId="1"/>
      <sheetData sheetId="2">
        <row r="1">
          <cell r="O1">
            <v>43976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DS"/>
      <sheetName val="Social Distancing Grades"/>
    </sheetNames>
    <sheetDataSet>
      <sheetData sheetId="0"/>
      <sheetData sheetId="1">
        <row r="2">
          <cell r="B2">
            <v>23019</v>
          </cell>
          <cell r="C2">
            <v>1</v>
          </cell>
          <cell r="D2">
            <v>1</v>
          </cell>
          <cell r="E2">
            <v>0.8</v>
          </cell>
          <cell r="M2">
            <v>-1</v>
          </cell>
        </row>
        <row r="3">
          <cell r="B3">
            <v>25001</v>
          </cell>
          <cell r="C3">
            <v>1</v>
          </cell>
          <cell r="D3">
            <v>1</v>
          </cell>
          <cell r="E3">
            <v>1</v>
          </cell>
          <cell r="M3">
            <v>-1</v>
          </cell>
        </row>
        <row r="4">
          <cell r="B4">
            <v>9003</v>
          </cell>
          <cell r="C4">
            <v>1</v>
          </cell>
          <cell r="D4">
            <v>1</v>
          </cell>
          <cell r="E4">
            <v>1</v>
          </cell>
          <cell r="M4">
            <v>-1</v>
          </cell>
        </row>
        <row r="5">
          <cell r="B5">
            <v>36071</v>
          </cell>
          <cell r="C5">
            <v>1</v>
          </cell>
          <cell r="D5">
            <v>1</v>
          </cell>
          <cell r="E5">
            <v>1</v>
          </cell>
          <cell r="M5">
            <v>-1</v>
          </cell>
        </row>
        <row r="6">
          <cell r="B6">
            <v>36091</v>
          </cell>
          <cell r="C6">
            <v>1</v>
          </cell>
          <cell r="D6">
            <v>1</v>
          </cell>
          <cell r="E6">
            <v>1</v>
          </cell>
          <cell r="M6">
            <v>-1</v>
          </cell>
        </row>
        <row r="7">
          <cell r="B7">
            <v>26025</v>
          </cell>
          <cell r="C7">
            <v>1</v>
          </cell>
          <cell r="D7">
            <v>1</v>
          </cell>
          <cell r="E7">
            <v>1</v>
          </cell>
          <cell r="M7">
            <v>-1</v>
          </cell>
        </row>
        <row r="8">
          <cell r="B8">
            <v>42091</v>
          </cell>
          <cell r="C8">
            <v>0.8</v>
          </cell>
          <cell r="D8">
            <v>1</v>
          </cell>
          <cell r="E8">
            <v>1</v>
          </cell>
          <cell r="M8">
            <v>-1</v>
          </cell>
        </row>
        <row r="9">
          <cell r="B9">
            <v>46083</v>
          </cell>
          <cell r="C9">
            <v>1</v>
          </cell>
          <cell r="D9">
            <v>1</v>
          </cell>
          <cell r="E9">
            <v>1</v>
          </cell>
          <cell r="M9">
            <v>-1</v>
          </cell>
        </row>
        <row r="10">
          <cell r="B10">
            <v>55025</v>
          </cell>
          <cell r="C10">
            <v>1</v>
          </cell>
          <cell r="D10">
            <v>1</v>
          </cell>
          <cell r="E10">
            <v>1</v>
          </cell>
          <cell r="M10">
            <v>-1</v>
          </cell>
        </row>
        <row r="11">
          <cell r="B11">
            <v>1073</v>
          </cell>
          <cell r="C11">
            <v>1</v>
          </cell>
          <cell r="D11">
            <v>1</v>
          </cell>
          <cell r="E11">
            <v>1</v>
          </cell>
          <cell r="M11">
            <v>-1</v>
          </cell>
        </row>
        <row r="12">
          <cell r="B12">
            <v>47037</v>
          </cell>
          <cell r="C12">
            <v>0.8</v>
          </cell>
          <cell r="D12">
            <v>1</v>
          </cell>
          <cell r="E12">
            <v>1</v>
          </cell>
          <cell r="M12">
            <v>-1</v>
          </cell>
        </row>
        <row r="13">
          <cell r="B13">
            <v>38017</v>
          </cell>
          <cell r="C13">
            <v>1</v>
          </cell>
          <cell r="D13">
            <v>1</v>
          </cell>
          <cell r="E13">
            <v>1</v>
          </cell>
          <cell r="M13">
            <v>-1</v>
          </cell>
        </row>
        <row r="14">
          <cell r="B14">
            <v>39049</v>
          </cell>
          <cell r="C14">
            <v>1</v>
          </cell>
          <cell r="D14">
            <v>1</v>
          </cell>
          <cell r="E14">
            <v>1</v>
          </cell>
          <cell r="M14">
            <v>-1</v>
          </cell>
        </row>
        <row r="15">
          <cell r="B15">
            <v>21111</v>
          </cell>
          <cell r="C15">
            <v>1</v>
          </cell>
          <cell r="D15">
            <v>1</v>
          </cell>
          <cell r="E15">
            <v>1</v>
          </cell>
          <cell r="M15">
            <v>-1</v>
          </cell>
        </row>
        <row r="16">
          <cell r="B16">
            <v>16001</v>
          </cell>
          <cell r="C16">
            <v>1</v>
          </cell>
          <cell r="D16">
            <v>1</v>
          </cell>
          <cell r="E16">
            <v>1</v>
          </cell>
          <cell r="M16">
            <v>-1</v>
          </cell>
        </row>
        <row r="17">
          <cell r="B17">
            <v>12031</v>
          </cell>
          <cell r="C17">
            <v>1</v>
          </cell>
          <cell r="D17">
            <v>1</v>
          </cell>
          <cell r="E17">
            <v>1</v>
          </cell>
          <cell r="M17">
            <v>-1</v>
          </cell>
        </row>
        <row r="18">
          <cell r="B18">
            <v>26099</v>
          </cell>
          <cell r="C18">
            <v>1</v>
          </cell>
          <cell r="D18">
            <v>1</v>
          </cell>
          <cell r="E18">
            <v>1</v>
          </cell>
          <cell r="M18">
            <v>-1</v>
          </cell>
        </row>
        <row r="19">
          <cell r="B19">
            <v>55079</v>
          </cell>
          <cell r="C19">
            <v>1</v>
          </cell>
          <cell r="D19">
            <v>1</v>
          </cell>
          <cell r="E19">
            <v>1</v>
          </cell>
          <cell r="M19">
            <v>-1</v>
          </cell>
        </row>
        <row r="20">
          <cell r="B20">
            <v>54039</v>
          </cell>
          <cell r="C20">
            <v>1</v>
          </cell>
          <cell r="D20">
            <v>1</v>
          </cell>
          <cell r="E20">
            <v>1</v>
          </cell>
          <cell r="M20">
            <v>-1</v>
          </cell>
        </row>
        <row r="21">
          <cell r="B21">
            <v>19153</v>
          </cell>
          <cell r="C21">
            <v>1</v>
          </cell>
          <cell r="D21">
            <v>1</v>
          </cell>
          <cell r="E21">
            <v>1</v>
          </cell>
          <cell r="M21">
            <v>-1</v>
          </cell>
        </row>
        <row r="22">
          <cell r="B22">
            <v>47009</v>
          </cell>
          <cell r="C22">
            <v>1</v>
          </cell>
          <cell r="D22">
            <v>1</v>
          </cell>
          <cell r="E22">
            <v>1</v>
          </cell>
          <cell r="M22">
            <v>-1</v>
          </cell>
        </row>
        <row r="23">
          <cell r="B23">
            <v>40143</v>
          </cell>
          <cell r="C23">
            <v>1</v>
          </cell>
          <cell r="D23">
            <v>1</v>
          </cell>
          <cell r="E23">
            <v>1</v>
          </cell>
          <cell r="M23">
            <v>-1</v>
          </cell>
        </row>
        <row r="24">
          <cell r="B24">
            <v>29021</v>
          </cell>
          <cell r="C24">
            <v>1</v>
          </cell>
          <cell r="D24">
            <v>1</v>
          </cell>
          <cell r="E24">
            <v>1</v>
          </cell>
          <cell r="M24">
            <v>-1</v>
          </cell>
        </row>
        <row r="25">
          <cell r="B25">
            <v>6059</v>
          </cell>
          <cell r="C25">
            <v>1</v>
          </cell>
          <cell r="D25">
            <v>1</v>
          </cell>
          <cell r="E25">
            <v>1</v>
          </cell>
          <cell r="M25">
            <v>-1</v>
          </cell>
        </row>
        <row r="26">
          <cell r="B26">
            <v>44007</v>
          </cell>
          <cell r="C26">
            <v>1</v>
          </cell>
          <cell r="D26">
            <v>0.8</v>
          </cell>
          <cell r="E26">
            <v>1</v>
          </cell>
          <cell r="M26">
            <v>-1</v>
          </cell>
        </row>
        <row r="27">
          <cell r="B27">
            <v>6019</v>
          </cell>
          <cell r="C27">
            <v>1</v>
          </cell>
          <cell r="D27">
            <v>1</v>
          </cell>
          <cell r="E27">
            <v>1</v>
          </cell>
          <cell r="M27">
            <v>-1</v>
          </cell>
        </row>
        <row r="28">
          <cell r="B28">
            <v>37119</v>
          </cell>
          <cell r="C28">
            <v>0.8</v>
          </cell>
          <cell r="D28">
            <v>1</v>
          </cell>
          <cell r="E28">
            <v>1</v>
          </cell>
          <cell r="M28">
            <v>-1</v>
          </cell>
        </row>
        <row r="29">
          <cell r="B29">
            <v>6111</v>
          </cell>
          <cell r="C29" t="e">
            <v>#N/A</v>
          </cell>
          <cell r="D29" t="e">
            <v>#N/A</v>
          </cell>
          <cell r="E29" t="e">
            <v>#N/A</v>
          </cell>
          <cell r="M29">
            <v>-0.4</v>
          </cell>
        </row>
        <row r="30">
          <cell r="B30">
            <v>48201</v>
          </cell>
          <cell r="C30">
            <v>1</v>
          </cell>
          <cell r="D30">
            <v>1</v>
          </cell>
          <cell r="E30">
            <v>1</v>
          </cell>
          <cell r="M30">
            <v>-1</v>
          </cell>
        </row>
        <row r="31">
          <cell r="B31">
            <v>27137</v>
          </cell>
          <cell r="C31">
            <v>1</v>
          </cell>
          <cell r="D31">
            <v>1</v>
          </cell>
          <cell r="E31">
            <v>0.8</v>
          </cell>
          <cell r="M31">
            <v>-1</v>
          </cell>
        </row>
        <row r="32">
          <cell r="B32">
            <v>49035</v>
          </cell>
          <cell r="C32">
            <v>1</v>
          </cell>
          <cell r="D32">
            <v>1</v>
          </cell>
          <cell r="E32">
            <v>1</v>
          </cell>
          <cell r="M32">
            <v>-1</v>
          </cell>
        </row>
        <row r="33">
          <cell r="B33">
            <v>32031</v>
          </cell>
          <cell r="C33">
            <v>1</v>
          </cell>
          <cell r="D33">
            <v>1</v>
          </cell>
          <cell r="E33">
            <v>0.9</v>
          </cell>
          <cell r="M33">
            <v>-1</v>
          </cell>
        </row>
        <row r="34">
          <cell r="B34">
            <v>31109</v>
          </cell>
          <cell r="C34">
            <v>1</v>
          </cell>
          <cell r="D34">
            <v>1</v>
          </cell>
          <cell r="E34">
            <v>1</v>
          </cell>
          <cell r="M34">
            <v>-1</v>
          </cell>
        </row>
        <row r="35">
          <cell r="B35">
            <v>33015</v>
          </cell>
          <cell r="C35">
            <v>1</v>
          </cell>
          <cell r="D35">
            <v>1</v>
          </cell>
          <cell r="E35">
            <v>1</v>
          </cell>
          <cell r="M35">
            <v>-1</v>
          </cell>
        </row>
        <row r="36">
          <cell r="B36">
            <v>50007</v>
          </cell>
          <cell r="C36">
            <v>0.8</v>
          </cell>
          <cell r="D36">
            <v>1</v>
          </cell>
          <cell r="E36">
            <v>0.9</v>
          </cell>
          <cell r="M36">
            <v>-1</v>
          </cell>
        </row>
        <row r="37">
          <cell r="B37">
            <v>4013</v>
          </cell>
          <cell r="C37">
            <v>1</v>
          </cell>
          <cell r="D37">
            <v>1</v>
          </cell>
          <cell r="E37">
            <v>1</v>
          </cell>
          <cell r="M37">
            <v>-1</v>
          </cell>
        </row>
        <row r="38">
          <cell r="B38">
            <v>6065</v>
          </cell>
          <cell r="C38">
            <v>1</v>
          </cell>
          <cell r="D38">
            <v>1</v>
          </cell>
          <cell r="E38">
            <v>1</v>
          </cell>
          <cell r="M38">
            <v>-1</v>
          </cell>
        </row>
        <row r="39">
          <cell r="B39">
            <v>47157</v>
          </cell>
          <cell r="C39">
            <v>1</v>
          </cell>
          <cell r="D39">
            <v>1</v>
          </cell>
          <cell r="E39">
            <v>1</v>
          </cell>
          <cell r="M39">
            <v>-1</v>
          </cell>
        </row>
        <row r="40">
          <cell r="B40">
            <v>13051</v>
          </cell>
          <cell r="C40">
            <v>1</v>
          </cell>
          <cell r="D40">
            <v>1</v>
          </cell>
          <cell r="E40">
            <v>1</v>
          </cell>
          <cell r="M40">
            <v>-1</v>
          </cell>
        </row>
        <row r="41">
          <cell r="B41">
            <v>10003</v>
          </cell>
          <cell r="C41">
            <v>1</v>
          </cell>
          <cell r="D41">
            <v>1</v>
          </cell>
          <cell r="E41">
            <v>1</v>
          </cell>
          <cell r="M41">
            <v>-1</v>
          </cell>
        </row>
        <row r="42">
          <cell r="B42">
            <v>54003</v>
          </cell>
          <cell r="C42">
            <v>1</v>
          </cell>
          <cell r="D42">
            <v>1</v>
          </cell>
          <cell r="E42">
            <v>1</v>
          </cell>
          <cell r="M42">
            <v>-1</v>
          </cell>
        </row>
        <row r="43">
          <cell r="B43">
            <v>45079</v>
          </cell>
          <cell r="C43">
            <v>1</v>
          </cell>
          <cell r="D43">
            <v>1</v>
          </cell>
          <cell r="E43">
            <v>1</v>
          </cell>
          <cell r="M43">
            <v>-1</v>
          </cell>
        </row>
        <row r="44">
          <cell r="B44">
            <v>28049</v>
          </cell>
          <cell r="C44">
            <v>1</v>
          </cell>
          <cell r="D44">
            <v>1</v>
          </cell>
          <cell r="E44">
            <v>1</v>
          </cell>
          <cell r="M44">
            <v>-1</v>
          </cell>
        </row>
        <row r="45">
          <cell r="B45">
            <v>41035</v>
          </cell>
          <cell r="C45">
            <v>1</v>
          </cell>
          <cell r="D45">
            <v>1</v>
          </cell>
          <cell r="E45">
            <v>0.7</v>
          </cell>
          <cell r="M45">
            <v>-1</v>
          </cell>
        </row>
        <row r="46">
          <cell r="B46">
            <v>36067</v>
          </cell>
          <cell r="C46">
            <v>1</v>
          </cell>
          <cell r="D46">
            <v>1</v>
          </cell>
          <cell r="E46">
            <v>1</v>
          </cell>
          <cell r="M46">
            <v>-1</v>
          </cell>
        </row>
        <row r="47">
          <cell r="B47">
            <v>24510</v>
          </cell>
          <cell r="C47">
            <v>1</v>
          </cell>
          <cell r="D47">
            <v>0.8</v>
          </cell>
          <cell r="E47">
            <v>1</v>
          </cell>
          <cell r="M47">
            <v>-1</v>
          </cell>
        </row>
        <row r="48">
          <cell r="B48">
            <v>34001</v>
          </cell>
          <cell r="C48">
            <v>1</v>
          </cell>
          <cell r="D48">
            <v>0.8</v>
          </cell>
          <cell r="E48">
            <v>1</v>
          </cell>
          <cell r="M48">
            <v>-1</v>
          </cell>
        </row>
        <row r="49">
          <cell r="B49">
            <v>39021</v>
          </cell>
          <cell r="C49">
            <v>1</v>
          </cell>
          <cell r="D49">
            <v>1</v>
          </cell>
          <cell r="E49">
            <v>0.9</v>
          </cell>
          <cell r="M49">
            <v>-1</v>
          </cell>
        </row>
        <row r="50">
          <cell r="B50">
            <v>39005</v>
          </cell>
          <cell r="C50">
            <v>1</v>
          </cell>
          <cell r="D50">
            <v>1</v>
          </cell>
          <cell r="E50">
            <v>1</v>
          </cell>
          <cell r="M50">
            <v>-1</v>
          </cell>
        </row>
        <row r="51">
          <cell r="B51">
            <v>39051</v>
          </cell>
          <cell r="C51">
            <v>1</v>
          </cell>
          <cell r="D51">
            <v>1</v>
          </cell>
          <cell r="E51">
            <v>1</v>
          </cell>
          <cell r="M51">
            <v>-1</v>
          </cell>
        </row>
        <row r="52">
          <cell r="B52">
            <v>18167</v>
          </cell>
          <cell r="C52">
            <v>1</v>
          </cell>
          <cell r="D52">
            <v>1</v>
          </cell>
          <cell r="E52">
            <v>1</v>
          </cell>
          <cell r="M52">
            <v>-1</v>
          </cell>
        </row>
        <row r="53">
          <cell r="B53">
            <v>17167</v>
          </cell>
          <cell r="C53">
            <v>1</v>
          </cell>
          <cell r="D53">
            <v>1</v>
          </cell>
          <cell r="E53">
            <v>1</v>
          </cell>
          <cell r="M53">
            <v>-1</v>
          </cell>
        </row>
        <row r="54">
          <cell r="B54">
            <v>19193</v>
          </cell>
          <cell r="C54">
            <v>1</v>
          </cell>
          <cell r="D54">
            <v>1</v>
          </cell>
          <cell r="E54">
            <v>1</v>
          </cell>
          <cell r="M54">
            <v>-1</v>
          </cell>
        </row>
        <row r="55">
          <cell r="B55">
            <v>28023</v>
          </cell>
          <cell r="C55">
            <v>1</v>
          </cell>
          <cell r="D55">
            <v>1</v>
          </cell>
          <cell r="E55">
            <v>0.8</v>
          </cell>
          <cell r="M55">
            <v>-1</v>
          </cell>
        </row>
        <row r="56">
          <cell r="B56">
            <v>20177</v>
          </cell>
          <cell r="C56">
            <v>1</v>
          </cell>
          <cell r="D56">
            <v>1</v>
          </cell>
          <cell r="E56">
            <v>1</v>
          </cell>
          <cell r="M56">
            <v>-1</v>
          </cell>
        </row>
        <row r="57">
          <cell r="B57">
            <v>42043</v>
          </cell>
          <cell r="C57">
            <v>1</v>
          </cell>
          <cell r="D57">
            <v>1</v>
          </cell>
          <cell r="E57">
            <v>1</v>
          </cell>
          <cell r="M57">
            <v>-1</v>
          </cell>
        </row>
        <row r="58">
          <cell r="B58">
            <v>48439</v>
          </cell>
          <cell r="C58">
            <v>1</v>
          </cell>
          <cell r="D58">
            <v>1</v>
          </cell>
          <cell r="E58">
            <v>1</v>
          </cell>
          <cell r="M58">
            <v>-1</v>
          </cell>
        </row>
        <row r="59">
          <cell r="B59">
            <v>18103</v>
          </cell>
          <cell r="C59">
            <v>1</v>
          </cell>
          <cell r="D59">
            <v>1</v>
          </cell>
          <cell r="E59">
            <v>1</v>
          </cell>
          <cell r="M59">
            <v>-1</v>
          </cell>
        </row>
        <row r="60">
          <cell r="B60">
            <v>25013</v>
          </cell>
          <cell r="C60">
            <v>1</v>
          </cell>
          <cell r="D60">
            <v>1</v>
          </cell>
          <cell r="E60">
            <v>1</v>
          </cell>
          <cell r="M60">
            <v>-1</v>
          </cell>
        </row>
        <row r="61">
          <cell r="B61">
            <v>12086</v>
          </cell>
          <cell r="C61">
            <v>0.8</v>
          </cell>
          <cell r="D61">
            <v>0.8</v>
          </cell>
          <cell r="E61">
            <v>0.9</v>
          </cell>
          <cell r="M61">
            <v>-0.8</v>
          </cell>
        </row>
        <row r="62">
          <cell r="B62">
            <v>39155</v>
          </cell>
          <cell r="C62">
            <v>1</v>
          </cell>
          <cell r="D62">
            <v>1</v>
          </cell>
          <cell r="E62">
            <v>1</v>
          </cell>
          <cell r="M62">
            <v>-1</v>
          </cell>
        </row>
        <row r="63">
          <cell r="B63">
            <v>42003</v>
          </cell>
          <cell r="C63">
            <v>1</v>
          </cell>
          <cell r="D63">
            <v>1</v>
          </cell>
          <cell r="E63">
            <v>1</v>
          </cell>
          <cell r="M63">
            <v>-1</v>
          </cell>
        </row>
        <row r="64">
          <cell r="B64">
            <v>27053</v>
          </cell>
          <cell r="C64">
            <v>0.8</v>
          </cell>
          <cell r="D64">
            <v>0.8</v>
          </cell>
          <cell r="E64">
            <v>0.9</v>
          </cell>
          <cell r="M64">
            <v>-0.8</v>
          </cell>
        </row>
        <row r="65">
          <cell r="B65">
            <v>13067</v>
          </cell>
          <cell r="C65">
            <v>1</v>
          </cell>
          <cell r="D65">
            <v>1</v>
          </cell>
          <cell r="E65">
            <v>1</v>
          </cell>
          <cell r="M65">
            <v>-1</v>
          </cell>
        </row>
        <row r="66">
          <cell r="B66">
            <v>40065</v>
          </cell>
          <cell r="C66">
            <v>1</v>
          </cell>
          <cell r="D66">
            <v>1</v>
          </cell>
          <cell r="E66">
            <v>1</v>
          </cell>
          <cell r="M66">
            <v>-1</v>
          </cell>
        </row>
        <row r="67">
          <cell r="B67">
            <v>47031</v>
          </cell>
          <cell r="C67">
            <v>1</v>
          </cell>
          <cell r="D67">
            <v>1</v>
          </cell>
          <cell r="E67">
            <v>1</v>
          </cell>
          <cell r="M67">
            <v>-1</v>
          </cell>
        </row>
        <row r="68">
          <cell r="B68">
            <v>22015</v>
          </cell>
          <cell r="C68">
            <v>1</v>
          </cell>
          <cell r="D68">
            <v>1</v>
          </cell>
          <cell r="E68">
            <v>1</v>
          </cell>
          <cell r="M68">
            <v>-1</v>
          </cell>
        </row>
        <row r="69">
          <cell r="B69">
            <v>6115</v>
          </cell>
          <cell r="C69">
            <v>1</v>
          </cell>
          <cell r="D69">
            <v>1</v>
          </cell>
          <cell r="E69">
            <v>1</v>
          </cell>
          <cell r="M69">
            <v>-1</v>
          </cell>
        </row>
        <row r="70">
          <cell r="B70">
            <v>8001</v>
          </cell>
          <cell r="C70">
            <v>1</v>
          </cell>
          <cell r="D70">
            <v>1</v>
          </cell>
          <cell r="E70">
            <v>1</v>
          </cell>
          <cell r="M70">
            <v>-1</v>
          </cell>
        </row>
        <row r="71">
          <cell r="B71">
            <v>35009</v>
          </cell>
          <cell r="C71">
            <v>1</v>
          </cell>
          <cell r="D71">
            <v>1</v>
          </cell>
          <cell r="E71">
            <v>0.9</v>
          </cell>
          <cell r="M71">
            <v>-1</v>
          </cell>
        </row>
        <row r="72">
          <cell r="B72">
            <v>12009</v>
          </cell>
          <cell r="C72">
            <v>1</v>
          </cell>
          <cell r="D72">
            <v>1</v>
          </cell>
          <cell r="E72">
            <v>1</v>
          </cell>
          <cell r="M72">
            <v>-1</v>
          </cell>
        </row>
        <row r="73">
          <cell r="B73">
            <v>45019</v>
          </cell>
          <cell r="C73">
            <v>1</v>
          </cell>
          <cell r="D73">
            <v>1</v>
          </cell>
          <cell r="E73">
            <v>1</v>
          </cell>
          <cell r="M73">
            <v>-1</v>
          </cell>
        </row>
        <row r="74">
          <cell r="B74">
            <v>28087</v>
          </cell>
          <cell r="C74">
            <v>1</v>
          </cell>
          <cell r="D74">
            <v>1</v>
          </cell>
          <cell r="E74">
            <v>1</v>
          </cell>
          <cell r="M74">
            <v>-1</v>
          </cell>
        </row>
        <row r="75">
          <cell r="B75">
            <v>55057</v>
          </cell>
          <cell r="C75">
            <v>1</v>
          </cell>
          <cell r="D75">
            <v>1</v>
          </cell>
          <cell r="E75">
            <v>0.8</v>
          </cell>
          <cell r="M75">
            <v>-1</v>
          </cell>
        </row>
        <row r="76">
          <cell r="B76">
            <v>4019</v>
          </cell>
          <cell r="C76">
            <v>1</v>
          </cell>
          <cell r="D76">
            <v>1</v>
          </cell>
          <cell r="E76">
            <v>1</v>
          </cell>
          <cell r="M76">
            <v>-1</v>
          </cell>
        </row>
        <row r="77">
          <cell r="B77">
            <v>10001</v>
          </cell>
          <cell r="C77">
            <v>1</v>
          </cell>
          <cell r="D77">
            <v>1</v>
          </cell>
          <cell r="E77">
            <v>1</v>
          </cell>
          <cell r="M77">
            <v>-1</v>
          </cell>
        </row>
        <row r="78">
          <cell r="B78">
            <v>48441</v>
          </cell>
          <cell r="C78">
            <v>1</v>
          </cell>
          <cell r="D78">
            <v>1</v>
          </cell>
          <cell r="E78">
            <v>1</v>
          </cell>
          <cell r="M78">
            <v>-1</v>
          </cell>
        </row>
        <row r="79">
          <cell r="B79">
            <v>36065</v>
          </cell>
          <cell r="C79">
            <v>1</v>
          </cell>
          <cell r="D79">
            <v>1</v>
          </cell>
          <cell r="E79">
            <v>1</v>
          </cell>
          <cell r="M79">
            <v>-1</v>
          </cell>
        </row>
        <row r="80">
          <cell r="B80">
            <v>6029</v>
          </cell>
          <cell r="C80">
            <v>1</v>
          </cell>
          <cell r="D80">
            <v>1</v>
          </cell>
          <cell r="E80">
            <v>1</v>
          </cell>
          <cell r="M80">
            <v>-1</v>
          </cell>
        </row>
        <row r="81">
          <cell r="B81">
            <v>12091</v>
          </cell>
          <cell r="C81">
            <v>1</v>
          </cell>
          <cell r="D81">
            <v>1</v>
          </cell>
          <cell r="E81">
            <v>1</v>
          </cell>
          <cell r="M81">
            <v>-1</v>
          </cell>
        </row>
        <row r="82">
          <cell r="B82">
            <v>2090</v>
          </cell>
          <cell r="C82">
            <v>1</v>
          </cell>
          <cell r="D82">
            <v>1</v>
          </cell>
          <cell r="E82">
            <v>0.7</v>
          </cell>
          <cell r="M82">
            <v>-1</v>
          </cell>
        </row>
        <row r="83">
          <cell r="B83">
            <v>46093</v>
          </cell>
          <cell r="C83">
            <v>1</v>
          </cell>
          <cell r="D83">
            <v>1</v>
          </cell>
          <cell r="E83">
            <v>0.7</v>
          </cell>
          <cell r="M83">
            <v>-1</v>
          </cell>
        </row>
        <row r="84">
          <cell r="B84">
            <v>53063</v>
          </cell>
          <cell r="C84">
            <v>1</v>
          </cell>
          <cell r="D84">
            <v>1</v>
          </cell>
          <cell r="E84">
            <v>1</v>
          </cell>
          <cell r="M84">
            <v>-1</v>
          </cell>
        </row>
        <row r="85">
          <cell r="B85">
            <v>56021</v>
          </cell>
          <cell r="C85">
            <v>1</v>
          </cell>
          <cell r="D85">
            <v>1</v>
          </cell>
          <cell r="E85">
            <v>0.9</v>
          </cell>
          <cell r="M85">
            <v>-1</v>
          </cell>
        </row>
        <row r="86">
          <cell r="B86">
            <v>48451</v>
          </cell>
          <cell r="C86">
            <v>1</v>
          </cell>
          <cell r="D86">
            <v>1</v>
          </cell>
          <cell r="E86">
            <v>1</v>
          </cell>
          <cell r="M86">
            <v>-1</v>
          </cell>
        </row>
        <row r="87">
          <cell r="B87">
            <v>38035</v>
          </cell>
          <cell r="C87">
            <v>1</v>
          </cell>
          <cell r="D87">
            <v>1</v>
          </cell>
          <cell r="E87">
            <v>0.9</v>
          </cell>
          <cell r="M87">
            <v>-1</v>
          </cell>
        </row>
        <row r="88">
          <cell r="B88">
            <v>25017</v>
          </cell>
          <cell r="C88">
            <v>0.8</v>
          </cell>
          <cell r="D88">
            <v>0.8</v>
          </cell>
          <cell r="E88">
            <v>0.9</v>
          </cell>
          <cell r="M88">
            <v>-0.8</v>
          </cell>
        </row>
        <row r="89">
          <cell r="B89">
            <v>15003</v>
          </cell>
          <cell r="C89">
            <v>0.5</v>
          </cell>
          <cell r="D89">
            <v>1</v>
          </cell>
          <cell r="E89">
            <v>0.9</v>
          </cell>
          <cell r="M89">
            <v>-0.8</v>
          </cell>
        </row>
        <row r="90">
          <cell r="B90">
            <v>49011</v>
          </cell>
          <cell r="C90">
            <v>1</v>
          </cell>
          <cell r="D90">
            <v>1</v>
          </cell>
          <cell r="E90">
            <v>1</v>
          </cell>
          <cell r="M90">
            <v>-1</v>
          </cell>
        </row>
        <row r="91">
          <cell r="B91">
            <v>35035</v>
          </cell>
          <cell r="C91">
            <v>1</v>
          </cell>
          <cell r="D91">
            <v>1</v>
          </cell>
          <cell r="E91">
            <v>0.7</v>
          </cell>
          <cell r="M91">
            <v>-1</v>
          </cell>
        </row>
        <row r="92">
          <cell r="B92">
            <v>24033</v>
          </cell>
          <cell r="C92">
            <v>0.8</v>
          </cell>
          <cell r="D92">
            <v>1</v>
          </cell>
          <cell r="E92">
            <v>1</v>
          </cell>
          <cell r="M92">
            <v>-1</v>
          </cell>
        </row>
        <row r="93">
          <cell r="B93">
            <v>2020</v>
          </cell>
          <cell r="C93">
            <v>1</v>
          </cell>
          <cell r="D93">
            <v>1</v>
          </cell>
          <cell r="E93">
            <v>1</v>
          </cell>
          <cell r="M93">
            <v>-1</v>
          </cell>
        </row>
        <row r="94">
          <cell r="B94">
            <v>34005</v>
          </cell>
          <cell r="C94">
            <v>1</v>
          </cell>
          <cell r="D94">
            <v>1</v>
          </cell>
          <cell r="E94">
            <v>1</v>
          </cell>
          <cell r="M94">
            <v>-1</v>
          </cell>
        </row>
        <row r="95">
          <cell r="B95">
            <v>28047</v>
          </cell>
          <cell r="C95">
            <v>1</v>
          </cell>
          <cell r="D95">
            <v>1</v>
          </cell>
          <cell r="E95">
            <v>1</v>
          </cell>
          <cell r="M95">
            <v>-1</v>
          </cell>
        </row>
        <row r="96">
          <cell r="B96">
            <v>35001</v>
          </cell>
          <cell r="C96">
            <v>1</v>
          </cell>
          <cell r="D96">
            <v>1</v>
          </cell>
          <cell r="E96">
            <v>1</v>
          </cell>
          <cell r="M96">
            <v>-1</v>
          </cell>
        </row>
        <row r="97">
          <cell r="B97">
            <v>48029</v>
          </cell>
          <cell r="C97">
            <v>1</v>
          </cell>
          <cell r="D97">
            <v>1</v>
          </cell>
          <cell r="E97">
            <v>1</v>
          </cell>
          <cell r="M97">
            <v>-1</v>
          </cell>
        </row>
        <row r="98">
          <cell r="B98">
            <v>51199</v>
          </cell>
          <cell r="C98">
            <v>1</v>
          </cell>
          <cell r="D98">
            <v>1</v>
          </cell>
          <cell r="E98">
            <v>1</v>
          </cell>
          <cell r="M98">
            <v>-1</v>
          </cell>
        </row>
        <row r="99">
          <cell r="B99">
            <v>48465</v>
          </cell>
          <cell r="C99">
            <v>1</v>
          </cell>
          <cell r="D99">
            <v>1</v>
          </cell>
          <cell r="E99">
            <v>0.7</v>
          </cell>
          <cell r="M99">
            <v>-1</v>
          </cell>
        </row>
        <row r="100">
          <cell r="B100">
            <v>5119</v>
          </cell>
          <cell r="C100">
            <v>1</v>
          </cell>
          <cell r="D100">
            <v>1</v>
          </cell>
          <cell r="E100">
            <v>1</v>
          </cell>
          <cell r="M100">
            <v>-1</v>
          </cell>
        </row>
        <row r="101">
          <cell r="B101">
            <v>6037</v>
          </cell>
          <cell r="C101">
            <v>1</v>
          </cell>
          <cell r="D101">
            <v>1</v>
          </cell>
          <cell r="E101">
            <v>1</v>
          </cell>
          <cell r="M101">
            <v>-1</v>
          </cell>
        </row>
        <row r="102">
          <cell r="B102">
            <v>4021</v>
          </cell>
          <cell r="C102">
            <v>1</v>
          </cell>
          <cell r="D102">
            <v>1</v>
          </cell>
          <cell r="E102">
            <v>1</v>
          </cell>
          <cell r="M102">
            <v>-1</v>
          </cell>
        </row>
        <row r="103">
          <cell r="B103">
            <v>12057</v>
          </cell>
          <cell r="C103">
            <v>1</v>
          </cell>
          <cell r="D103">
            <v>1</v>
          </cell>
          <cell r="E103">
            <v>1</v>
          </cell>
          <cell r="M103">
            <v>-1</v>
          </cell>
        </row>
        <row r="104">
          <cell r="B104">
            <v>30013</v>
          </cell>
          <cell r="C104">
            <v>0.8</v>
          </cell>
          <cell r="D104">
            <v>1</v>
          </cell>
          <cell r="E104">
            <v>0.7</v>
          </cell>
          <cell r="M104">
            <v>-1</v>
          </cell>
        </row>
        <row r="105">
          <cell r="B105">
            <v>1101</v>
          </cell>
          <cell r="C105">
            <v>1</v>
          </cell>
          <cell r="D105">
            <v>1</v>
          </cell>
          <cell r="E105">
            <v>1</v>
          </cell>
          <cell r="M105">
            <v>-1</v>
          </cell>
        </row>
        <row r="106">
          <cell r="B106">
            <v>53053</v>
          </cell>
          <cell r="C106">
            <v>1</v>
          </cell>
          <cell r="D106">
            <v>1</v>
          </cell>
          <cell r="E106">
            <v>1</v>
          </cell>
          <cell r="M106">
            <v>-1</v>
          </cell>
        </row>
        <row r="107">
          <cell r="B107">
            <v>20173</v>
          </cell>
          <cell r="C107">
            <v>1</v>
          </cell>
          <cell r="D107">
            <v>1</v>
          </cell>
          <cell r="E107">
            <v>1</v>
          </cell>
          <cell r="M107">
            <v>-1</v>
          </cell>
        </row>
        <row r="108">
          <cell r="B108">
            <v>38101</v>
          </cell>
          <cell r="C108">
            <v>1</v>
          </cell>
          <cell r="D108">
            <v>1</v>
          </cell>
          <cell r="E108">
            <v>0.9</v>
          </cell>
          <cell r="M108">
            <v>-1</v>
          </cell>
        </row>
        <row r="109">
          <cell r="B109">
            <v>13185</v>
          </cell>
          <cell r="C109">
            <v>1</v>
          </cell>
          <cell r="D109">
            <v>1</v>
          </cell>
          <cell r="E109">
            <v>1</v>
          </cell>
          <cell r="M109">
            <v>-1</v>
          </cell>
        </row>
        <row r="110">
          <cell r="B110">
            <v>16039</v>
          </cell>
          <cell r="C110">
            <v>1</v>
          </cell>
          <cell r="D110">
            <v>1</v>
          </cell>
          <cell r="E110">
            <v>0.7</v>
          </cell>
          <cell r="M110">
            <v>-1</v>
          </cell>
        </row>
        <row r="111">
          <cell r="B111">
            <v>32003</v>
          </cell>
          <cell r="C111">
            <v>0.5</v>
          </cell>
          <cell r="D111">
            <v>0.8</v>
          </cell>
          <cell r="E111">
            <v>0.8</v>
          </cell>
          <cell r="M111">
            <v>-0.4</v>
          </cell>
        </row>
        <row r="112">
          <cell r="B112">
            <v>31153</v>
          </cell>
          <cell r="C112">
            <v>1</v>
          </cell>
          <cell r="D112">
            <v>1</v>
          </cell>
          <cell r="E112">
            <v>1</v>
          </cell>
          <cell r="M112">
            <v>-1</v>
          </cell>
        </row>
        <row r="113">
          <cell r="B113">
            <v>12009</v>
          </cell>
          <cell r="C113">
            <v>1</v>
          </cell>
          <cell r="D113">
            <v>1</v>
          </cell>
          <cell r="E113">
            <v>1</v>
          </cell>
          <cell r="M113">
            <v>-1</v>
          </cell>
        </row>
        <row r="114">
          <cell r="B114">
            <v>8041</v>
          </cell>
          <cell r="C114">
            <v>1</v>
          </cell>
          <cell r="D114">
            <v>1</v>
          </cell>
          <cell r="E114">
            <v>1</v>
          </cell>
          <cell r="M114">
            <v>-1</v>
          </cell>
        </row>
        <row r="115">
          <cell r="B115">
            <v>13153</v>
          </cell>
          <cell r="C115">
            <v>1</v>
          </cell>
          <cell r="D115">
            <v>1</v>
          </cell>
          <cell r="E115">
            <v>1</v>
          </cell>
          <cell r="M115">
            <v>-1</v>
          </cell>
        </row>
        <row r="116">
          <cell r="B116">
            <v>17163</v>
          </cell>
          <cell r="C116">
            <v>1</v>
          </cell>
          <cell r="D116">
            <v>1</v>
          </cell>
          <cell r="E116">
            <v>1</v>
          </cell>
          <cell r="M116">
            <v>-1</v>
          </cell>
        </row>
        <row r="117">
          <cell r="B117">
            <v>37191</v>
          </cell>
          <cell r="C117">
            <v>1</v>
          </cell>
          <cell r="D117">
            <v>1</v>
          </cell>
          <cell r="E117">
            <v>1</v>
          </cell>
          <cell r="M117">
            <v>-1</v>
          </cell>
        </row>
        <row r="118">
          <cell r="B118">
            <v>45085</v>
          </cell>
          <cell r="C118">
            <v>1</v>
          </cell>
          <cell r="D118">
            <v>1</v>
          </cell>
          <cell r="E118">
            <v>1</v>
          </cell>
          <cell r="M118">
            <v>-1</v>
          </cell>
        </row>
        <row r="119">
          <cell r="B119">
            <v>48485</v>
          </cell>
          <cell r="C119">
            <v>1</v>
          </cell>
          <cell r="D119">
            <v>1</v>
          </cell>
          <cell r="E119">
            <v>1</v>
          </cell>
          <cell r="M119">
            <v>-1</v>
          </cell>
        </row>
        <row r="120">
          <cell r="B120">
            <v>40109</v>
          </cell>
          <cell r="C120">
            <v>1</v>
          </cell>
          <cell r="D120">
            <v>1</v>
          </cell>
          <cell r="E120">
            <v>1</v>
          </cell>
          <cell r="M120">
            <v>-1</v>
          </cell>
        </row>
        <row r="121">
          <cell r="B121">
            <v>6095</v>
          </cell>
          <cell r="C121">
            <v>1</v>
          </cell>
          <cell r="D121">
            <v>1</v>
          </cell>
          <cell r="E121">
            <v>1</v>
          </cell>
          <cell r="M121">
            <v>-1</v>
          </cell>
        </row>
        <row r="122">
          <cell r="B122">
            <v>12005</v>
          </cell>
          <cell r="C122">
            <v>1</v>
          </cell>
          <cell r="D122">
            <v>1</v>
          </cell>
          <cell r="E122">
            <v>1</v>
          </cell>
          <cell r="M122">
            <v>-1</v>
          </cell>
        </row>
        <row r="123">
          <cell r="B123">
            <v>40047</v>
          </cell>
          <cell r="C123">
            <v>1</v>
          </cell>
          <cell r="D123">
            <v>1</v>
          </cell>
          <cell r="E123">
            <v>1</v>
          </cell>
          <cell r="M123">
            <v>-1</v>
          </cell>
        </row>
        <row r="124">
          <cell r="B124">
            <v>6083</v>
          </cell>
          <cell r="C124">
            <v>1</v>
          </cell>
          <cell r="D124">
            <v>1</v>
          </cell>
          <cell r="E124">
            <v>1</v>
          </cell>
          <cell r="M124">
            <v>-1</v>
          </cell>
        </row>
        <row r="125">
          <cell r="B125">
            <v>29101</v>
          </cell>
          <cell r="C125">
            <v>1</v>
          </cell>
          <cell r="D125">
            <v>1</v>
          </cell>
          <cell r="E125">
            <v>1</v>
          </cell>
          <cell r="M125">
            <v>-1</v>
          </cell>
        </row>
        <row r="126">
          <cell r="B126">
            <v>39057</v>
          </cell>
          <cell r="C126">
            <v>1</v>
          </cell>
          <cell r="D126">
            <v>1</v>
          </cell>
          <cell r="E126">
            <v>1</v>
          </cell>
          <cell r="M126">
            <v>-1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spital Capacity"/>
      <sheetName val="IHME"/>
    </sheetNames>
    <sheetDataSet>
      <sheetData sheetId="0">
        <row r="2">
          <cell r="B2">
            <v>2090</v>
          </cell>
          <cell r="I2">
            <v>0</v>
          </cell>
        </row>
        <row r="3">
          <cell r="B3">
            <v>2020</v>
          </cell>
          <cell r="I3">
            <v>0</v>
          </cell>
        </row>
        <row r="4">
          <cell r="B4">
            <v>1073</v>
          </cell>
          <cell r="I4">
            <v>5.3648719212329228</v>
          </cell>
        </row>
        <row r="5">
          <cell r="B5">
            <v>1101</v>
          </cell>
          <cell r="I5">
            <v>5.3648719212329228</v>
          </cell>
        </row>
        <row r="6">
          <cell r="B6">
            <v>5119</v>
          </cell>
          <cell r="I6">
            <v>76.59223472574088</v>
          </cell>
        </row>
        <row r="7">
          <cell r="B7">
            <v>4013</v>
          </cell>
          <cell r="I7">
            <v>2.6638186803937911</v>
          </cell>
        </row>
        <row r="8">
          <cell r="B8">
            <v>4019</v>
          </cell>
          <cell r="I8">
            <v>2.6638186803937911</v>
          </cell>
        </row>
        <row r="9">
          <cell r="B9">
            <v>4021</v>
          </cell>
          <cell r="I9">
            <v>2.6638186803937911</v>
          </cell>
        </row>
        <row r="10">
          <cell r="B10">
            <v>6019</v>
          </cell>
          <cell r="I10">
            <v>4.986792442999846</v>
          </cell>
        </row>
        <row r="11">
          <cell r="B11">
            <v>6111</v>
          </cell>
          <cell r="I11">
            <v>4.986792442999846</v>
          </cell>
        </row>
        <row r="12">
          <cell r="B12">
            <v>6065</v>
          </cell>
          <cell r="I12">
            <v>4.986792442999846</v>
          </cell>
        </row>
        <row r="13">
          <cell r="B13">
            <v>6115</v>
          </cell>
          <cell r="I13">
            <v>4.986792442999846</v>
          </cell>
        </row>
        <row r="14">
          <cell r="B14">
            <v>6029</v>
          </cell>
          <cell r="I14">
            <v>4.986792442999846</v>
          </cell>
        </row>
        <row r="15">
          <cell r="B15">
            <v>6037</v>
          </cell>
          <cell r="I15">
            <v>4.986792442999846</v>
          </cell>
        </row>
        <row r="16">
          <cell r="B16">
            <v>6095</v>
          </cell>
          <cell r="I16">
            <v>4.986792442999846</v>
          </cell>
        </row>
        <row r="17">
          <cell r="B17">
            <v>6083</v>
          </cell>
          <cell r="I17">
            <v>4.986792442999846</v>
          </cell>
        </row>
        <row r="18">
          <cell r="B18">
            <v>8001</v>
          </cell>
          <cell r="I18">
            <v>2.4839062283214588</v>
          </cell>
        </row>
        <row r="19">
          <cell r="B19">
            <v>8041</v>
          </cell>
          <cell r="I19">
            <v>2.4839062283214588</v>
          </cell>
        </row>
        <row r="20">
          <cell r="B20">
            <v>9003</v>
          </cell>
          <cell r="I20">
            <v>0.73788677152252291</v>
          </cell>
        </row>
        <row r="21">
          <cell r="B21">
            <v>10003</v>
          </cell>
          <cell r="I21">
            <v>0.85129552040449719</v>
          </cell>
        </row>
        <row r="22">
          <cell r="B22">
            <v>10001</v>
          </cell>
          <cell r="I22">
            <v>0.85129552040449719</v>
          </cell>
        </row>
        <row r="23">
          <cell r="B23">
            <v>12031</v>
          </cell>
          <cell r="I23">
            <v>4.3613855486841784</v>
          </cell>
        </row>
        <row r="24">
          <cell r="B24">
            <v>12086</v>
          </cell>
          <cell r="I24">
            <v>4.3613855486841784</v>
          </cell>
        </row>
        <row r="25">
          <cell r="B25">
            <v>12009</v>
          </cell>
          <cell r="I25">
            <v>4.3613855486841784</v>
          </cell>
        </row>
        <row r="26">
          <cell r="B26">
            <v>12091</v>
          </cell>
          <cell r="I26">
            <v>4.3613855486841784</v>
          </cell>
        </row>
        <row r="27">
          <cell r="B27">
            <v>12057</v>
          </cell>
          <cell r="I27">
            <v>4.3613855486841784</v>
          </cell>
        </row>
        <row r="28">
          <cell r="B28">
            <v>12009</v>
          </cell>
          <cell r="I28">
            <v>4.3613855486841784</v>
          </cell>
        </row>
        <row r="29">
          <cell r="B29">
            <v>12005</v>
          </cell>
          <cell r="I29">
            <v>4.3613855486841784</v>
          </cell>
        </row>
        <row r="30">
          <cell r="B30">
            <v>13051</v>
          </cell>
          <cell r="I30">
            <v>3.3737329316554252</v>
          </cell>
        </row>
        <row r="31">
          <cell r="B31">
            <v>13067</v>
          </cell>
          <cell r="I31">
            <v>3.3737329316554252</v>
          </cell>
        </row>
        <row r="32">
          <cell r="B32">
            <v>13185</v>
          </cell>
          <cell r="I32">
            <v>3.3737329316554252</v>
          </cell>
        </row>
        <row r="33">
          <cell r="B33">
            <v>13153</v>
          </cell>
          <cell r="I33">
            <v>3.3737329316554252</v>
          </cell>
        </row>
        <row r="34">
          <cell r="B34">
            <v>15003</v>
          </cell>
          <cell r="I34">
            <v>0</v>
          </cell>
        </row>
        <row r="35">
          <cell r="B35">
            <v>19153</v>
          </cell>
          <cell r="I35">
            <v>1.9613000171647348</v>
          </cell>
        </row>
        <row r="36">
          <cell r="B36">
            <v>19193</v>
          </cell>
          <cell r="I36">
            <v>1.9613000171647348</v>
          </cell>
        </row>
        <row r="37">
          <cell r="B37">
            <v>16001</v>
          </cell>
          <cell r="I37">
            <v>118.71508379888269</v>
          </cell>
        </row>
        <row r="38">
          <cell r="B38">
            <v>16039</v>
          </cell>
          <cell r="I38">
            <v>118.71508379888269</v>
          </cell>
        </row>
        <row r="39">
          <cell r="B39">
            <v>17167</v>
          </cell>
          <cell r="I39">
            <v>1.0349670415243208</v>
          </cell>
        </row>
        <row r="40">
          <cell r="B40">
            <v>17163</v>
          </cell>
          <cell r="I40">
            <v>1.0349670415243208</v>
          </cell>
        </row>
        <row r="41">
          <cell r="B41">
            <v>18167</v>
          </cell>
          <cell r="I41">
            <v>4.4102004149357281</v>
          </cell>
        </row>
        <row r="42">
          <cell r="B42">
            <v>18103</v>
          </cell>
          <cell r="I42">
            <v>4.4102004149357281</v>
          </cell>
        </row>
        <row r="43">
          <cell r="B43">
            <v>20177</v>
          </cell>
          <cell r="I43">
            <v>10.219113327576371</v>
          </cell>
        </row>
        <row r="44">
          <cell r="B44">
            <v>20173</v>
          </cell>
          <cell r="I44">
            <v>10.219113327576371</v>
          </cell>
        </row>
        <row r="45">
          <cell r="B45">
            <v>21111</v>
          </cell>
          <cell r="I45">
            <v>11.057673447639353</v>
          </cell>
        </row>
        <row r="46">
          <cell r="B46">
            <v>22015</v>
          </cell>
          <cell r="I46">
            <v>3.4999246012336913</v>
          </cell>
        </row>
        <row r="47">
          <cell r="B47">
            <v>25001</v>
          </cell>
          <cell r="I47">
            <v>1.1394487865076102</v>
          </cell>
        </row>
        <row r="48">
          <cell r="B48">
            <v>25013</v>
          </cell>
          <cell r="I48">
            <v>1.1394487865076102</v>
          </cell>
        </row>
        <row r="49">
          <cell r="B49">
            <v>25017</v>
          </cell>
          <cell r="I49">
            <v>1.1394487865076102</v>
          </cell>
        </row>
        <row r="50">
          <cell r="B50">
            <v>24510</v>
          </cell>
          <cell r="I50">
            <v>0.64728113580056879</v>
          </cell>
        </row>
        <row r="51">
          <cell r="B51">
            <v>24033</v>
          </cell>
          <cell r="I51">
            <v>0.64728113580056879</v>
          </cell>
        </row>
        <row r="52">
          <cell r="B52">
            <v>23019</v>
          </cell>
          <cell r="I52">
            <v>32.501388080115923</v>
          </cell>
        </row>
        <row r="53">
          <cell r="B53">
            <v>26025</v>
          </cell>
          <cell r="I53">
            <v>3.0649856358574734</v>
          </cell>
        </row>
        <row r="54">
          <cell r="B54">
            <v>26099</v>
          </cell>
          <cell r="I54">
            <v>3.0649856358574734</v>
          </cell>
        </row>
        <row r="55">
          <cell r="B55">
            <v>27137</v>
          </cell>
          <cell r="I55">
            <v>2.2347222423207325</v>
          </cell>
        </row>
        <row r="56">
          <cell r="B56">
            <v>27053</v>
          </cell>
          <cell r="I56">
            <v>2.2347222423207325</v>
          </cell>
        </row>
        <row r="57">
          <cell r="B57">
            <v>29021</v>
          </cell>
          <cell r="I57">
            <v>6.1344169343218979</v>
          </cell>
        </row>
        <row r="58">
          <cell r="B58">
            <v>29101</v>
          </cell>
          <cell r="I58">
            <v>6.1344169343218979</v>
          </cell>
        </row>
        <row r="59">
          <cell r="B59">
            <v>28049</v>
          </cell>
          <cell r="I59">
            <v>2.8216443449877051</v>
          </cell>
        </row>
        <row r="60">
          <cell r="B60">
            <v>28023</v>
          </cell>
          <cell r="I60">
            <v>2.8216443449877051</v>
          </cell>
        </row>
        <row r="61">
          <cell r="B61">
            <v>28087</v>
          </cell>
          <cell r="I61">
            <v>2.8216443449877051</v>
          </cell>
        </row>
        <row r="62">
          <cell r="B62">
            <v>28047</v>
          </cell>
          <cell r="I62">
            <v>2.8216443449877051</v>
          </cell>
        </row>
        <row r="63">
          <cell r="B63">
            <v>30013</v>
          </cell>
          <cell r="I63">
            <v>0</v>
          </cell>
        </row>
        <row r="64">
          <cell r="B64">
            <v>37119</v>
          </cell>
          <cell r="I64">
            <v>3.8274524920841477</v>
          </cell>
        </row>
        <row r="65">
          <cell r="B65">
            <v>37191</v>
          </cell>
          <cell r="I65">
            <v>3.8274524920841477</v>
          </cell>
        </row>
        <row r="66">
          <cell r="B66">
            <v>38017</v>
          </cell>
          <cell r="I66">
            <v>6.7214925670845158</v>
          </cell>
        </row>
        <row r="67">
          <cell r="B67">
            <v>38035</v>
          </cell>
          <cell r="I67">
            <v>6.7214925670845158</v>
          </cell>
        </row>
        <row r="68">
          <cell r="B68">
            <v>38101</v>
          </cell>
          <cell r="I68">
            <v>6.7214925670845158</v>
          </cell>
        </row>
        <row r="69">
          <cell r="B69">
            <v>31109</v>
          </cell>
          <cell r="I69">
            <v>7.1556391332526506</v>
          </cell>
        </row>
        <row r="70">
          <cell r="B70">
            <v>31153</v>
          </cell>
          <cell r="I70">
            <v>7.1556391332526506</v>
          </cell>
        </row>
        <row r="71">
          <cell r="B71">
            <v>33015</v>
          </cell>
          <cell r="I71">
            <v>2.7177991714619862</v>
          </cell>
        </row>
        <row r="72">
          <cell r="B72">
            <v>34001</v>
          </cell>
          <cell r="I72">
            <v>0.78405050326784154</v>
          </cell>
        </row>
        <row r="73">
          <cell r="B73">
            <v>34005</v>
          </cell>
          <cell r="I73">
            <v>0.78405050326784154</v>
          </cell>
        </row>
        <row r="74">
          <cell r="B74">
            <v>35009</v>
          </cell>
          <cell r="I74">
            <v>2.503615149796651</v>
          </cell>
        </row>
        <row r="75">
          <cell r="B75">
            <v>35035</v>
          </cell>
          <cell r="I75">
            <v>2.503615149796651</v>
          </cell>
        </row>
        <row r="76">
          <cell r="B76">
            <v>35001</v>
          </cell>
          <cell r="I76">
            <v>2.503615149796651</v>
          </cell>
        </row>
        <row r="77">
          <cell r="B77">
            <v>32031</v>
          </cell>
          <cell r="I77">
            <v>5.2798115027817305</v>
          </cell>
        </row>
        <row r="78">
          <cell r="B78">
            <v>32003</v>
          </cell>
          <cell r="I78">
            <v>5.2798115027817305</v>
          </cell>
        </row>
        <row r="79">
          <cell r="B79">
            <v>36071</v>
          </cell>
          <cell r="I79">
            <v>2.483373065736576</v>
          </cell>
        </row>
        <row r="80">
          <cell r="B80">
            <v>36091</v>
          </cell>
          <cell r="I80">
            <v>2.483373065736576</v>
          </cell>
        </row>
        <row r="81">
          <cell r="B81">
            <v>36067</v>
          </cell>
          <cell r="I81">
            <v>2.483373065736576</v>
          </cell>
        </row>
        <row r="82">
          <cell r="B82">
            <v>36065</v>
          </cell>
          <cell r="I82">
            <v>2.483373065736576</v>
          </cell>
        </row>
        <row r="83">
          <cell r="B83">
            <v>39049</v>
          </cell>
          <cell r="I83">
            <v>3.7275971028412092</v>
          </cell>
        </row>
        <row r="84">
          <cell r="B84">
            <v>39021</v>
          </cell>
          <cell r="I84">
            <v>3.7275971028412092</v>
          </cell>
        </row>
        <row r="85">
          <cell r="B85">
            <v>39005</v>
          </cell>
          <cell r="I85">
            <v>3.7275971028412092</v>
          </cell>
        </row>
        <row r="86">
          <cell r="B86">
            <v>39051</v>
          </cell>
          <cell r="I86">
            <v>3.7275971028412092</v>
          </cell>
        </row>
        <row r="87">
          <cell r="B87">
            <v>39155</v>
          </cell>
          <cell r="I87">
            <v>3.7275971028412092</v>
          </cell>
        </row>
        <row r="88">
          <cell r="B88">
            <v>39057</v>
          </cell>
          <cell r="I88">
            <v>3.7275971028412092</v>
          </cell>
        </row>
        <row r="89">
          <cell r="B89">
            <v>40143</v>
          </cell>
          <cell r="I89">
            <v>19.156772394082765</v>
          </cell>
        </row>
        <row r="90">
          <cell r="B90">
            <v>40065</v>
          </cell>
          <cell r="I90">
            <v>19.156772394082765</v>
          </cell>
        </row>
        <row r="91">
          <cell r="B91">
            <v>40109</v>
          </cell>
          <cell r="I91">
            <v>19.156772394082765</v>
          </cell>
        </row>
        <row r="92">
          <cell r="B92">
            <v>40047</v>
          </cell>
          <cell r="I92">
            <v>19.156772394082765</v>
          </cell>
        </row>
        <row r="93">
          <cell r="B93">
            <v>6059</v>
          </cell>
          <cell r="I93">
            <v>18.218912672122624</v>
          </cell>
        </row>
        <row r="94">
          <cell r="B94">
            <v>41035</v>
          </cell>
          <cell r="I94">
            <v>18.218912672122624</v>
          </cell>
        </row>
        <row r="95">
          <cell r="B95">
            <v>42091</v>
          </cell>
          <cell r="I95">
            <v>1137.5256577719724</v>
          </cell>
        </row>
        <row r="96">
          <cell r="B96">
            <v>42043</v>
          </cell>
          <cell r="I96">
            <v>1137.5256577719724</v>
          </cell>
        </row>
        <row r="97">
          <cell r="B97">
            <v>42003</v>
          </cell>
          <cell r="I97">
            <v>1137.5256577719724</v>
          </cell>
        </row>
        <row r="98">
          <cell r="B98">
            <v>44007</v>
          </cell>
          <cell r="I98">
            <v>1.1023272858608071</v>
          </cell>
        </row>
        <row r="99">
          <cell r="B99">
            <v>45079</v>
          </cell>
          <cell r="I99">
            <v>15.135429555995827</v>
          </cell>
        </row>
        <row r="100">
          <cell r="B100">
            <v>45019</v>
          </cell>
          <cell r="I100">
            <v>15.135429555995827</v>
          </cell>
        </row>
        <row r="101">
          <cell r="B101">
            <v>45085</v>
          </cell>
          <cell r="I101">
            <v>15.135429555995827</v>
          </cell>
        </row>
        <row r="102">
          <cell r="B102">
            <v>46083</v>
          </cell>
          <cell r="I102">
            <v>3.5219571371637572</v>
          </cell>
        </row>
        <row r="103">
          <cell r="B103">
            <v>46093</v>
          </cell>
          <cell r="I103">
            <v>3.5219571371637572</v>
          </cell>
        </row>
        <row r="104">
          <cell r="B104">
            <v>47037</v>
          </cell>
          <cell r="I104">
            <v>14.77632032601486</v>
          </cell>
        </row>
        <row r="105">
          <cell r="B105">
            <v>47009</v>
          </cell>
          <cell r="I105">
            <v>14.77632032601486</v>
          </cell>
        </row>
        <row r="106">
          <cell r="B106">
            <v>47157</v>
          </cell>
          <cell r="I106">
            <v>14.77632032601486</v>
          </cell>
        </row>
        <row r="107">
          <cell r="B107">
            <v>47031</v>
          </cell>
          <cell r="I107">
            <v>14.77632032601486</v>
          </cell>
        </row>
        <row r="108">
          <cell r="B108">
            <v>48201</v>
          </cell>
          <cell r="I108">
            <v>5.9891433329483164</v>
          </cell>
        </row>
        <row r="109">
          <cell r="B109">
            <v>48439</v>
          </cell>
          <cell r="I109">
            <v>5.9891433329483164</v>
          </cell>
        </row>
        <row r="110">
          <cell r="B110">
            <v>48441</v>
          </cell>
          <cell r="I110">
            <v>5.9891433329483164</v>
          </cell>
        </row>
        <row r="111">
          <cell r="B111">
            <v>48451</v>
          </cell>
          <cell r="I111">
            <v>5.9891433329483164</v>
          </cell>
        </row>
        <row r="112">
          <cell r="B112">
            <v>48029</v>
          </cell>
          <cell r="I112">
            <v>5.9891433329483164</v>
          </cell>
        </row>
        <row r="113">
          <cell r="B113">
            <v>48465</v>
          </cell>
          <cell r="I113">
            <v>5.9891433329483164</v>
          </cell>
        </row>
        <row r="114">
          <cell r="B114">
            <v>48485</v>
          </cell>
          <cell r="I114">
            <v>5.9891433329483164</v>
          </cell>
        </row>
        <row r="115">
          <cell r="B115">
            <v>49035</v>
          </cell>
          <cell r="I115">
            <v>15.095892863491056</v>
          </cell>
        </row>
        <row r="116">
          <cell r="B116">
            <v>49011</v>
          </cell>
          <cell r="I116">
            <v>15.095892863491056</v>
          </cell>
        </row>
        <row r="117">
          <cell r="B117">
            <v>51199</v>
          </cell>
          <cell r="I117">
            <v>2.4117029207249634</v>
          </cell>
        </row>
        <row r="118">
          <cell r="B118">
            <v>50007</v>
          </cell>
          <cell r="I118">
            <v>0</v>
          </cell>
        </row>
        <row r="119">
          <cell r="B119">
            <v>53063</v>
          </cell>
          <cell r="I119">
            <v>7.8238172278784068</v>
          </cell>
        </row>
        <row r="120">
          <cell r="B120">
            <v>53053</v>
          </cell>
          <cell r="I120">
            <v>7.8238172278784068</v>
          </cell>
        </row>
        <row r="121">
          <cell r="B121">
            <v>55025</v>
          </cell>
          <cell r="I121">
            <v>9.5311028406879164</v>
          </cell>
        </row>
        <row r="122">
          <cell r="B122">
            <v>55079</v>
          </cell>
          <cell r="I122">
            <v>9.5311028406879164</v>
          </cell>
        </row>
        <row r="123">
          <cell r="B123">
            <v>55057</v>
          </cell>
          <cell r="I123">
            <v>9.5311028406879164</v>
          </cell>
        </row>
        <row r="124">
          <cell r="B124">
            <v>54039</v>
          </cell>
          <cell r="I124">
            <v>14.969056502602829</v>
          </cell>
        </row>
        <row r="125">
          <cell r="B125">
            <v>54003</v>
          </cell>
          <cell r="I125">
            <v>14.969056502602829</v>
          </cell>
        </row>
        <row r="126">
          <cell r="B126">
            <v>56021</v>
          </cell>
          <cell r="I126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00B0E-B3A5-4E89-86BA-7BAC3122BB8F}">
  <sheetPr codeName="Sheet1"/>
  <dimension ref="A1:F28"/>
  <sheetViews>
    <sheetView workbookViewId="0"/>
  </sheetViews>
  <sheetFormatPr defaultColWidth="9.140625" defaultRowHeight="18" customHeight="1" x14ac:dyDescent="0.25"/>
  <cols>
    <col min="1" max="1" width="9.140625" style="1"/>
    <col min="2" max="2" width="48.5703125" style="1" customWidth="1"/>
    <col min="3" max="3" width="82.7109375" style="1" customWidth="1"/>
    <col min="4" max="4" width="71.5703125" style="1" customWidth="1"/>
    <col min="5" max="5" width="60" style="1" customWidth="1"/>
    <col min="6" max="6" width="49.85546875" style="1" customWidth="1"/>
    <col min="7" max="7" width="48.28515625" style="1" customWidth="1"/>
    <col min="8" max="16384" width="9.140625" style="1"/>
  </cols>
  <sheetData>
    <row r="1" spans="1:6" ht="18" customHeight="1" thickBot="1" x14ac:dyDescent="0.3"/>
    <row r="2" spans="1:6" ht="33.75" customHeight="1" x14ac:dyDescent="0.25">
      <c r="B2" s="10" t="s">
        <v>1</v>
      </c>
      <c r="C2" s="10" t="s">
        <v>2</v>
      </c>
    </row>
    <row r="3" spans="1:6" s="4" customFormat="1" ht="30" customHeight="1" x14ac:dyDescent="0.25">
      <c r="B3" s="11" t="s">
        <v>3</v>
      </c>
      <c r="C3" s="11" t="s">
        <v>4</v>
      </c>
    </row>
    <row r="4" spans="1:6" s="4" customFormat="1" ht="30" customHeight="1" x14ac:dyDescent="0.25">
      <c r="B4" s="11" t="s">
        <v>5</v>
      </c>
      <c r="C4" s="11" t="s">
        <v>6</v>
      </c>
    </row>
    <row r="5" spans="1:6" s="4" customFormat="1" ht="30" customHeight="1" x14ac:dyDescent="0.25">
      <c r="B5" s="11" t="s">
        <v>7</v>
      </c>
      <c r="C5" s="11" t="s">
        <v>8</v>
      </c>
    </row>
    <row r="6" spans="1:6" s="4" customFormat="1" ht="30" customHeight="1" x14ac:dyDescent="0.25">
      <c r="B6" s="11" t="s">
        <v>9</v>
      </c>
      <c r="C6" s="11" t="s">
        <v>10</v>
      </c>
    </row>
    <row r="7" spans="1:6" s="4" customFormat="1" ht="30" customHeight="1" x14ac:dyDescent="0.25">
      <c r="B7" s="11" t="s">
        <v>11</v>
      </c>
      <c r="C7" s="11" t="s">
        <v>12</v>
      </c>
    </row>
    <row r="8" spans="1:6" s="4" customFormat="1" ht="30" customHeight="1" x14ac:dyDescent="0.25">
      <c r="B8" s="11" t="s">
        <v>13</v>
      </c>
      <c r="C8" s="11"/>
    </row>
    <row r="9" spans="1:6" s="4" customFormat="1" ht="30" customHeight="1" thickBot="1" x14ac:dyDescent="0.3">
      <c r="B9" s="12" t="s">
        <v>14</v>
      </c>
      <c r="C9" s="12"/>
    </row>
    <row r="10" spans="1:6" ht="28.15" customHeight="1" thickBot="1" x14ac:dyDescent="0.3">
      <c r="B10" s="265"/>
      <c r="C10" s="266"/>
      <c r="D10" s="266"/>
      <c r="E10" s="267"/>
      <c r="F10" s="267"/>
    </row>
    <row r="11" spans="1:6" ht="42" customHeight="1" x14ac:dyDescent="0.25">
      <c r="B11" s="9" t="s">
        <v>15</v>
      </c>
      <c r="C11" s="9" t="s">
        <v>16</v>
      </c>
      <c r="D11" s="9" t="s">
        <v>17</v>
      </c>
      <c r="E11" s="5" t="s">
        <v>18</v>
      </c>
      <c r="F11" s="5" t="s">
        <v>19</v>
      </c>
    </row>
    <row r="12" spans="1:6" ht="29.25" customHeight="1" x14ac:dyDescent="0.25">
      <c r="A12" s="14">
        <v>1</v>
      </c>
      <c r="B12" s="13" t="s">
        <v>29</v>
      </c>
      <c r="C12" s="13" t="s">
        <v>30</v>
      </c>
      <c r="D12" s="13" t="s">
        <v>31</v>
      </c>
      <c r="E12" s="8"/>
      <c r="F12" s="7"/>
    </row>
    <row r="13" spans="1:6" ht="45" customHeight="1" x14ac:dyDescent="0.25">
      <c r="A13" s="15">
        <v>1.1000000000000001</v>
      </c>
      <c r="B13" s="13" t="s">
        <v>32</v>
      </c>
      <c r="C13" s="13" t="s">
        <v>33</v>
      </c>
      <c r="D13" s="13" t="s">
        <v>34</v>
      </c>
      <c r="E13" s="8"/>
      <c r="F13" s="7"/>
    </row>
    <row r="14" spans="1:6" ht="34.5" customHeight="1" x14ac:dyDescent="0.25">
      <c r="A14" s="14">
        <v>2</v>
      </c>
      <c r="B14" s="13" t="s">
        <v>35</v>
      </c>
      <c r="C14" s="13" t="s">
        <v>36</v>
      </c>
      <c r="D14" s="13" t="s">
        <v>44</v>
      </c>
      <c r="E14" s="8"/>
      <c r="F14" s="7"/>
    </row>
    <row r="15" spans="1:6" ht="42.75" customHeight="1" x14ac:dyDescent="0.25">
      <c r="A15" s="15">
        <v>2.1</v>
      </c>
      <c r="B15" s="13" t="s">
        <v>37</v>
      </c>
      <c r="C15" s="13" t="s">
        <v>33</v>
      </c>
      <c r="D15" s="13" t="s">
        <v>47</v>
      </c>
      <c r="E15" s="8"/>
      <c r="F15" s="7"/>
    </row>
    <row r="16" spans="1:6" ht="24" customHeight="1" x14ac:dyDescent="0.25">
      <c r="A16" s="14">
        <v>3</v>
      </c>
      <c r="B16" s="13" t="s">
        <v>38</v>
      </c>
      <c r="C16" s="13" t="s">
        <v>39</v>
      </c>
      <c r="D16" s="13" t="s">
        <v>45</v>
      </c>
      <c r="E16" s="8"/>
      <c r="F16" s="7"/>
    </row>
    <row r="17" spans="1:6" ht="45" customHeight="1" x14ac:dyDescent="0.25">
      <c r="A17" s="15">
        <v>3.1</v>
      </c>
      <c r="B17" s="13" t="s">
        <v>40</v>
      </c>
      <c r="C17" s="13" t="s">
        <v>33</v>
      </c>
      <c r="D17" s="13" t="s">
        <v>46</v>
      </c>
      <c r="E17" s="8"/>
      <c r="F17" s="7"/>
    </row>
    <row r="18" spans="1:6" ht="60" customHeight="1" x14ac:dyDescent="0.25">
      <c r="A18" s="14">
        <v>4</v>
      </c>
      <c r="B18" s="13" t="s">
        <v>41</v>
      </c>
      <c r="C18" s="13" t="s">
        <v>33</v>
      </c>
      <c r="D18" s="13" t="s">
        <v>42</v>
      </c>
      <c r="E18" s="8"/>
      <c r="F18" s="7"/>
    </row>
    <row r="19" spans="1:6" ht="32.25" customHeight="1" x14ac:dyDescent="0.25">
      <c r="A19" s="15">
        <v>4.0999999999999996</v>
      </c>
      <c r="B19" s="13" t="s">
        <v>48</v>
      </c>
      <c r="C19" s="13" t="s">
        <v>33</v>
      </c>
      <c r="D19" s="13" t="s">
        <v>43</v>
      </c>
      <c r="E19" s="8"/>
      <c r="F19" s="7"/>
    </row>
    <row r="21" spans="1:6" ht="18" customHeight="1" thickBot="1" x14ac:dyDescent="0.3"/>
    <row r="22" spans="1:6" ht="37.5" customHeight="1" x14ac:dyDescent="0.25">
      <c r="B22" s="3" t="s">
        <v>20</v>
      </c>
      <c r="C22" s="3" t="s">
        <v>21</v>
      </c>
      <c r="D22" s="3" t="s">
        <v>22</v>
      </c>
      <c r="E22" s="5" t="s">
        <v>18</v>
      </c>
      <c r="F22" s="5" t="s">
        <v>19</v>
      </c>
    </row>
    <row r="23" spans="1:6" ht="40.9" customHeight="1" x14ac:dyDescent="0.25">
      <c r="B23" s="6" t="s">
        <v>23</v>
      </c>
      <c r="C23" s="6"/>
      <c r="D23" s="6"/>
      <c r="E23" s="6"/>
      <c r="F23" s="6"/>
    </row>
    <row r="24" spans="1:6" ht="37.15" customHeight="1" x14ac:dyDescent="0.25">
      <c r="B24" s="6" t="s">
        <v>24</v>
      </c>
      <c r="C24" s="6"/>
      <c r="D24" s="6"/>
      <c r="E24" s="6"/>
      <c r="F24" s="6"/>
    </row>
    <row r="25" spans="1:6" ht="39.6" customHeight="1" x14ac:dyDescent="0.25">
      <c r="B25" s="6" t="s">
        <v>25</v>
      </c>
      <c r="C25" s="6"/>
      <c r="D25" s="6"/>
      <c r="E25" s="6"/>
      <c r="F25" s="6"/>
    </row>
    <row r="26" spans="1:6" ht="39.6" customHeight="1" x14ac:dyDescent="0.25">
      <c r="B26" s="6" t="s">
        <v>26</v>
      </c>
      <c r="C26" s="6"/>
      <c r="D26" s="6"/>
      <c r="E26" s="6"/>
      <c r="F26" s="6"/>
    </row>
    <row r="27" spans="1:6" ht="40.9" customHeight="1" x14ac:dyDescent="0.25">
      <c r="B27" s="6" t="s">
        <v>27</v>
      </c>
      <c r="C27" s="6"/>
      <c r="D27" s="6"/>
      <c r="E27" s="6"/>
      <c r="F27" s="6"/>
    </row>
    <row r="28" spans="1:6" ht="40.9" customHeight="1" x14ac:dyDescent="0.25">
      <c r="B28" s="6" t="s">
        <v>28</v>
      </c>
      <c r="C28" s="6"/>
      <c r="D28" s="6"/>
      <c r="E28" s="6"/>
      <c r="F28" s="6"/>
    </row>
  </sheetData>
  <mergeCells count="1">
    <mergeCell ref="B10:F10"/>
  </mergeCells>
  <printOptions horizontalCentered="1"/>
  <pageMargins left="0.45" right="0.45" top="0.75" bottom="0.75" header="0.3" footer="0.3"/>
  <pageSetup scale="9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5172-F396-4368-BDF3-6762C4CB1C57}">
  <sheetPr filterMode="1">
    <pageSetUpPr fitToPage="1"/>
  </sheetPr>
  <dimension ref="A1:AW132"/>
  <sheetViews>
    <sheetView showGridLines="0" topLeftCell="AD1" zoomScaleNormal="100" workbookViewId="0">
      <selection activeCell="AS68" sqref="AS68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30" width="13" customWidth="1"/>
    <col min="31" max="31" width="31.5703125" customWidth="1"/>
    <col min="32" max="32" width="13.140625" customWidth="1"/>
    <col min="33" max="33" width="11.28515625" customWidth="1"/>
    <col min="34" max="34" width="11.28515625" style="17" customWidth="1"/>
    <col min="35" max="35" width="18.7109375" style="152" customWidth="1"/>
    <col min="36" max="36" width="12.85546875" customWidth="1"/>
    <col min="37" max="37" width="12" customWidth="1"/>
    <col min="38" max="38" width="18.7109375" style="152" customWidth="1"/>
    <col min="39" max="39" width="18.7109375" customWidth="1"/>
    <col min="40" max="40" width="15.5703125" customWidth="1"/>
    <col min="41" max="41" width="18.5703125" customWidth="1"/>
    <col min="42" max="42" width="1.85546875" style="89" customWidth="1"/>
    <col min="43" max="43" width="1.5703125" style="89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x14ac:dyDescent="0.25">
      <c r="AE1" s="247"/>
      <c r="AF1" s="247"/>
      <c r="AG1" s="247"/>
      <c r="AH1" s="248"/>
      <c r="AI1" s="249"/>
      <c r="AJ1" s="247"/>
      <c r="AK1" s="247"/>
      <c r="AL1" s="249"/>
      <c r="AM1" s="249"/>
      <c r="AN1" s="255" t="s">
        <v>426</v>
      </c>
      <c r="AO1" s="256">
        <f>[3]Source!$O$1</f>
        <v>43976</v>
      </c>
    </row>
    <row r="2" spans="1:49" x14ac:dyDescent="0.25">
      <c r="AE2" s="247"/>
      <c r="AF2" s="247"/>
      <c r="AG2" s="247"/>
      <c r="AH2" s="248"/>
      <c r="AI2" s="249"/>
      <c r="AJ2" s="247"/>
      <c r="AK2" s="247"/>
      <c r="AL2" s="249"/>
      <c r="AM2" s="249"/>
      <c r="AN2" s="255" t="s">
        <v>427</v>
      </c>
      <c r="AO2" s="256">
        <f>[2]State!$C$2</f>
        <v>43976</v>
      </c>
    </row>
    <row r="3" spans="1:49" x14ac:dyDescent="0.25">
      <c r="AE3" s="248"/>
      <c r="AF3" s="248"/>
      <c r="AG3" s="248"/>
      <c r="AH3" s="248"/>
      <c r="AI3" s="253"/>
      <c r="AJ3" s="248"/>
      <c r="AK3" s="248"/>
      <c r="AL3" s="249"/>
      <c r="AM3" s="247"/>
      <c r="AN3" s="247"/>
      <c r="AO3" s="249"/>
    </row>
    <row r="4" spans="1:49" ht="13.5" customHeight="1" x14ac:dyDescent="0.25">
      <c r="AE4" s="247"/>
      <c r="AF4" s="247"/>
      <c r="AG4" s="247"/>
      <c r="AH4" s="248"/>
      <c r="AI4" s="249"/>
      <c r="AJ4" s="247"/>
      <c r="AK4" s="247"/>
      <c r="AL4" s="254"/>
      <c r="AM4" s="247"/>
      <c r="AN4" s="247"/>
      <c r="AO4" s="249"/>
      <c r="AR4" s="250"/>
    </row>
    <row r="5" spans="1:49" ht="9.75" customHeight="1" x14ac:dyDescent="0.25">
      <c r="AE5" s="247"/>
      <c r="AF5" s="247"/>
      <c r="AG5" s="247"/>
      <c r="AH5" s="248"/>
      <c r="AI5" s="249"/>
      <c r="AJ5" s="247"/>
      <c r="AK5" s="247"/>
      <c r="AL5" s="254"/>
      <c r="AM5" s="247"/>
      <c r="AN5" s="247"/>
      <c r="AO5" s="249"/>
    </row>
    <row r="6" spans="1:49" ht="3" customHeight="1" x14ac:dyDescent="0.25">
      <c r="AE6" s="89"/>
      <c r="AF6" s="89"/>
      <c r="AG6" s="89"/>
      <c r="AH6" s="251"/>
      <c r="AI6" s="252"/>
      <c r="AJ6" s="89"/>
      <c r="AK6" s="89"/>
      <c r="AL6" s="252"/>
      <c r="AM6" s="89"/>
      <c r="AN6" s="18"/>
    </row>
    <row r="7" spans="1:49" ht="39" customHeight="1" x14ac:dyDescent="0.25">
      <c r="A7" s="66" t="s">
        <v>161</v>
      </c>
      <c r="B7" s="66" t="s">
        <v>162</v>
      </c>
      <c r="C7" s="66" t="s">
        <v>160</v>
      </c>
      <c r="D7" s="66" t="s">
        <v>362</v>
      </c>
      <c r="E7" s="66" t="s">
        <v>394</v>
      </c>
      <c r="F7" s="66" t="s">
        <v>314</v>
      </c>
      <c r="G7" s="66" t="s">
        <v>374</v>
      </c>
      <c r="H7" s="67" t="s">
        <v>361</v>
      </c>
      <c r="I7" s="67" t="s">
        <v>245</v>
      </c>
      <c r="J7" s="67" t="str">
        <f>'Data Table'!BV3</f>
        <v>Sum of C-6</v>
      </c>
      <c r="K7" s="67" t="str">
        <f>'Data Table'!BW3</f>
        <v>Sum of C-5</v>
      </c>
      <c r="L7" s="67" t="str">
        <f>'Data Table'!BX3</f>
        <v>Sum of C-4</v>
      </c>
      <c r="M7" s="67" t="str">
        <f>'Data Table'!BY3</f>
        <v>Sum of C-3</v>
      </c>
      <c r="N7" s="67" t="str">
        <f>'Data Table'!BZ3</f>
        <v>Sum of C-2</v>
      </c>
      <c r="O7" s="67" t="str">
        <f>'Data Table'!CA3</f>
        <v>Sum of C-1</v>
      </c>
      <c r="P7" s="67" t="str">
        <f>'Data Table'!CB3</f>
        <v>Sum of C</v>
      </c>
      <c r="Q7" s="67" t="str">
        <f>'Data Table'!CC3</f>
        <v>Sum of D-6</v>
      </c>
      <c r="R7" s="67" t="str">
        <f>'Data Table'!CD3</f>
        <v>Sum of D-5</v>
      </c>
      <c r="S7" s="67" t="str">
        <f>'Data Table'!CE3</f>
        <v>Sum of D-4</v>
      </c>
      <c r="T7" s="67" t="str">
        <f>'Data Table'!CF3</f>
        <v>Sum of D-3</v>
      </c>
      <c r="U7" s="67" t="str">
        <f>'Data Table'!CG3</f>
        <v>Sum of D-2</v>
      </c>
      <c r="V7" s="67" t="str">
        <f>'Data Table'!CH3</f>
        <v>Sum of D-1</v>
      </c>
      <c r="W7" s="67" t="str">
        <f>'Data Table'!CI3</f>
        <v>Sum of D</v>
      </c>
      <c r="X7" s="67" t="str">
        <f>'Data Table'!CK3</f>
        <v>T-6</v>
      </c>
      <c r="Y7" s="67" t="str">
        <f>'Data Table'!CL3</f>
        <v>T-5</v>
      </c>
      <c r="Z7" s="67" t="str">
        <f>'Data Table'!CM3</f>
        <v>T-4</v>
      </c>
      <c r="AA7" s="67" t="str">
        <f>'Data Table'!CN3</f>
        <v>T-3</v>
      </c>
      <c r="AB7" s="67" t="str">
        <f>'Data Table'!CO3</f>
        <v>T-2</v>
      </c>
      <c r="AC7" s="67" t="str">
        <f>'Data Table'!CP3</f>
        <v>T-1</v>
      </c>
      <c r="AD7" s="199" t="str">
        <f>'Data Table'!CQ3</f>
        <v>T</v>
      </c>
      <c r="AE7" s="37" t="s">
        <v>0</v>
      </c>
      <c r="AF7" s="127" t="s">
        <v>417</v>
      </c>
      <c r="AG7" s="128" t="s">
        <v>424</v>
      </c>
      <c r="AH7" s="129" t="s">
        <v>418</v>
      </c>
      <c r="AI7" s="129" t="s">
        <v>421</v>
      </c>
      <c r="AJ7" s="130" t="s">
        <v>425</v>
      </c>
      <c r="AK7" s="131" t="s">
        <v>419</v>
      </c>
      <c r="AL7" s="131" t="s">
        <v>422</v>
      </c>
      <c r="AM7" s="132" t="s">
        <v>423</v>
      </c>
      <c r="AN7" s="133" t="s">
        <v>420</v>
      </c>
      <c r="AO7" s="132" t="s">
        <v>429</v>
      </c>
      <c r="AP7" s="106"/>
      <c r="AQ7" s="106"/>
      <c r="AV7" s="2"/>
      <c r="AW7" s="89"/>
    </row>
    <row r="8" spans="1:49" s="163" customFormat="1" ht="24.95" hidden="1" customHeight="1" thickBot="1" x14ac:dyDescent="0.3">
      <c r="A8" s="157">
        <v>44.816923151499999</v>
      </c>
      <c r="B8" s="158">
        <v>-68.825800464599993</v>
      </c>
      <c r="C8" s="69">
        <v>23019</v>
      </c>
      <c r="D8" s="69" t="s">
        <v>158</v>
      </c>
      <c r="E8" s="69">
        <v>6</v>
      </c>
      <c r="F8" s="159" t="s">
        <v>251</v>
      </c>
      <c r="G8" s="160">
        <v>95</v>
      </c>
      <c r="H8" s="160" t="e">
        <f t="shared" ref="H8:H43" si="0">_xlfn.RANK.EQ(I8,$I$8:$I$132)</f>
        <v>#N/A</v>
      </c>
      <c r="I8" s="161">
        <f>INDEX('Data Table'!$F$4:$F$128,MATCH('Active &amp; Reserve'!C8,'Data Table'!$A$4:$A$128,0))</f>
        <v>1.5999031392718264E-6</v>
      </c>
      <c r="J8" s="190">
        <f>'Data Table'!BV4</f>
        <v>0</v>
      </c>
      <c r="K8" s="190">
        <f>'Data Table'!BW4</f>
        <v>1</v>
      </c>
      <c r="L8" s="190">
        <f>'Data Table'!BX4</f>
        <v>1</v>
      </c>
      <c r="M8" s="190">
        <f>'Data Table'!BY4</f>
        <v>4</v>
      </c>
      <c r="N8" s="190">
        <f>'Data Table'!BZ4</f>
        <v>0</v>
      </c>
      <c r="O8" s="190">
        <f>'Data Table'!CA4</f>
        <v>0</v>
      </c>
      <c r="P8" s="190">
        <f>'Data Table'!CB4</f>
        <v>0</v>
      </c>
      <c r="Q8" s="190">
        <f>'Data Table'!CC4</f>
        <v>0</v>
      </c>
      <c r="R8" s="190">
        <f>'Data Table'!CD4</f>
        <v>0</v>
      </c>
      <c r="S8" s="190">
        <f>'Data Table'!CE4</f>
        <v>0</v>
      </c>
      <c r="T8" s="190">
        <f>'Data Table'!CF4</f>
        <v>0</v>
      </c>
      <c r="U8" s="190">
        <f>'Data Table'!CG4</f>
        <v>0</v>
      </c>
      <c r="V8" s="190">
        <f>'Data Table'!CH4</f>
        <v>0</v>
      </c>
      <c r="W8" s="190">
        <f>'Data Table'!CI4</f>
        <v>0</v>
      </c>
      <c r="X8" s="190">
        <f>'Data Table'!CK4</f>
        <v>-252</v>
      </c>
      <c r="Y8" s="190">
        <f>'Data Table'!CL4</f>
        <v>12656</v>
      </c>
      <c r="Z8" s="190">
        <f>'Data Table'!CM4</f>
        <v>-522</v>
      </c>
      <c r="AA8" s="190">
        <f>'Data Table'!CN4</f>
        <v>-639</v>
      </c>
      <c r="AB8" s="190">
        <f>'Data Table'!CO4</f>
        <v>-585</v>
      </c>
      <c r="AC8" s="190">
        <f>'Data Table'!CP4</f>
        <v>-378</v>
      </c>
      <c r="AD8" s="190">
        <f>'Data Table'!CQ4</f>
        <v>-171</v>
      </c>
      <c r="AE8" s="208" t="s">
        <v>175</v>
      </c>
      <c r="AF8" s="209">
        <f>I8</f>
        <v>1.5999031392718264E-6</v>
      </c>
      <c r="AG8" s="210">
        <f>INDEX('Data Table'!$BE$4:$BE$128,MATCH('Active &amp; Reserve'!C8,'Data Table'!$A$4:$A$128,0))</f>
        <v>62.800482865934931</v>
      </c>
      <c r="AH8" s="211">
        <f>INDEX('[3]60-Mile'!$V$4:$V$129,MATCH(AE8,'[3]60-Mile'!$A$4:$A$129,0))</f>
        <v>0.8571428571428571</v>
      </c>
      <c r="AI8" s="212"/>
      <c r="AJ8" s="213">
        <f>INDEX('[3]60-Mile'!$X$4:$X$129,MATCH(AE8,'[3]60-Mile'!$A$4:$A$129,0))</f>
        <v>5.5822651436386597</v>
      </c>
      <c r="AK8" s="214">
        <f>INDEX('[3]60-Mile'!$AA$4:$AA$129,MATCH(AE8,'[3]60-Mile'!$A$4:$A$129,0))</f>
        <v>0</v>
      </c>
      <c r="AL8" s="215"/>
      <c r="AM8" s="216"/>
      <c r="AN8" s="217">
        <f>('[4]Social Distancing Grades'!$M2)</f>
        <v>-1</v>
      </c>
      <c r="AO8" s="217"/>
      <c r="AP8" s="162"/>
      <c r="AQ8" s="162"/>
      <c r="AS8" s="164" t="s">
        <v>166</v>
      </c>
      <c r="AT8" s="165">
        <f>[3]Source!$O$1</f>
        <v>43976</v>
      </c>
      <c r="AV8" s="166"/>
      <c r="AW8" s="167"/>
    </row>
    <row r="9" spans="1:49" s="163" customFormat="1" ht="24.95" hidden="1" customHeight="1" thickBot="1" x14ac:dyDescent="0.3">
      <c r="A9" s="168">
        <v>41.6461596101</v>
      </c>
      <c r="B9" s="169">
        <v>-70.533730397400006</v>
      </c>
      <c r="C9" s="68">
        <v>25001</v>
      </c>
      <c r="D9" s="68" t="s">
        <v>158</v>
      </c>
      <c r="E9" s="68">
        <v>111</v>
      </c>
      <c r="F9" s="170" t="s">
        <v>251</v>
      </c>
      <c r="G9" s="171">
        <v>60</v>
      </c>
      <c r="H9" s="171" t="e">
        <f t="shared" si="0"/>
        <v>#N/A</v>
      </c>
      <c r="I9" s="172">
        <f>INDEX('Data Table'!$F$4:$F$128,MATCH('Active &amp; Reserve'!C9,'Data Table'!$A$4:$A$128,0))</f>
        <v>2.525017733156016</v>
      </c>
      <c r="J9" s="191">
        <f>'Data Table'!BV5</f>
        <v>448</v>
      </c>
      <c r="K9" s="191">
        <f>'Data Table'!BW5</f>
        <v>360</v>
      </c>
      <c r="L9" s="191">
        <f>'Data Table'!BX5</f>
        <v>401</v>
      </c>
      <c r="M9" s="191">
        <f>'Data Table'!BY5</f>
        <v>433</v>
      </c>
      <c r="N9" s="191">
        <f>'Data Table'!BZ5</f>
        <v>321</v>
      </c>
      <c r="O9" s="191">
        <f>'Data Table'!CA5</f>
        <v>291</v>
      </c>
      <c r="P9" s="191">
        <f>'Data Table'!CB5</f>
        <v>435</v>
      </c>
      <c r="Q9" s="191">
        <f>'Data Table'!CC5</f>
        <v>19</v>
      </c>
      <c r="R9" s="191">
        <f>'Data Table'!CD5</f>
        <v>24</v>
      </c>
      <c r="S9" s="191">
        <f>'Data Table'!CE5</f>
        <v>45</v>
      </c>
      <c r="T9" s="191">
        <f>'Data Table'!CF5</f>
        <v>30</v>
      </c>
      <c r="U9" s="191">
        <f>'Data Table'!CG5</f>
        <v>34</v>
      </c>
      <c r="V9" s="191">
        <f>'Data Table'!CH5</f>
        <v>34</v>
      </c>
      <c r="W9" s="191">
        <f>'Data Table'!CI5</f>
        <v>35</v>
      </c>
      <c r="X9" s="191">
        <f>'Data Table'!CK5</f>
        <v>-3036</v>
      </c>
      <c r="Y9" s="191">
        <f>'Data Table'!CL5</f>
        <v>2563</v>
      </c>
      <c r="Z9" s="191">
        <f>'Data Table'!CM5</f>
        <v>393</v>
      </c>
      <c r="AA9" s="191">
        <f>'Data Table'!CN5</f>
        <v>2108</v>
      </c>
      <c r="AB9" s="191">
        <f>'Data Table'!CO5</f>
        <v>1612</v>
      </c>
      <c r="AC9" s="191">
        <f>'Data Table'!CP5</f>
        <v>1257</v>
      </c>
      <c r="AD9" s="191">
        <f>'Data Table'!CQ5</f>
        <v>2228</v>
      </c>
      <c r="AE9" s="189" t="s">
        <v>211</v>
      </c>
      <c r="AF9" s="138">
        <f t="shared" ref="AF9:AF72" si="1">I9</f>
        <v>2.525017733156016</v>
      </c>
      <c r="AG9" s="139">
        <f>INDEX('Data Table'!$BE$4:$BE$128,MATCH('Active &amp; Reserve'!C9,'Data Table'!$A$4:$A$128,0))</f>
        <v>1385.2372698301297</v>
      </c>
      <c r="AH9" s="140">
        <f>INDEX('[3]60-Mile'!$V$4:$V$129,MATCH(AE9,'[3]60-Mile'!$A$4:$A$129,0))</f>
        <v>384.14285714285717</v>
      </c>
      <c r="AI9" s="187"/>
      <c r="AJ9" s="141">
        <f>INDEX('[3]60-Mile'!$X$4:$X$129,MATCH(AE9,'[3]60-Mile'!$A$4:$A$129,0))</f>
        <v>87.964402032341397</v>
      </c>
      <c r="AK9" s="142">
        <f>INDEX('[3]60-Mile'!$AA$4:$AA$129,MATCH(AE9,'[3]60-Mile'!$A$4:$A$129,0))</f>
        <v>31.571428571428573</v>
      </c>
      <c r="AL9" s="188"/>
      <c r="AM9" s="143"/>
      <c r="AN9" s="144">
        <f>('[4]Social Distancing Grades'!$M3)</f>
        <v>-1</v>
      </c>
      <c r="AO9" s="144"/>
      <c r="AP9" s="162"/>
      <c r="AQ9" s="162"/>
      <c r="AS9" s="164" t="s">
        <v>167</v>
      </c>
      <c r="AT9" s="165" t="s">
        <v>379</v>
      </c>
      <c r="AV9" s="166"/>
      <c r="AW9" s="167"/>
    </row>
    <row r="10" spans="1:49" s="163" customFormat="1" ht="24.95" hidden="1" customHeight="1" x14ac:dyDescent="0.25">
      <c r="A10" s="168">
        <v>41.934991703199998</v>
      </c>
      <c r="B10" s="169">
        <v>-72.701257089099997</v>
      </c>
      <c r="C10" s="68">
        <v>9003</v>
      </c>
      <c r="D10" s="68" t="s">
        <v>158</v>
      </c>
      <c r="E10" s="68">
        <v>12</v>
      </c>
      <c r="F10" s="170" t="s">
        <v>251</v>
      </c>
      <c r="G10" s="171">
        <v>19</v>
      </c>
      <c r="H10" s="171" t="e">
        <f t="shared" si="0"/>
        <v>#N/A</v>
      </c>
      <c r="I10" s="172">
        <f>INDEX('Data Table'!$F$4:$F$128,MATCH('Active &amp; Reserve'!C10,'Data Table'!$A$4:$A$128,0))</f>
        <v>1.4638230267854333</v>
      </c>
      <c r="J10" s="191">
        <f>'Data Table'!BV6</f>
        <v>936</v>
      </c>
      <c r="K10" s="191">
        <f>'Data Table'!BW6</f>
        <v>550</v>
      </c>
      <c r="L10" s="191">
        <f>'Data Table'!BX6</f>
        <v>900</v>
      </c>
      <c r="M10" s="191">
        <f>'Data Table'!BY6</f>
        <v>519</v>
      </c>
      <c r="N10" s="191">
        <f>'Data Table'!BZ6</f>
        <v>631</v>
      </c>
      <c r="O10" s="191">
        <f>'Data Table'!CA6</f>
        <v>575</v>
      </c>
      <c r="P10" s="191">
        <f>'Data Table'!CB6</f>
        <v>720</v>
      </c>
      <c r="Q10" s="191">
        <f>'Data Table'!CC6</f>
        <v>56</v>
      </c>
      <c r="R10" s="191">
        <f>'Data Table'!CD6</f>
        <v>45</v>
      </c>
      <c r="S10" s="191">
        <f>'Data Table'!CE6</f>
        <v>94</v>
      </c>
      <c r="T10" s="191">
        <f>'Data Table'!CF6</f>
        <v>78</v>
      </c>
      <c r="U10" s="191">
        <f>'Data Table'!CG6</f>
        <v>73</v>
      </c>
      <c r="V10" s="191">
        <f>'Data Table'!CH6</f>
        <v>59</v>
      </c>
      <c r="W10" s="191">
        <f>'Data Table'!CI6</f>
        <v>37</v>
      </c>
      <c r="X10" s="191">
        <f>'Data Table'!CK6</f>
        <v>4701</v>
      </c>
      <c r="Y10" s="191">
        <f>'Data Table'!CL6</f>
        <v>-672</v>
      </c>
      <c r="Z10" s="191">
        <f>'Data Table'!CM6</f>
        <v>3819</v>
      </c>
      <c r="AA10" s="191">
        <f>'Data Table'!CN6</f>
        <v>1561</v>
      </c>
      <c r="AB10" s="191">
        <f>'Data Table'!CO6</f>
        <v>2219</v>
      </c>
      <c r="AC10" s="191">
        <f>'Data Table'!CP6</f>
        <v>1309</v>
      </c>
      <c r="AD10" s="191">
        <f>'Data Table'!CQ6</f>
        <v>3540</v>
      </c>
      <c r="AE10" s="189" t="s">
        <v>178</v>
      </c>
      <c r="AF10" s="138">
        <f t="shared" si="1"/>
        <v>1.4638230267854333</v>
      </c>
      <c r="AG10" s="139">
        <f>INDEX('Data Table'!$BE$4:$BE$128,MATCH('Active &amp; Reserve'!C10,'Data Table'!$A$4:$A$128,0))</f>
        <v>1106.6192520372526</v>
      </c>
      <c r="AH10" s="140">
        <f>INDEX('[3]60-Mile'!$V$4:$V$129,MATCH(AE10,'[3]60-Mile'!$A$4:$A$129,0))</f>
        <v>690.14285714285711</v>
      </c>
      <c r="AI10" s="187"/>
      <c r="AJ10" s="141">
        <f>INDEX('[3]60-Mile'!$X$4:$X$129,MATCH(AE10,'[3]60-Mile'!$A$4:$A$129,0))</f>
        <v>96.879395857586346</v>
      </c>
      <c r="AK10" s="142">
        <f>INDEX('[3]60-Mile'!$AA$4:$AA$129,MATCH(AE10,'[3]60-Mile'!$A$4:$A$129,0))</f>
        <v>63.142857142857146</v>
      </c>
      <c r="AL10" s="188"/>
      <c r="AM10" s="143"/>
      <c r="AN10" s="144">
        <f>('[4]Social Distancing Grades'!$M4)</f>
        <v>-1</v>
      </c>
      <c r="AO10" s="144"/>
      <c r="AP10" s="162"/>
      <c r="AQ10" s="162"/>
      <c r="AV10" s="166"/>
      <c r="AW10" s="167"/>
    </row>
    <row r="11" spans="1:49" s="163" customFormat="1" ht="24.95" hidden="1" customHeight="1" x14ac:dyDescent="0.25">
      <c r="A11" s="173">
        <v>41.501405282</v>
      </c>
      <c r="B11" s="174">
        <v>-74.084345354800007</v>
      </c>
      <c r="C11" s="68">
        <v>36071</v>
      </c>
      <c r="D11" s="68" t="s">
        <v>158</v>
      </c>
      <c r="E11" s="68">
        <v>136</v>
      </c>
      <c r="F11" s="170" t="s">
        <v>251</v>
      </c>
      <c r="G11" s="171">
        <v>14</v>
      </c>
      <c r="H11" s="171" t="e">
        <f t="shared" si="0"/>
        <v>#N/A</v>
      </c>
      <c r="I11" s="172">
        <f>INDEX('Data Table'!$F$4:$F$128,MATCH('Active &amp; Reserve'!C11,'Data Table'!$A$4:$A$128,0))</f>
        <v>26.248400486172148</v>
      </c>
      <c r="J11" s="191">
        <f>'Data Table'!BV7</f>
        <v>1493</v>
      </c>
      <c r="K11" s="191">
        <f>'Data Table'!BW7</f>
        <v>922</v>
      </c>
      <c r="L11" s="191">
        <f>'Data Table'!BX7</f>
        <v>1006</v>
      </c>
      <c r="M11" s="191">
        <f>'Data Table'!BY7</f>
        <v>803</v>
      </c>
      <c r="N11" s="191">
        <f>'Data Table'!BZ7</f>
        <v>884</v>
      </c>
      <c r="O11" s="191">
        <f>'Data Table'!CA7</f>
        <v>596</v>
      </c>
      <c r="P11" s="191">
        <f>'Data Table'!CB7</f>
        <v>836</v>
      </c>
      <c r="Q11" s="191">
        <f>'Data Table'!CC7</f>
        <v>84</v>
      </c>
      <c r="R11" s="191">
        <f>'Data Table'!CD7</f>
        <v>105</v>
      </c>
      <c r="S11" s="191">
        <f>'Data Table'!CE7</f>
        <v>132</v>
      </c>
      <c r="T11" s="191">
        <f>'Data Table'!CF7</f>
        <v>87</v>
      </c>
      <c r="U11" s="191">
        <f>'Data Table'!CG7</f>
        <v>102</v>
      </c>
      <c r="V11" s="191">
        <f>'Data Table'!CH7</f>
        <v>65</v>
      </c>
      <c r="W11" s="191">
        <f>'Data Table'!CI7</f>
        <v>55</v>
      </c>
      <c r="X11" s="191">
        <f>'Data Table'!CK7</f>
        <v>13442</v>
      </c>
      <c r="Y11" s="191">
        <f>'Data Table'!CL7</f>
        <v>22847</v>
      </c>
      <c r="Z11" s="191">
        <f>'Data Table'!CM7</f>
        <v>28339</v>
      </c>
      <c r="AA11" s="191">
        <f>'Data Table'!CN7</f>
        <v>28778</v>
      </c>
      <c r="AB11" s="191">
        <f>'Data Table'!CO7</f>
        <v>33548</v>
      </c>
      <c r="AC11" s="191">
        <f>'Data Table'!CP7</f>
        <v>31875</v>
      </c>
      <c r="AD11" s="191">
        <f>'Data Table'!CQ7</f>
        <v>27133</v>
      </c>
      <c r="AE11" s="189" t="s">
        <v>227</v>
      </c>
      <c r="AF11" s="138">
        <f t="shared" si="1"/>
        <v>26.248400486172148</v>
      </c>
      <c r="AG11" s="139">
        <f>INDEX('Data Table'!$BE$4:$BE$128,MATCH('Active &amp; Reserve'!C11,'Data Table'!$A$4:$A$128,0))</f>
        <v>2345.4641832764164</v>
      </c>
      <c r="AH11" s="140">
        <f>INDEX('[3]60-Mile'!$V$4:$V$129,MATCH(AE11,'[3]60-Mile'!$A$4:$A$129,0))</f>
        <v>934.28571428571433</v>
      </c>
      <c r="AI11" s="187"/>
      <c r="AJ11" s="141">
        <f>INDEX('[3]60-Mile'!$X$4:$X$129,MATCH(AE11,'[3]60-Mile'!$A$4:$A$129,0))</f>
        <v>148.32975072103818</v>
      </c>
      <c r="AK11" s="142">
        <f>INDEX('[3]60-Mile'!$AA$4:$AA$129,MATCH(AE11,'[3]60-Mile'!$A$4:$A$129,0))</f>
        <v>90</v>
      </c>
      <c r="AL11" s="188"/>
      <c r="AM11" s="143"/>
      <c r="AN11" s="144">
        <f>('[4]Social Distancing Grades'!$M5)</f>
        <v>-1</v>
      </c>
      <c r="AO11" s="144"/>
      <c r="AP11" s="162"/>
      <c r="AQ11" s="162"/>
      <c r="AV11" s="166"/>
      <c r="AW11" s="167"/>
    </row>
    <row r="12" spans="1:49" s="163" customFormat="1" ht="24.95" hidden="1" customHeight="1" x14ac:dyDescent="0.25">
      <c r="A12" s="173">
        <v>42.851942999999999</v>
      </c>
      <c r="B12" s="174">
        <v>-73.920490999999998</v>
      </c>
      <c r="C12" s="68">
        <v>36091</v>
      </c>
      <c r="D12" s="68" t="s">
        <v>158</v>
      </c>
      <c r="E12" s="68">
        <v>126</v>
      </c>
      <c r="F12" s="170" t="s">
        <v>251</v>
      </c>
      <c r="G12" s="171">
        <v>36</v>
      </c>
      <c r="H12" s="171" t="e">
        <f t="shared" si="0"/>
        <v>#N/A</v>
      </c>
      <c r="I12" s="172">
        <f>INDEX('Data Table'!$F$4:$F$128,MATCH('Active &amp; Reserve'!C12,'Data Table'!$A$4:$A$128,0))</f>
        <v>0.63533277147547729</v>
      </c>
      <c r="J12" s="191">
        <f>'Data Table'!BV8</f>
        <v>69</v>
      </c>
      <c r="K12" s="191">
        <f>'Data Table'!BW8</f>
        <v>76</v>
      </c>
      <c r="L12" s="191">
        <f>'Data Table'!BX8</f>
        <v>114</v>
      </c>
      <c r="M12" s="191">
        <f>'Data Table'!BY8</f>
        <v>177</v>
      </c>
      <c r="N12" s="191">
        <f>'Data Table'!BZ8</f>
        <v>154</v>
      </c>
      <c r="O12" s="191">
        <f>'Data Table'!CA8</f>
        <v>222</v>
      </c>
      <c r="P12" s="191">
        <f>'Data Table'!CB8</f>
        <v>98</v>
      </c>
      <c r="Q12" s="191">
        <f>'Data Table'!CC8</f>
        <v>6</v>
      </c>
      <c r="R12" s="191">
        <f>'Data Table'!CD8</f>
        <v>7</v>
      </c>
      <c r="S12" s="191">
        <f>'Data Table'!CE8</f>
        <v>5</v>
      </c>
      <c r="T12" s="191">
        <f>'Data Table'!CF8</f>
        <v>10</v>
      </c>
      <c r="U12" s="191">
        <f>'Data Table'!CG8</f>
        <v>10</v>
      </c>
      <c r="V12" s="191">
        <f>'Data Table'!CH8</f>
        <v>7</v>
      </c>
      <c r="W12" s="191">
        <f>'Data Table'!CI8</f>
        <v>10</v>
      </c>
      <c r="X12" s="191">
        <f>'Data Table'!CK8</f>
        <v>13442</v>
      </c>
      <c r="Y12" s="191">
        <f>'Data Table'!CL8</f>
        <v>22847</v>
      </c>
      <c r="Z12" s="191">
        <f>'Data Table'!CM8</f>
        <v>28339</v>
      </c>
      <c r="AA12" s="191">
        <f>'Data Table'!CN8</f>
        <v>28778</v>
      </c>
      <c r="AB12" s="191">
        <f>'Data Table'!CO8</f>
        <v>33548</v>
      </c>
      <c r="AC12" s="191">
        <f>'Data Table'!CP8</f>
        <v>31875</v>
      </c>
      <c r="AD12" s="191">
        <f>'Data Table'!CQ8</f>
        <v>27133</v>
      </c>
      <c r="AE12" s="189" t="s">
        <v>172</v>
      </c>
      <c r="AF12" s="138">
        <f t="shared" si="1"/>
        <v>0.63533277147547729</v>
      </c>
      <c r="AG12" s="139">
        <f>INDEX('Data Table'!$BE$4:$BE$128,MATCH('Active &amp; Reserve'!C12,'Data Table'!$A$4:$A$128,0))</f>
        <v>489.88964204143838</v>
      </c>
      <c r="AH12" s="140">
        <f>INDEX('[3]60-Mile'!$V$4:$V$129,MATCH(AE12,'[3]60-Mile'!$A$4:$A$129,0))</f>
        <v>130</v>
      </c>
      <c r="AI12" s="187"/>
      <c r="AJ12" s="141">
        <f>INDEX('[3]60-Mile'!$X$4:$X$129,MATCH(AE12,'[3]60-Mile'!$A$4:$A$129,0))</f>
        <v>38.13430630291986</v>
      </c>
      <c r="AK12" s="142">
        <f>INDEX('[3]60-Mile'!$AA$4:$AA$129,MATCH(AE12,'[3]60-Mile'!$A$4:$A$129,0))</f>
        <v>7.8571428571428568</v>
      </c>
      <c r="AL12" s="188"/>
      <c r="AM12" s="143"/>
      <c r="AN12" s="144">
        <f>('[4]Social Distancing Grades'!$M6)</f>
        <v>-1</v>
      </c>
      <c r="AO12" s="144"/>
      <c r="AP12" s="162"/>
      <c r="AQ12" s="162"/>
      <c r="AV12" s="166"/>
      <c r="AW12" s="167"/>
    </row>
    <row r="13" spans="1:49" s="163" customFormat="1" ht="24.95" hidden="1" customHeight="1" x14ac:dyDescent="0.25">
      <c r="A13" s="173">
        <v>42.301730999999997</v>
      </c>
      <c r="B13" s="174">
        <v>-85.257559999999998</v>
      </c>
      <c r="C13" s="68">
        <v>26025</v>
      </c>
      <c r="D13" s="68" t="s">
        <v>158</v>
      </c>
      <c r="E13" s="68">
        <v>151</v>
      </c>
      <c r="F13" s="170" t="s">
        <v>251</v>
      </c>
      <c r="G13" s="171">
        <v>68</v>
      </c>
      <c r="H13" s="171" t="e">
        <f t="shared" si="0"/>
        <v>#N/A</v>
      </c>
      <c r="I13" s="172">
        <f>INDEX('Data Table'!$F$4:$F$128,MATCH('Active &amp; Reserve'!C13,'Data Table'!$A$4:$A$128,0))</f>
        <v>1.2232736046977635E-2</v>
      </c>
      <c r="J13" s="191">
        <f>'Data Table'!BV9</f>
        <v>75</v>
      </c>
      <c r="K13" s="191">
        <f>'Data Table'!BW9</f>
        <v>108</v>
      </c>
      <c r="L13" s="191">
        <f>'Data Table'!BX9</f>
        <v>173</v>
      </c>
      <c r="M13" s="191">
        <f>'Data Table'!BY9</f>
        <v>162</v>
      </c>
      <c r="N13" s="191">
        <f>'Data Table'!BZ9</f>
        <v>150</v>
      </c>
      <c r="O13" s="191">
        <f>'Data Table'!CA9</f>
        <v>146</v>
      </c>
      <c r="P13" s="191">
        <f>'Data Table'!CB9</f>
        <v>88</v>
      </c>
      <c r="Q13" s="191">
        <f>'Data Table'!CC9</f>
        <v>2</v>
      </c>
      <c r="R13" s="191">
        <f>'Data Table'!CD9</f>
        <v>7</v>
      </c>
      <c r="S13" s="191">
        <f>'Data Table'!CE9</f>
        <v>6</v>
      </c>
      <c r="T13" s="191">
        <f>'Data Table'!CF9</f>
        <v>3</v>
      </c>
      <c r="U13" s="191">
        <f>'Data Table'!CG9</f>
        <v>8</v>
      </c>
      <c r="V13" s="191">
        <f>'Data Table'!CH9</f>
        <v>5</v>
      </c>
      <c r="W13" s="191">
        <f>'Data Table'!CI9</f>
        <v>0</v>
      </c>
      <c r="X13" s="191">
        <f>'Data Table'!CK9</f>
        <v>8376</v>
      </c>
      <c r="Y13" s="191">
        <f>'Data Table'!CL9</f>
        <v>7578</v>
      </c>
      <c r="Z13" s="191">
        <f>'Data Table'!CM9</f>
        <v>12658</v>
      </c>
      <c r="AA13" s="191">
        <f>'Data Table'!CN9</f>
        <v>13014</v>
      </c>
      <c r="AB13" s="191">
        <f>'Data Table'!CO9</f>
        <v>-25386</v>
      </c>
      <c r="AC13" s="191">
        <f>'Data Table'!CP9</f>
        <v>-2826</v>
      </c>
      <c r="AD13" s="191">
        <f>'Data Table'!CQ9</f>
        <v>19608</v>
      </c>
      <c r="AE13" s="189" t="s">
        <v>235</v>
      </c>
      <c r="AF13" s="138">
        <f t="shared" si="1"/>
        <v>1.2232736046977635E-2</v>
      </c>
      <c r="AG13" s="139">
        <f>INDEX('Data Table'!$BE$4:$BE$128,MATCH('Active &amp; Reserve'!C13,'Data Table'!$A$4:$A$128,0))</f>
        <v>310.83605262194067</v>
      </c>
      <c r="AH13" s="140">
        <f>INDEX('[3]60-Mile'!$V$4:$V$129,MATCH(AE13,'[3]60-Mile'!$A$4:$A$129,0))</f>
        <v>128.85714285714286</v>
      </c>
      <c r="AI13" s="187"/>
      <c r="AJ13" s="141">
        <f>INDEX('[3]60-Mile'!$X$4:$X$129,MATCH(AE13,'[3]60-Mile'!$A$4:$A$129,0))</f>
        <v>11.772441325280402</v>
      </c>
      <c r="AK13" s="142">
        <f>INDEX('[3]60-Mile'!$AA$4:$AA$129,MATCH(AE13,'[3]60-Mile'!$A$4:$A$129,0))</f>
        <v>4.4285714285714288</v>
      </c>
      <c r="AL13" s="188"/>
      <c r="AM13" s="143"/>
      <c r="AN13" s="144">
        <f>('[4]Social Distancing Grades'!$M7)</f>
        <v>-1</v>
      </c>
      <c r="AO13" s="144"/>
      <c r="AP13" s="162"/>
      <c r="AQ13" s="162"/>
      <c r="AV13" s="166"/>
      <c r="AW13" s="167"/>
    </row>
    <row r="14" spans="1:49" s="163" customFormat="1" ht="24.95" hidden="1" customHeight="1" x14ac:dyDescent="0.25">
      <c r="A14" s="173">
        <v>40.205984999999998</v>
      </c>
      <c r="B14" s="174">
        <v>-75.140270000000001</v>
      </c>
      <c r="C14" s="68">
        <v>42091</v>
      </c>
      <c r="D14" s="68" t="s">
        <v>158</v>
      </c>
      <c r="E14" s="68">
        <v>104</v>
      </c>
      <c r="F14" s="170" t="s">
        <v>251</v>
      </c>
      <c r="G14" s="171">
        <v>21</v>
      </c>
      <c r="H14" s="171" t="e">
        <f t="shared" si="0"/>
        <v>#N/A</v>
      </c>
      <c r="I14" s="172">
        <f>INDEX('Data Table'!$F$4:$F$128,MATCH('Active &amp; Reserve'!C14,'Data Table'!$A$4:$A$128,0))</f>
        <v>2.795421885187602</v>
      </c>
      <c r="J14" s="191">
        <f>'Data Table'!BV10</f>
        <v>1434</v>
      </c>
      <c r="K14" s="191">
        <f>'Data Table'!BW10</f>
        <v>1145</v>
      </c>
      <c r="L14" s="191">
        <f>'Data Table'!BX10</f>
        <v>1265</v>
      </c>
      <c r="M14" s="191">
        <f>'Data Table'!BY10</f>
        <v>1397</v>
      </c>
      <c r="N14" s="191">
        <f>'Data Table'!BZ10</f>
        <v>1534</v>
      </c>
      <c r="O14" s="191">
        <f>'Data Table'!CA10</f>
        <v>938</v>
      </c>
      <c r="P14" s="191">
        <f>'Data Table'!CB10</f>
        <v>879</v>
      </c>
      <c r="Q14" s="191">
        <f>'Data Table'!CC10</f>
        <v>188</v>
      </c>
      <c r="R14" s="191">
        <f>'Data Table'!CD10</f>
        <v>158</v>
      </c>
      <c r="S14" s="191">
        <f>'Data Table'!CE10</f>
        <v>148</v>
      </c>
      <c r="T14" s="191">
        <f>'Data Table'!CF10</f>
        <v>112</v>
      </c>
      <c r="U14" s="191">
        <f>'Data Table'!CG10</f>
        <v>170</v>
      </c>
      <c r="V14" s="191">
        <f>'Data Table'!CH10</f>
        <v>96</v>
      </c>
      <c r="W14" s="191">
        <f>'Data Table'!CI10</f>
        <v>44</v>
      </c>
      <c r="X14" s="191">
        <f>'Data Table'!CK10</f>
        <v>2991</v>
      </c>
      <c r="Y14" s="191">
        <f>'Data Table'!CL10</f>
        <v>0</v>
      </c>
      <c r="Z14" s="191">
        <f>'Data Table'!CM10</f>
        <v>1946</v>
      </c>
      <c r="AA14" s="191">
        <f>'Data Table'!CN10</f>
        <v>1435</v>
      </c>
      <c r="AB14" s="191">
        <f>'Data Table'!CO10</f>
        <v>2201</v>
      </c>
      <c r="AC14" s="191">
        <f>'Data Table'!CP10</f>
        <v>343</v>
      </c>
      <c r="AD14" s="191">
        <f>'Data Table'!CQ10</f>
        <v>2289</v>
      </c>
      <c r="AE14" s="189" t="s">
        <v>236</v>
      </c>
      <c r="AF14" s="138">
        <f t="shared" si="1"/>
        <v>2.795421885187602</v>
      </c>
      <c r="AG14" s="139">
        <f>INDEX('Data Table'!$BE$4:$BE$128,MATCH('Active &amp; Reserve'!C14,'Data Table'!$A$4:$A$128,0))</f>
        <v>1033.4691638836573</v>
      </c>
      <c r="AH14" s="140">
        <f>INDEX('[3]60-Mile'!$V$4:$V$129,MATCH(AE14,'[3]60-Mile'!$A$4:$A$129,0))</f>
        <v>1227.4285714285713</v>
      </c>
      <c r="AI14" s="187"/>
      <c r="AJ14" s="141">
        <f>INDEX('[3]60-Mile'!$X$4:$X$129,MATCH(AE14,'[3]60-Mile'!$A$4:$A$129,0))</f>
        <v>71.674300481980225</v>
      </c>
      <c r="AK14" s="142">
        <f>INDEX('[3]60-Mile'!$AA$4:$AA$129,MATCH(AE14,'[3]60-Mile'!$A$4:$A$129,0))</f>
        <v>130.85714285714286</v>
      </c>
      <c r="AL14" s="188"/>
      <c r="AM14" s="143"/>
      <c r="AN14" s="144">
        <f>('[4]Social Distancing Grades'!$M8)</f>
        <v>-1</v>
      </c>
      <c r="AO14" s="144"/>
      <c r="AP14" s="162"/>
      <c r="AQ14" s="162"/>
      <c r="AV14" s="166"/>
      <c r="AW14" s="167"/>
    </row>
    <row r="15" spans="1:49" s="163" customFormat="1" ht="24.95" hidden="1" customHeight="1" x14ac:dyDescent="0.25">
      <c r="A15" s="173">
        <v>43.5802151368</v>
      </c>
      <c r="B15" s="174">
        <v>-96.744212648599998</v>
      </c>
      <c r="C15" s="68">
        <v>46083</v>
      </c>
      <c r="D15" s="68" t="s">
        <v>158</v>
      </c>
      <c r="E15" s="68">
        <v>133</v>
      </c>
      <c r="F15" s="170" t="s">
        <v>251</v>
      </c>
      <c r="G15" s="171">
        <v>83</v>
      </c>
      <c r="H15" s="171" t="e">
        <f t="shared" si="0"/>
        <v>#N/A</v>
      </c>
      <c r="I15" s="172">
        <f>INDEX('Data Table'!$F$4:$F$128,MATCH('Active &amp; Reserve'!C15,'Data Table'!$A$4:$A$128,0))</f>
        <v>6.8782646384776033E-5</v>
      </c>
      <c r="J15" s="191">
        <f>'Data Table'!BV11</f>
        <v>54</v>
      </c>
      <c r="K15" s="191">
        <f>'Data Table'!BW11</f>
        <v>39</v>
      </c>
      <c r="L15" s="191">
        <f>'Data Table'!BX11</f>
        <v>68</v>
      </c>
      <c r="M15" s="191">
        <f>'Data Table'!BY11</f>
        <v>26</v>
      </c>
      <c r="N15" s="191">
        <f>'Data Table'!BZ11</f>
        <v>73</v>
      </c>
      <c r="O15" s="191">
        <f>'Data Table'!CA11</f>
        <v>61</v>
      </c>
      <c r="P15" s="191">
        <f>'Data Table'!CB11</f>
        <v>68</v>
      </c>
      <c r="Q15" s="191">
        <f>'Data Table'!CC11</f>
        <v>0</v>
      </c>
      <c r="R15" s="191">
        <f>'Data Table'!CD11</f>
        <v>1</v>
      </c>
      <c r="S15" s="191">
        <f>'Data Table'!CE11</f>
        <v>0</v>
      </c>
      <c r="T15" s="191">
        <f>'Data Table'!CF11</f>
        <v>0</v>
      </c>
      <c r="U15" s="191">
        <f>'Data Table'!CG11</f>
        <v>3</v>
      </c>
      <c r="V15" s="191">
        <f>'Data Table'!CH11</f>
        <v>0</v>
      </c>
      <c r="W15" s="191">
        <f>'Data Table'!CI11</f>
        <v>0</v>
      </c>
      <c r="X15" s="191">
        <f>'Data Table'!CK11</f>
        <v>84</v>
      </c>
      <c r="Y15" s="191">
        <f>'Data Table'!CL11</f>
        <v>-240</v>
      </c>
      <c r="Z15" s="191">
        <f>'Data Table'!CM11</f>
        <v>182</v>
      </c>
      <c r="AA15" s="191">
        <f>'Data Table'!CN11</f>
        <v>-17</v>
      </c>
      <c r="AB15" s="191">
        <f>'Data Table'!CO11</f>
        <v>64</v>
      </c>
      <c r="AC15" s="191">
        <f>'Data Table'!CP11</f>
        <v>427</v>
      </c>
      <c r="AD15" s="191">
        <f>'Data Table'!CQ11</f>
        <v>148</v>
      </c>
      <c r="AE15" s="189" t="s">
        <v>197</v>
      </c>
      <c r="AF15" s="138">
        <f t="shared" si="1"/>
        <v>6.8782646384776033E-5</v>
      </c>
      <c r="AG15" s="139">
        <f>INDEX('Data Table'!$BE$4:$BE$128,MATCH('Active &amp; Reserve'!C15,'Data Table'!$A$4:$A$128,0))</f>
        <v>1116.899901052079</v>
      </c>
      <c r="AH15" s="140">
        <f>INDEX('[3]60-Mile'!$V$4:$V$129,MATCH(AE15,'[3]60-Mile'!$A$4:$A$129,0))</f>
        <v>55.571428571428569</v>
      </c>
      <c r="AI15" s="187"/>
      <c r="AJ15" s="141">
        <f>INDEX('[3]60-Mile'!$X$4:$X$129,MATCH(AE15,'[3]60-Mile'!$A$4:$A$129,0))</f>
        <v>9.2889885099250815</v>
      </c>
      <c r="AK15" s="142">
        <f>INDEX('[3]60-Mile'!$AA$4:$AA$129,MATCH(AE15,'[3]60-Mile'!$A$4:$A$129,0))</f>
        <v>0.5714285714285714</v>
      </c>
      <c r="AL15" s="188"/>
      <c r="AM15" s="143"/>
      <c r="AN15" s="144">
        <f>('[4]Social Distancing Grades'!$M9)</f>
        <v>-1</v>
      </c>
      <c r="AO15" s="144"/>
      <c r="AP15" s="162"/>
      <c r="AQ15" s="162"/>
      <c r="AV15" s="166"/>
      <c r="AW15" s="167"/>
    </row>
    <row r="16" spans="1:49" s="163" customFormat="1" ht="24.95" hidden="1" customHeight="1" x14ac:dyDescent="0.25">
      <c r="A16" s="175">
        <v>43.130204930799998</v>
      </c>
      <c r="B16" s="176">
        <v>-89.335982654800006</v>
      </c>
      <c r="C16" s="68">
        <v>55025</v>
      </c>
      <c r="D16" s="68" t="s">
        <v>158</v>
      </c>
      <c r="E16" s="68">
        <v>25</v>
      </c>
      <c r="F16" s="170" t="s">
        <v>251</v>
      </c>
      <c r="G16" s="171">
        <v>67</v>
      </c>
      <c r="H16" s="171" t="e">
        <f t="shared" si="0"/>
        <v>#N/A</v>
      </c>
      <c r="I16" s="172">
        <f>INDEX('Data Table'!$F$4:$F$128,MATCH('Active &amp; Reserve'!C16,'Data Table'!$A$4:$A$128,0))</f>
        <v>1.3571629353222375E-3</v>
      </c>
      <c r="J16" s="191">
        <f>'Data Table'!BV12</f>
        <v>95</v>
      </c>
      <c r="K16" s="191">
        <f>'Data Table'!BW12</f>
        <v>63</v>
      </c>
      <c r="L16" s="191">
        <f>'Data Table'!BX12</f>
        <v>120</v>
      </c>
      <c r="M16" s="191">
        <f>'Data Table'!BY12</f>
        <v>154</v>
      </c>
      <c r="N16" s="191">
        <f>'Data Table'!BZ12</f>
        <v>201</v>
      </c>
      <c r="O16" s="191">
        <f>'Data Table'!CA12</f>
        <v>128</v>
      </c>
      <c r="P16" s="191">
        <f>'Data Table'!CB12</f>
        <v>140</v>
      </c>
      <c r="Q16" s="191">
        <f>'Data Table'!CC12</f>
        <v>0</v>
      </c>
      <c r="R16" s="191">
        <f>'Data Table'!CD12</f>
        <v>3</v>
      </c>
      <c r="S16" s="191">
        <f>'Data Table'!CE12</f>
        <v>1</v>
      </c>
      <c r="T16" s="191">
        <f>'Data Table'!CF12</f>
        <v>10</v>
      </c>
      <c r="U16" s="191">
        <f>'Data Table'!CG12</f>
        <v>3</v>
      </c>
      <c r="V16" s="191">
        <f>'Data Table'!CH12</f>
        <v>2</v>
      </c>
      <c r="W16" s="191">
        <f>'Data Table'!CI12</f>
        <v>1</v>
      </c>
      <c r="X16" s="191">
        <f>'Data Table'!CK12</f>
        <v>0</v>
      </c>
      <c r="Y16" s="191">
        <f>'Data Table'!CL12</f>
        <v>0</v>
      </c>
      <c r="Z16" s="191">
        <f>'Data Table'!CM12</f>
        <v>0</v>
      </c>
      <c r="AA16" s="191">
        <f>'Data Table'!CN12</f>
        <v>0</v>
      </c>
      <c r="AB16" s="191">
        <f>'Data Table'!CO12</f>
        <v>0</v>
      </c>
      <c r="AC16" s="191">
        <f>'Data Table'!CP12</f>
        <v>0</v>
      </c>
      <c r="AD16" s="191">
        <f>'Data Table'!CQ12</f>
        <v>0</v>
      </c>
      <c r="AE16" s="189" t="s">
        <v>229</v>
      </c>
      <c r="AF16" s="138">
        <f t="shared" si="1"/>
        <v>1.3571629353222375E-3</v>
      </c>
      <c r="AG16" s="139">
        <f>INDEX('Data Table'!$BE$4:$BE$128,MATCH('Active &amp; Reserve'!C16,'Data Table'!$A$4:$A$128,0))</f>
        <v>270.90982677084963</v>
      </c>
      <c r="AH16" s="140">
        <f>INDEX('[3]60-Mile'!$V$4:$V$129,MATCH(AE16,'[3]60-Mile'!$A$4:$A$129,0))</f>
        <v>128.71428571428572</v>
      </c>
      <c r="AI16" s="187"/>
      <c r="AJ16" s="141">
        <f>INDEX('[3]60-Mile'!$X$4:$X$129,MATCH(AE16,'[3]60-Mile'!$A$4:$A$129,0))</f>
        <v>8.2038642023473987</v>
      </c>
      <c r="AK16" s="142">
        <f>INDEX('[3]60-Mile'!$AA$4:$AA$129,MATCH(AE16,'[3]60-Mile'!$A$4:$A$129,0))</f>
        <v>2.8571428571428572</v>
      </c>
      <c r="AL16" s="188"/>
      <c r="AM16" s="143"/>
      <c r="AN16" s="144">
        <f>('[4]Social Distancing Grades'!$M10)</f>
        <v>-1</v>
      </c>
      <c r="AO16" s="144"/>
      <c r="AP16" s="162"/>
      <c r="AQ16" s="162"/>
      <c r="AV16" s="166"/>
      <c r="AW16" s="167"/>
    </row>
    <row r="17" spans="1:49" s="163" customFormat="1" ht="24.95" hidden="1" customHeight="1" x14ac:dyDescent="0.25">
      <c r="A17" s="175">
        <v>33.570005507600001</v>
      </c>
      <c r="B17" s="176">
        <v>-86.754395002999999</v>
      </c>
      <c r="C17" s="68">
        <v>1073</v>
      </c>
      <c r="D17" s="68" t="s">
        <v>158</v>
      </c>
      <c r="E17" s="68">
        <v>2</v>
      </c>
      <c r="F17" s="170" t="s">
        <v>251</v>
      </c>
      <c r="G17" s="171">
        <v>64</v>
      </c>
      <c r="H17" s="171" t="e">
        <f t="shared" si="0"/>
        <v>#N/A</v>
      </c>
      <c r="I17" s="172">
        <f>INDEX('Data Table'!$F$4:$F$128,MATCH('Active &amp; Reserve'!C17,'Data Table'!$A$4:$A$128,0))</f>
        <v>5.7919001210297654E-4</v>
      </c>
      <c r="J17" s="191">
        <f>'Data Table'!BV13</f>
        <v>93</v>
      </c>
      <c r="K17" s="191">
        <f>'Data Table'!BW13</f>
        <v>67</v>
      </c>
      <c r="L17" s="191">
        <f>'Data Table'!BX13</f>
        <v>178</v>
      </c>
      <c r="M17" s="191">
        <f>'Data Table'!BY13</f>
        <v>99</v>
      </c>
      <c r="N17" s="191">
        <f>'Data Table'!BZ13</f>
        <v>57</v>
      </c>
      <c r="O17" s="191">
        <f>'Data Table'!CA13</f>
        <v>149</v>
      </c>
      <c r="P17" s="191">
        <f>'Data Table'!CB13</f>
        <v>109</v>
      </c>
      <c r="Q17" s="191">
        <f>'Data Table'!CC13</f>
        <v>0</v>
      </c>
      <c r="R17" s="191">
        <f>'Data Table'!CD13</f>
        <v>5</v>
      </c>
      <c r="S17" s="191">
        <f>'Data Table'!CE13</f>
        <v>5</v>
      </c>
      <c r="T17" s="191">
        <f>'Data Table'!CF13</f>
        <v>3</v>
      </c>
      <c r="U17" s="191">
        <f>'Data Table'!CG13</f>
        <v>3</v>
      </c>
      <c r="V17" s="191">
        <f>'Data Table'!CH13</f>
        <v>2</v>
      </c>
      <c r="W17" s="191">
        <f>'Data Table'!CI13</f>
        <v>1</v>
      </c>
      <c r="X17" s="191">
        <f>'Data Table'!CK13</f>
        <v>-2457</v>
      </c>
      <c r="Y17" s="191">
        <f>'Data Table'!CL13</f>
        <v>3204</v>
      </c>
      <c r="Z17" s="191">
        <f>'Data Table'!CM13</f>
        <v>2539</v>
      </c>
      <c r="AA17" s="191">
        <f>'Data Table'!CN13</f>
        <v>2589</v>
      </c>
      <c r="AB17" s="191">
        <f>'Data Table'!CO13</f>
        <v>1158</v>
      </c>
      <c r="AC17" s="191">
        <f>'Data Table'!CP13</f>
        <v>-767</v>
      </c>
      <c r="AD17" s="191">
        <f>'Data Table'!CQ13</f>
        <v>486</v>
      </c>
      <c r="AE17" s="189" t="s">
        <v>176</v>
      </c>
      <c r="AF17" s="138">
        <f t="shared" si="1"/>
        <v>5.7919001210297654E-4</v>
      </c>
      <c r="AG17" s="139">
        <f>INDEX('Data Table'!$BE$4:$BE$128,MATCH('Active &amp; Reserve'!C17,'Data Table'!$A$4:$A$128,0))</f>
        <v>224.14853213602927</v>
      </c>
      <c r="AH17" s="140">
        <f>INDEX('[3]60-Mile'!$V$4:$V$129,MATCH(AE17,'[3]60-Mile'!$A$4:$A$129,0))</f>
        <v>107.42857142857143</v>
      </c>
      <c r="AI17" s="187"/>
      <c r="AJ17" s="141">
        <f>INDEX('[3]60-Mile'!$X$4:$X$129,MATCH(AE17,'[3]60-Mile'!$A$4:$A$129,0))</f>
        <v>7.5128063692781577</v>
      </c>
      <c r="AK17" s="142">
        <f>INDEX('[3]60-Mile'!$AA$4:$AA$129,MATCH(AE17,'[3]60-Mile'!$A$4:$A$129,0))</f>
        <v>2.7142857142857144</v>
      </c>
      <c r="AL17" s="188"/>
      <c r="AM17" s="143"/>
      <c r="AN17" s="144">
        <f>('[4]Social Distancing Grades'!$M11)</f>
        <v>-1</v>
      </c>
      <c r="AO17" s="144"/>
      <c r="AP17" s="162"/>
      <c r="AQ17" s="162"/>
      <c r="AV17" s="166"/>
      <c r="AW17" s="167"/>
    </row>
    <row r="18" spans="1:49" s="163" customFormat="1" ht="24.95" hidden="1" customHeight="1" x14ac:dyDescent="0.25">
      <c r="A18" s="173">
        <v>36.110997401900001</v>
      </c>
      <c r="B18" s="174">
        <v>-86.674974227099995</v>
      </c>
      <c r="C18" s="68">
        <v>47037</v>
      </c>
      <c r="D18" s="68" t="s">
        <v>158</v>
      </c>
      <c r="E18" s="68">
        <v>101</v>
      </c>
      <c r="F18" s="170" t="s">
        <v>251</v>
      </c>
      <c r="G18" s="171">
        <v>49</v>
      </c>
      <c r="H18" s="171" t="e">
        <f t="shared" si="0"/>
        <v>#N/A</v>
      </c>
      <c r="I18" s="172">
        <f>INDEX('Data Table'!$F$4:$F$128,MATCH('Active &amp; Reserve'!C18,'Data Table'!$A$4:$A$128,0))</f>
        <v>6.4923648838030564E-3</v>
      </c>
      <c r="J18" s="191">
        <f>'Data Table'!BV14</f>
        <v>190</v>
      </c>
      <c r="K18" s="191">
        <f>'Data Table'!BW14</f>
        <v>345</v>
      </c>
      <c r="L18" s="191">
        <f>'Data Table'!BX14</f>
        <v>158</v>
      </c>
      <c r="M18" s="191">
        <f>'Data Table'!BY14</f>
        <v>139</v>
      </c>
      <c r="N18" s="191">
        <f>'Data Table'!BZ14</f>
        <v>197</v>
      </c>
      <c r="O18" s="191">
        <f>'Data Table'!CA14</f>
        <v>194</v>
      </c>
      <c r="P18" s="191">
        <f>'Data Table'!CB14</f>
        <v>126</v>
      </c>
      <c r="Q18" s="191">
        <f>'Data Table'!CC14</f>
        <v>2</v>
      </c>
      <c r="R18" s="191">
        <f>'Data Table'!CD14</f>
        <v>2</v>
      </c>
      <c r="S18" s="191">
        <f>'Data Table'!CE14</f>
        <v>4</v>
      </c>
      <c r="T18" s="191">
        <f>'Data Table'!CF14</f>
        <v>6</v>
      </c>
      <c r="U18" s="191">
        <f>'Data Table'!CG14</f>
        <v>2</v>
      </c>
      <c r="V18" s="191">
        <f>'Data Table'!CH14</f>
        <v>7</v>
      </c>
      <c r="W18" s="191">
        <f>'Data Table'!CI14</f>
        <v>4</v>
      </c>
      <c r="X18" s="191">
        <f>'Data Table'!CK14</f>
        <v>5025</v>
      </c>
      <c r="Y18" s="191">
        <f>'Data Table'!CL14</f>
        <v>6350</v>
      </c>
      <c r="Z18" s="191">
        <f>'Data Table'!CM14</f>
        <v>2280</v>
      </c>
      <c r="AA18" s="191">
        <f>'Data Table'!CN14</f>
        <v>-3897</v>
      </c>
      <c r="AB18" s="191">
        <f>'Data Table'!CO14</f>
        <v>8792</v>
      </c>
      <c r="AC18" s="191">
        <f>'Data Table'!CP14</f>
        <v>6258</v>
      </c>
      <c r="AD18" s="191">
        <f>'Data Table'!CQ14</f>
        <v>8023</v>
      </c>
      <c r="AE18" s="189" t="s">
        <v>209</v>
      </c>
      <c r="AF18" s="138">
        <f t="shared" si="1"/>
        <v>6.4923648838030564E-3</v>
      </c>
      <c r="AG18" s="139">
        <f>INDEX('Data Table'!$BE$4:$BE$128,MATCH('Active &amp; Reserve'!C18,'Data Table'!$A$4:$A$128,0))</f>
        <v>431.1929496538902</v>
      </c>
      <c r="AH18" s="140">
        <f>INDEX('[3]60-Mile'!$V$4:$V$129,MATCH(AE18,'[3]60-Mile'!$A$4:$A$129,0))</f>
        <v>192.71428571428572</v>
      </c>
      <c r="AI18" s="187"/>
      <c r="AJ18" s="141">
        <f>INDEX('[3]60-Mile'!$X$4:$X$129,MATCH(AE18,'[3]60-Mile'!$A$4:$A$129,0))</f>
        <v>6.4525132539123984</v>
      </c>
      <c r="AK18" s="142">
        <f>INDEX('[3]60-Mile'!$AA$4:$AA$129,MATCH(AE18,'[3]60-Mile'!$A$4:$A$129,0))</f>
        <v>3.8571428571428572</v>
      </c>
      <c r="AL18" s="188"/>
      <c r="AM18" s="143"/>
      <c r="AN18" s="144">
        <f>('[4]Social Distancing Grades'!$M12)</f>
        <v>-1</v>
      </c>
      <c r="AO18" s="144"/>
      <c r="AP18" s="162"/>
      <c r="AQ18" s="162"/>
      <c r="AV18" s="166"/>
      <c r="AW18" s="167"/>
    </row>
    <row r="19" spans="1:49" s="163" customFormat="1" ht="24.95" hidden="1" customHeight="1" x14ac:dyDescent="0.25">
      <c r="A19" s="175">
        <v>46.913693064999997</v>
      </c>
      <c r="B19" s="176">
        <v>-96.804437755099997</v>
      </c>
      <c r="C19" s="68">
        <v>38017</v>
      </c>
      <c r="D19" s="68" t="s">
        <v>158</v>
      </c>
      <c r="E19" s="68">
        <v>58</v>
      </c>
      <c r="F19" s="170" t="s">
        <v>251</v>
      </c>
      <c r="G19" s="171">
        <v>40</v>
      </c>
      <c r="H19" s="171" t="e">
        <f t="shared" si="0"/>
        <v>#N/A</v>
      </c>
      <c r="I19" s="172">
        <f>INDEX('Data Table'!$F$4:$F$128,MATCH('Active &amp; Reserve'!C19,'Data Table'!$A$4:$A$128,0))</f>
        <v>4.393802450003883E-5</v>
      </c>
      <c r="J19" s="191">
        <f>'Data Table'!BV15</f>
        <v>45</v>
      </c>
      <c r="K19" s="191">
        <f>'Data Table'!BW15</f>
        <v>68</v>
      </c>
      <c r="L19" s="191">
        <f>'Data Table'!BX15</f>
        <v>79</v>
      </c>
      <c r="M19" s="191">
        <f>'Data Table'!BY15</f>
        <v>110</v>
      </c>
      <c r="N19" s="191">
        <f>'Data Table'!BZ15</f>
        <v>85</v>
      </c>
      <c r="O19" s="191">
        <f>'Data Table'!CA15</f>
        <v>53</v>
      </c>
      <c r="P19" s="191">
        <f>'Data Table'!CB15</f>
        <v>52</v>
      </c>
      <c r="Q19" s="191">
        <f>'Data Table'!CC15</f>
        <v>0</v>
      </c>
      <c r="R19" s="191">
        <f>'Data Table'!CD15</f>
        <v>2</v>
      </c>
      <c r="S19" s="191">
        <f>'Data Table'!CE15</f>
        <v>4</v>
      </c>
      <c r="T19" s="191">
        <f>'Data Table'!CF15</f>
        <v>3</v>
      </c>
      <c r="U19" s="191">
        <f>'Data Table'!CG15</f>
        <v>1</v>
      </c>
      <c r="V19" s="191">
        <f>'Data Table'!CH15</f>
        <v>1</v>
      </c>
      <c r="W19" s="191">
        <f>'Data Table'!CI15</f>
        <v>1</v>
      </c>
      <c r="X19" s="191">
        <f>'Data Table'!CK15</f>
        <v>540</v>
      </c>
      <c r="Y19" s="191">
        <f>'Data Table'!CL15</f>
        <v>459</v>
      </c>
      <c r="Z19" s="191">
        <f>'Data Table'!CM15</f>
        <v>739</v>
      </c>
      <c r="AA19" s="191">
        <f>'Data Table'!CN15</f>
        <v>671</v>
      </c>
      <c r="AB19" s="191">
        <f>'Data Table'!CO15</f>
        <v>838</v>
      </c>
      <c r="AC19" s="191">
        <f>'Data Table'!CP15</f>
        <v>810</v>
      </c>
      <c r="AD19" s="191">
        <f>'Data Table'!CQ15</f>
        <v>472</v>
      </c>
      <c r="AE19" s="189" t="s">
        <v>192</v>
      </c>
      <c r="AF19" s="138">
        <f t="shared" si="1"/>
        <v>4.393802450003883E-5</v>
      </c>
      <c r="AG19" s="139">
        <f>INDEX('Data Table'!$BE$4:$BE$128,MATCH('Active &amp; Reserve'!C19,'Data Table'!$A$4:$A$128,0))</f>
        <v>633.13324278140476</v>
      </c>
      <c r="AH19" s="140">
        <f>INDEX('[3]60-Mile'!$V$4:$V$129,MATCH(AE19,'[3]60-Mile'!$A$4:$A$129,0))</f>
        <v>70.285714285714292</v>
      </c>
      <c r="AI19" s="187"/>
      <c r="AJ19" s="141">
        <f>INDEX('[3]60-Mile'!$X$4:$X$129,MATCH(AE19,'[3]60-Mile'!$A$4:$A$129,0))</f>
        <v>21.907724663716426</v>
      </c>
      <c r="AK19" s="142">
        <f>INDEX('[3]60-Mile'!$AA$4:$AA$129,MATCH(AE19,'[3]60-Mile'!$A$4:$A$129,0))</f>
        <v>1.7142857142857142</v>
      </c>
      <c r="AL19" s="188"/>
      <c r="AM19" s="143"/>
      <c r="AN19" s="144">
        <f>('[4]Social Distancing Grades'!$M13)</f>
        <v>-1</v>
      </c>
      <c r="AO19" s="144"/>
      <c r="AP19" s="162"/>
      <c r="AQ19" s="162"/>
      <c r="AV19" s="166"/>
      <c r="AW19" s="167"/>
    </row>
    <row r="20" spans="1:49" s="163" customFormat="1" ht="24.95" hidden="1" customHeight="1" x14ac:dyDescent="0.25">
      <c r="A20" s="175">
        <v>39.812836896299999</v>
      </c>
      <c r="B20" s="176">
        <v>-82.943712497199996</v>
      </c>
      <c r="C20" s="68">
        <v>39049</v>
      </c>
      <c r="D20" s="68" t="s">
        <v>158</v>
      </c>
      <c r="E20" s="68">
        <v>121</v>
      </c>
      <c r="F20" s="177" t="s">
        <v>251</v>
      </c>
      <c r="G20" s="171">
        <v>30</v>
      </c>
      <c r="H20" s="171" t="e">
        <f t="shared" si="0"/>
        <v>#N/A</v>
      </c>
      <c r="I20" s="172">
        <f>INDEX('Data Table'!$F$4:$F$128,MATCH('Active &amp; Reserve'!C20,'Data Table'!$A$4:$A$128,0))</f>
        <v>3.0938520387804569E-3</v>
      </c>
      <c r="J20" s="191">
        <f>'Data Table'!BV16</f>
        <v>130</v>
      </c>
      <c r="K20" s="191">
        <f>'Data Table'!BW16</f>
        <v>175</v>
      </c>
      <c r="L20" s="191">
        <f>'Data Table'!BX16</f>
        <v>163</v>
      </c>
      <c r="M20" s="191">
        <f>'Data Table'!BY16</f>
        <v>152</v>
      </c>
      <c r="N20" s="191">
        <f>'Data Table'!BZ16</f>
        <v>184</v>
      </c>
      <c r="O20" s="191">
        <f>'Data Table'!CA16</f>
        <v>182</v>
      </c>
      <c r="P20" s="191">
        <f>'Data Table'!CB16</f>
        <v>137</v>
      </c>
      <c r="Q20" s="191">
        <f>'Data Table'!CC16</f>
        <v>12</v>
      </c>
      <c r="R20" s="191">
        <f>'Data Table'!CD16</f>
        <v>25</v>
      </c>
      <c r="S20" s="191">
        <f>'Data Table'!CE16</f>
        <v>13</v>
      </c>
      <c r="T20" s="191">
        <f>'Data Table'!CF16</f>
        <v>6</v>
      </c>
      <c r="U20" s="191">
        <f>'Data Table'!CG16</f>
        <v>12</v>
      </c>
      <c r="V20" s="191">
        <f>'Data Table'!CH16</f>
        <v>18</v>
      </c>
      <c r="W20" s="191">
        <f>'Data Table'!CI16</f>
        <v>7</v>
      </c>
      <c r="X20" s="191">
        <f>'Data Table'!CK16</f>
        <v>773</v>
      </c>
      <c r="Y20" s="191">
        <f>'Data Table'!CL16</f>
        <v>7086</v>
      </c>
      <c r="Z20" s="191">
        <f>'Data Table'!CM16</f>
        <v>2240</v>
      </c>
      <c r="AA20" s="191">
        <f>'Data Table'!CN16</f>
        <v>2452</v>
      </c>
      <c r="AB20" s="191">
        <f>'Data Table'!CO16</f>
        <v>2554</v>
      </c>
      <c r="AC20" s="191">
        <f>'Data Table'!CP16</f>
        <v>3029</v>
      </c>
      <c r="AD20" s="191">
        <f>'Data Table'!CQ16</f>
        <v>121</v>
      </c>
      <c r="AE20" s="189" t="s">
        <v>218</v>
      </c>
      <c r="AF20" s="138">
        <f t="shared" si="1"/>
        <v>3.0938520387804569E-3</v>
      </c>
      <c r="AG20" s="139">
        <f>INDEX('Data Table'!$BE$4:$BE$128,MATCH('Active &amp; Reserve'!C20,'Data Table'!$A$4:$A$128,0))</f>
        <v>378.43090770517853</v>
      </c>
      <c r="AH20" s="140">
        <f>INDEX('[3]60-Mile'!$V$4:$V$129,MATCH(AE20,'[3]60-Mile'!$A$4:$A$129,0))</f>
        <v>160.42857142857142</v>
      </c>
      <c r="AI20" s="187"/>
      <c r="AJ20" s="141">
        <f>INDEX('[3]60-Mile'!$X$4:$X$129,MATCH(AE20,'[3]60-Mile'!$A$4:$A$129,0))</f>
        <v>11.069814281823756</v>
      </c>
      <c r="AK20" s="142">
        <f>INDEX('[3]60-Mile'!$AA$4:$AA$129,MATCH(AE20,'[3]60-Mile'!$A$4:$A$129,0))</f>
        <v>13.285714285714286</v>
      </c>
      <c r="AL20" s="188"/>
      <c r="AM20" s="143"/>
      <c r="AN20" s="144">
        <f>('[4]Social Distancing Grades'!$M14)</f>
        <v>-1</v>
      </c>
      <c r="AO20" s="144"/>
      <c r="AP20" s="162"/>
      <c r="AQ20" s="162"/>
      <c r="AV20" s="166"/>
      <c r="AW20" s="167"/>
    </row>
    <row r="21" spans="1:49" s="163" customFormat="1" ht="24.95" hidden="1" customHeight="1" x14ac:dyDescent="0.25">
      <c r="A21" s="178">
        <v>38.177988901500001</v>
      </c>
      <c r="B21" s="179">
        <v>-85.723795252499997</v>
      </c>
      <c r="C21" s="68">
        <v>21111</v>
      </c>
      <c r="D21" s="68" t="s">
        <v>158</v>
      </c>
      <c r="E21" s="68">
        <v>81</v>
      </c>
      <c r="F21" s="170" t="s">
        <v>251</v>
      </c>
      <c r="G21" s="171">
        <v>57</v>
      </c>
      <c r="H21" s="171" t="e">
        <f t="shared" si="0"/>
        <v>#N/A</v>
      </c>
      <c r="I21" s="172">
        <f>INDEX('Data Table'!$F$4:$F$128,MATCH('Active &amp; Reserve'!C21,'Data Table'!$A$4:$A$128,0))</f>
        <v>4.7220583377170799E-4</v>
      </c>
      <c r="J21" s="191">
        <f>'Data Table'!BV17</f>
        <v>156</v>
      </c>
      <c r="K21" s="191">
        <f>'Data Table'!BW17</f>
        <v>95</v>
      </c>
      <c r="L21" s="191">
        <f>'Data Table'!BX17</f>
        <v>80</v>
      </c>
      <c r="M21" s="191">
        <f>'Data Table'!BY17</f>
        <v>89</v>
      </c>
      <c r="N21" s="191">
        <f>'Data Table'!BZ17</f>
        <v>123</v>
      </c>
      <c r="O21" s="191">
        <f>'Data Table'!CA17</f>
        <v>54</v>
      </c>
      <c r="P21" s="191">
        <f>'Data Table'!CB17</f>
        <v>14</v>
      </c>
      <c r="Q21" s="191">
        <f>'Data Table'!CC17</f>
        <v>3</v>
      </c>
      <c r="R21" s="191">
        <f>'Data Table'!CD17</f>
        <v>15</v>
      </c>
      <c r="S21" s="191">
        <f>'Data Table'!CE17</f>
        <v>13</v>
      </c>
      <c r="T21" s="191">
        <f>'Data Table'!CF17</f>
        <v>7</v>
      </c>
      <c r="U21" s="191">
        <f>'Data Table'!CG17</f>
        <v>6</v>
      </c>
      <c r="V21" s="191">
        <f>'Data Table'!CH17</f>
        <v>4</v>
      </c>
      <c r="W21" s="191">
        <f>'Data Table'!CI17</f>
        <v>0</v>
      </c>
      <c r="X21" s="191">
        <f>'Data Table'!CK17</f>
        <v>20491</v>
      </c>
      <c r="Y21" s="191">
        <f>'Data Table'!CL17</f>
        <v>0</v>
      </c>
      <c r="Z21" s="191">
        <f>'Data Table'!CM17</f>
        <v>3706</v>
      </c>
      <c r="AA21" s="191">
        <f>'Data Table'!CN17</f>
        <v>6378</v>
      </c>
      <c r="AB21" s="191">
        <f>'Data Table'!CO17</f>
        <v>3819</v>
      </c>
      <c r="AC21" s="191">
        <f>'Data Table'!CP17</f>
        <v>-3053</v>
      </c>
      <c r="AD21" s="191">
        <f>'Data Table'!CQ17</f>
        <v>0</v>
      </c>
      <c r="AE21" s="189" t="s">
        <v>202</v>
      </c>
      <c r="AF21" s="138">
        <f t="shared" si="1"/>
        <v>4.7220583377170799E-4</v>
      </c>
      <c r="AG21" s="139">
        <f>INDEX('Data Table'!$BE$4:$BE$128,MATCH('Active &amp; Reserve'!C21,'Data Table'!$A$4:$A$128,0))</f>
        <v>251.08872271645257</v>
      </c>
      <c r="AH21" s="140">
        <f>INDEX('[3]60-Mile'!$V$4:$V$129,MATCH(AE21,'[3]60-Mile'!$A$4:$A$129,0))</f>
        <v>87.285714285714292</v>
      </c>
      <c r="AI21" s="187"/>
      <c r="AJ21" s="141">
        <f>INDEX('[3]60-Mile'!$X$4:$X$129,MATCH(AE21,'[3]60-Mile'!$A$4:$A$129,0))</f>
        <v>17.226147075030447</v>
      </c>
      <c r="AK21" s="142">
        <f>INDEX('[3]60-Mile'!$AA$4:$AA$129,MATCH(AE21,'[3]60-Mile'!$A$4:$A$129,0))</f>
        <v>6.8571428571428568</v>
      </c>
      <c r="AL21" s="188"/>
      <c r="AM21" s="143"/>
      <c r="AN21" s="144">
        <f>('[4]Social Distancing Grades'!$M15)</f>
        <v>-1</v>
      </c>
      <c r="AO21" s="144"/>
      <c r="AP21" s="162"/>
      <c r="AQ21" s="162"/>
      <c r="AV21" s="166"/>
      <c r="AW21" s="167"/>
    </row>
    <row r="22" spans="1:49" s="163" customFormat="1" ht="24.95" hidden="1" customHeight="1" x14ac:dyDescent="0.25">
      <c r="A22" s="175">
        <v>43.556877064200002</v>
      </c>
      <c r="B22" s="176">
        <v>-116.222460403</v>
      </c>
      <c r="C22" s="68">
        <v>16001</v>
      </c>
      <c r="D22" s="68" t="s">
        <v>158</v>
      </c>
      <c r="E22" s="68">
        <v>11</v>
      </c>
      <c r="F22" s="170" t="s">
        <v>251</v>
      </c>
      <c r="G22" s="171">
        <v>93</v>
      </c>
      <c r="H22" s="171" t="e">
        <f t="shared" si="0"/>
        <v>#N/A</v>
      </c>
      <c r="I22" s="172">
        <f>INDEX('Data Table'!$F$4:$F$128,MATCH('Active &amp; Reserve'!C22,'Data Table'!$A$4:$A$128,0))</f>
        <v>3.4472154606523572E-6</v>
      </c>
      <c r="J22" s="191">
        <f>'Data Table'!BV18</f>
        <v>9</v>
      </c>
      <c r="K22" s="191">
        <f>'Data Table'!BW18</f>
        <v>7</v>
      </c>
      <c r="L22" s="191">
        <f>'Data Table'!BX18</f>
        <v>9</v>
      </c>
      <c r="M22" s="191">
        <f>'Data Table'!BY18</f>
        <v>6</v>
      </c>
      <c r="N22" s="191">
        <f>'Data Table'!BZ18</f>
        <v>4</v>
      </c>
      <c r="O22" s="191">
        <f>'Data Table'!CA18</f>
        <v>2</v>
      </c>
      <c r="P22" s="191">
        <f>'Data Table'!CB18</f>
        <v>1</v>
      </c>
      <c r="Q22" s="191">
        <f>'Data Table'!CC18</f>
        <v>0</v>
      </c>
      <c r="R22" s="191">
        <f>'Data Table'!CD18</f>
        <v>1</v>
      </c>
      <c r="S22" s="191">
        <f>'Data Table'!CE18</f>
        <v>0</v>
      </c>
      <c r="T22" s="191">
        <f>'Data Table'!CF18</f>
        <v>0</v>
      </c>
      <c r="U22" s="191">
        <f>'Data Table'!CG18</f>
        <v>0</v>
      </c>
      <c r="V22" s="191">
        <f>'Data Table'!CH18</f>
        <v>0</v>
      </c>
      <c r="W22" s="191">
        <f>'Data Table'!CI18</f>
        <v>0</v>
      </c>
      <c r="X22" s="191">
        <f>'Data Table'!CK18</f>
        <v>1037</v>
      </c>
      <c r="Y22" s="191">
        <f>'Data Table'!CL18</f>
        <v>288</v>
      </c>
      <c r="Z22" s="191">
        <f>'Data Table'!CM18</f>
        <v>21</v>
      </c>
      <c r="AA22" s="191">
        <f>'Data Table'!CN18</f>
        <v>427</v>
      </c>
      <c r="AB22" s="191">
        <f>'Data Table'!CO18</f>
        <v>404</v>
      </c>
      <c r="AC22" s="191">
        <f>'Data Table'!CP18</f>
        <v>487</v>
      </c>
      <c r="AD22" s="191">
        <f>'Data Table'!CQ18</f>
        <v>0</v>
      </c>
      <c r="AE22" s="189" t="s">
        <v>177</v>
      </c>
      <c r="AF22" s="138">
        <f t="shared" si="1"/>
        <v>3.4472154606523572E-6</v>
      </c>
      <c r="AG22" s="139">
        <f>INDEX('Data Table'!$BE$4:$BE$128,MATCH('Active &amp; Reserve'!C22,'Data Table'!$A$4:$A$128,0))</f>
        <v>146.31076153490079</v>
      </c>
      <c r="AH22" s="140">
        <f>INDEX('[3]60-Mile'!$V$4:$V$129,MATCH(AE22,'[3]60-Mile'!$A$4:$A$129,0))</f>
        <v>5.4285714285714288</v>
      </c>
      <c r="AI22" s="187"/>
      <c r="AJ22" s="141">
        <f>INDEX('[3]60-Mile'!$X$4:$X$129,MATCH(AE22,'[3]60-Mile'!$A$4:$A$129,0))</f>
        <v>4.162288905734246</v>
      </c>
      <c r="AK22" s="142">
        <f>INDEX('[3]60-Mile'!$AA$4:$AA$129,MATCH(AE22,'[3]60-Mile'!$A$4:$A$129,0))</f>
        <v>0.14285714285714285</v>
      </c>
      <c r="AL22" s="188"/>
      <c r="AM22" s="143"/>
      <c r="AN22" s="144">
        <f>('[4]Social Distancing Grades'!$M16)</f>
        <v>-1</v>
      </c>
      <c r="AO22" s="144"/>
      <c r="AP22" s="162"/>
      <c r="AQ22" s="162"/>
      <c r="AV22" s="166"/>
      <c r="AW22" s="167"/>
    </row>
    <row r="23" spans="1:49" s="163" customFormat="1" ht="24.95" hidden="1" customHeight="1" x14ac:dyDescent="0.25">
      <c r="A23" s="175">
        <v>30.486392313500001</v>
      </c>
      <c r="B23" s="176">
        <v>-81.705440283599998</v>
      </c>
      <c r="C23" s="68">
        <v>12031</v>
      </c>
      <c r="D23" s="68" t="s">
        <v>158</v>
      </c>
      <c r="E23" s="68">
        <v>65</v>
      </c>
      <c r="F23" s="170" t="s">
        <v>251</v>
      </c>
      <c r="G23" s="171">
        <v>58</v>
      </c>
      <c r="H23" s="171" t="e">
        <f t="shared" si="0"/>
        <v>#N/A</v>
      </c>
      <c r="I23" s="172">
        <f>INDEX('Data Table'!$F$4:$F$128,MATCH('Active &amp; Reserve'!C23,'Data Table'!$A$4:$A$128,0))</f>
        <v>3.9745518815037712E-4</v>
      </c>
      <c r="J23" s="191">
        <f>'Data Table'!BV19</f>
        <v>38</v>
      </c>
      <c r="K23" s="191">
        <f>'Data Table'!BW19</f>
        <v>41</v>
      </c>
      <c r="L23" s="191">
        <f>'Data Table'!BX19</f>
        <v>58</v>
      </c>
      <c r="M23" s="191">
        <f>'Data Table'!BY19</f>
        <v>51</v>
      </c>
      <c r="N23" s="191">
        <f>'Data Table'!BZ19</f>
        <v>44</v>
      </c>
      <c r="O23" s="191">
        <f>'Data Table'!CA19</f>
        <v>49</v>
      </c>
      <c r="P23" s="191">
        <f>'Data Table'!CB19</f>
        <v>54</v>
      </c>
      <c r="Q23" s="191">
        <f>'Data Table'!CC19</f>
        <v>1</v>
      </c>
      <c r="R23" s="191">
        <f>'Data Table'!CD19</f>
        <v>1</v>
      </c>
      <c r="S23" s="191">
        <f>'Data Table'!CE19</f>
        <v>0</v>
      </c>
      <c r="T23" s="191">
        <f>'Data Table'!CF19</f>
        <v>2</v>
      </c>
      <c r="U23" s="191">
        <f>'Data Table'!CG19</f>
        <v>4</v>
      </c>
      <c r="V23" s="191">
        <f>'Data Table'!CH19</f>
        <v>2</v>
      </c>
      <c r="W23" s="191">
        <f>'Data Table'!CI19</f>
        <v>0</v>
      </c>
      <c r="X23" s="191">
        <f>'Data Table'!CK19</f>
        <v>34423</v>
      </c>
      <c r="Y23" s="191">
        <f>'Data Table'!CL19</f>
        <v>50223</v>
      </c>
      <c r="Z23" s="191">
        <f>'Data Table'!CM19</f>
        <v>30541</v>
      </c>
      <c r="AA23" s="191">
        <f>'Data Table'!CN19</f>
        <v>13807</v>
      </c>
      <c r="AB23" s="191">
        <f>'Data Table'!CO19</f>
        <v>14181</v>
      </c>
      <c r="AC23" s="191">
        <f>'Data Table'!CP19</f>
        <v>7398</v>
      </c>
      <c r="AD23" s="191">
        <f>'Data Table'!CQ19</f>
        <v>28210</v>
      </c>
      <c r="AE23" s="189" t="s">
        <v>196</v>
      </c>
      <c r="AF23" s="138">
        <f t="shared" si="1"/>
        <v>3.9745518815037712E-4</v>
      </c>
      <c r="AG23" s="139">
        <f>INDEX('Data Table'!$BE$4:$BE$128,MATCH('Active &amp; Reserve'!C23,'Data Table'!$A$4:$A$128,0))</f>
        <v>151.86028853454823</v>
      </c>
      <c r="AH23" s="140">
        <f>INDEX('[3]60-Mile'!$V$4:$V$129,MATCH(AE23,'[3]60-Mile'!$A$4:$A$129,0))</f>
        <v>47.857142857142854</v>
      </c>
      <c r="AI23" s="187"/>
      <c r="AJ23" s="141">
        <f>INDEX('[3]60-Mile'!$X$4:$X$129,MATCH(AE23,'[3]60-Mile'!$A$4:$A$129,0))</f>
        <v>5.3621554246043006</v>
      </c>
      <c r="AK23" s="142">
        <f>INDEX('[3]60-Mile'!$AA$4:$AA$129,MATCH(AE23,'[3]60-Mile'!$A$4:$A$129,0))</f>
        <v>1.4285714285714286</v>
      </c>
      <c r="AL23" s="188"/>
      <c r="AM23" s="143"/>
      <c r="AN23" s="144">
        <f>('[4]Social Distancing Grades'!$M17)</f>
        <v>-1</v>
      </c>
      <c r="AO23" s="144"/>
      <c r="AP23" s="162"/>
      <c r="AQ23" s="162"/>
      <c r="AV23" s="166"/>
      <c r="AW23" s="167"/>
    </row>
    <row r="24" spans="1:49" s="163" customFormat="1" ht="24.95" hidden="1" customHeight="1" x14ac:dyDescent="0.25">
      <c r="A24" s="178">
        <v>42.612333185499999</v>
      </c>
      <c r="B24" s="179">
        <v>-82.835630336299999</v>
      </c>
      <c r="C24" s="68">
        <v>26099</v>
      </c>
      <c r="D24" s="68" t="s">
        <v>158</v>
      </c>
      <c r="E24" s="68">
        <v>129</v>
      </c>
      <c r="F24" s="170" t="s">
        <v>251</v>
      </c>
      <c r="G24" s="171">
        <v>88</v>
      </c>
      <c r="H24" s="171" t="e">
        <f t="shared" si="0"/>
        <v>#N/A</v>
      </c>
      <c r="I24" s="172">
        <f>INDEX('Data Table'!$F$4:$F$128,MATCH('Active &amp; Reserve'!C24,'Data Table'!$A$4:$A$128,0))</f>
        <v>0.12408005416467763</v>
      </c>
      <c r="J24" s="191">
        <f>'Data Table'!BV20</f>
        <v>93</v>
      </c>
      <c r="K24" s="191">
        <f>'Data Table'!BW20</f>
        <v>229</v>
      </c>
      <c r="L24" s="191">
        <f>'Data Table'!BX20</f>
        <v>242</v>
      </c>
      <c r="M24" s="191">
        <f>'Data Table'!BY20</f>
        <v>160</v>
      </c>
      <c r="N24" s="191">
        <f>'Data Table'!BZ20</f>
        <v>116</v>
      </c>
      <c r="O24" s="191">
        <f>'Data Table'!CA20</f>
        <v>213</v>
      </c>
      <c r="P24" s="191">
        <f>'Data Table'!CB20</f>
        <v>131</v>
      </c>
      <c r="Q24" s="191">
        <f>'Data Table'!CC20</f>
        <v>15</v>
      </c>
      <c r="R24" s="191">
        <f>'Data Table'!CD20</f>
        <v>82</v>
      </c>
      <c r="S24" s="191">
        <f>'Data Table'!CE20</f>
        <v>30</v>
      </c>
      <c r="T24" s="191">
        <f>'Data Table'!CF20</f>
        <v>50</v>
      </c>
      <c r="U24" s="191">
        <f>'Data Table'!CG20</f>
        <v>15</v>
      </c>
      <c r="V24" s="191">
        <f>'Data Table'!CH20</f>
        <v>51</v>
      </c>
      <c r="W24" s="191">
        <f>'Data Table'!CI20</f>
        <v>1</v>
      </c>
      <c r="X24" s="191">
        <f>'Data Table'!CK20</f>
        <v>8376</v>
      </c>
      <c r="Y24" s="191">
        <f>'Data Table'!CL20</f>
        <v>7578</v>
      </c>
      <c r="Z24" s="191">
        <f>'Data Table'!CM20</f>
        <v>12658</v>
      </c>
      <c r="AA24" s="191">
        <f>'Data Table'!CN20</f>
        <v>13014</v>
      </c>
      <c r="AB24" s="191">
        <f>'Data Table'!CO20</f>
        <v>-25386</v>
      </c>
      <c r="AC24" s="191">
        <f>'Data Table'!CP20</f>
        <v>-2826</v>
      </c>
      <c r="AD24" s="191">
        <f>'Data Table'!CQ20</f>
        <v>19608</v>
      </c>
      <c r="AE24" s="189" t="s">
        <v>223</v>
      </c>
      <c r="AF24" s="138">
        <f t="shared" si="1"/>
        <v>0.12408005416467763</v>
      </c>
      <c r="AG24" s="139">
        <f>INDEX('Data Table'!$BE$4:$BE$128,MATCH('Active &amp; Reserve'!C24,'Data Table'!$A$4:$A$128,0))</f>
        <v>794.77397067628169</v>
      </c>
      <c r="AH24" s="140">
        <f>INDEX('[3]60-Mile'!$V$4:$V$129,MATCH(AE24,'[3]60-Mile'!$A$4:$A$129,0))</f>
        <v>169.14285714285714</v>
      </c>
      <c r="AI24" s="187"/>
      <c r="AJ24" s="141">
        <f>INDEX('[3]60-Mile'!$X$4:$X$129,MATCH(AE24,'[3]60-Mile'!$A$4:$A$129,0))</f>
        <v>93.542657250603526</v>
      </c>
      <c r="AK24" s="142">
        <f>INDEX('[3]60-Mile'!$AA$4:$AA$129,MATCH(AE24,'[3]60-Mile'!$A$4:$A$129,0))</f>
        <v>34.857142857142854</v>
      </c>
      <c r="AL24" s="188"/>
      <c r="AM24" s="143"/>
      <c r="AN24" s="144">
        <f>('[4]Social Distancing Grades'!$M18)</f>
        <v>-1</v>
      </c>
      <c r="AO24" s="144"/>
      <c r="AP24" s="162"/>
      <c r="AQ24" s="162"/>
      <c r="AV24" s="166"/>
      <c r="AW24" s="167"/>
    </row>
    <row r="25" spans="1:49" s="163" customFormat="1" ht="24.95" hidden="1" customHeight="1" x14ac:dyDescent="0.25">
      <c r="A25" s="175">
        <v>42.941045621699999</v>
      </c>
      <c r="B25" s="176">
        <v>-87.887984283700007</v>
      </c>
      <c r="C25" s="68">
        <v>55079</v>
      </c>
      <c r="D25" s="68" t="s">
        <v>158</v>
      </c>
      <c r="E25" s="68">
        <v>95</v>
      </c>
      <c r="F25" s="170" t="s">
        <v>251</v>
      </c>
      <c r="G25" s="171">
        <v>50</v>
      </c>
      <c r="H25" s="171" t="e">
        <f t="shared" si="0"/>
        <v>#N/A</v>
      </c>
      <c r="I25" s="172">
        <f>INDEX('Data Table'!$F$4:$F$128,MATCH('Active &amp; Reserve'!C25,'Data Table'!$A$4:$A$128,0))</f>
        <v>1.2885152048375688E-2</v>
      </c>
      <c r="J25" s="191">
        <f>'Data Table'!BV21</f>
        <v>298</v>
      </c>
      <c r="K25" s="191">
        <f>'Data Table'!BW21</f>
        <v>297</v>
      </c>
      <c r="L25" s="191">
        <f>'Data Table'!BX21</f>
        <v>703</v>
      </c>
      <c r="M25" s="191">
        <f>'Data Table'!BY21</f>
        <v>492</v>
      </c>
      <c r="N25" s="191">
        <f>'Data Table'!BZ21</f>
        <v>661</v>
      </c>
      <c r="O25" s="191">
        <f>'Data Table'!CA21</f>
        <v>539</v>
      </c>
      <c r="P25" s="191">
        <f>'Data Table'!CB21</f>
        <v>497</v>
      </c>
      <c r="Q25" s="191">
        <f>'Data Table'!CC21</f>
        <v>4</v>
      </c>
      <c r="R25" s="191">
        <f>'Data Table'!CD21</f>
        <v>14</v>
      </c>
      <c r="S25" s="191">
        <f>'Data Table'!CE21</f>
        <v>21</v>
      </c>
      <c r="T25" s="191">
        <f>'Data Table'!CF21</f>
        <v>12</v>
      </c>
      <c r="U25" s="191">
        <f>'Data Table'!CG21</f>
        <v>18</v>
      </c>
      <c r="V25" s="191">
        <f>'Data Table'!CH21</f>
        <v>8</v>
      </c>
      <c r="W25" s="191">
        <f>'Data Table'!CI21</f>
        <v>1</v>
      </c>
      <c r="X25" s="191">
        <f>'Data Table'!CK21</f>
        <v>0</v>
      </c>
      <c r="Y25" s="191">
        <f>'Data Table'!CL21</f>
        <v>0</v>
      </c>
      <c r="Z25" s="191">
        <f>'Data Table'!CM21</f>
        <v>0</v>
      </c>
      <c r="AA25" s="191">
        <f>'Data Table'!CN21</f>
        <v>0</v>
      </c>
      <c r="AB25" s="191">
        <f>'Data Table'!CO21</f>
        <v>0</v>
      </c>
      <c r="AC25" s="191">
        <f>'Data Table'!CP21</f>
        <v>0</v>
      </c>
      <c r="AD25" s="191">
        <f>'Data Table'!CQ21</f>
        <v>0</v>
      </c>
      <c r="AE25" s="189" t="s">
        <v>239</v>
      </c>
      <c r="AF25" s="138">
        <f t="shared" si="1"/>
        <v>1.2885152048375688E-2</v>
      </c>
      <c r="AG25" s="139">
        <f>INDEX('Data Table'!$BE$4:$BE$128,MATCH('Active &amp; Reserve'!C25,'Data Table'!$A$4:$A$128,0))</f>
        <v>563.33541534724236</v>
      </c>
      <c r="AH25" s="140">
        <f>INDEX('[3]60-Mile'!$V$4:$V$129,MATCH(AE25,'[3]60-Mile'!$A$4:$A$129,0))</f>
        <v>498.14285714285717</v>
      </c>
      <c r="AI25" s="187"/>
      <c r="AJ25" s="141">
        <f>INDEX('[3]60-Mile'!$X$4:$X$129,MATCH(AE25,'[3]60-Mile'!$A$4:$A$129,0))</f>
        <v>20.374477667857651</v>
      </c>
      <c r="AK25" s="142">
        <f>INDEX('[3]60-Mile'!$AA$4:$AA$129,MATCH(AE25,'[3]60-Mile'!$A$4:$A$129,0))</f>
        <v>11.142857142857142</v>
      </c>
      <c r="AL25" s="188"/>
      <c r="AM25" s="143"/>
      <c r="AN25" s="144">
        <f>('[4]Social Distancing Grades'!$M19)</f>
        <v>-1</v>
      </c>
      <c r="AO25" s="144"/>
      <c r="AP25" s="162"/>
      <c r="AQ25" s="162"/>
      <c r="AV25" s="166"/>
      <c r="AW25" s="167"/>
    </row>
    <row r="26" spans="1:49" s="163" customFormat="1" ht="24.95" hidden="1" customHeight="1" x14ac:dyDescent="0.25">
      <c r="A26" s="175">
        <v>38.373194422099999</v>
      </c>
      <c r="B26" s="176">
        <v>-81.589519407699996</v>
      </c>
      <c r="C26" s="68">
        <v>54039</v>
      </c>
      <c r="D26" s="68" t="s">
        <v>158</v>
      </c>
      <c r="E26" s="68">
        <v>92</v>
      </c>
      <c r="F26" s="170" t="s">
        <v>251</v>
      </c>
      <c r="G26" s="171">
        <v>47</v>
      </c>
      <c r="H26" s="171" t="e">
        <f t="shared" si="0"/>
        <v>#N/A</v>
      </c>
      <c r="I26" s="172">
        <f>INDEX('Data Table'!$F$4:$F$128,MATCH('Active &amp; Reserve'!C26,'Data Table'!$A$4:$A$128,0))</f>
        <v>1.1143000274269366E-6</v>
      </c>
      <c r="J26" s="191">
        <f>'Data Table'!BV22</f>
        <v>4</v>
      </c>
      <c r="K26" s="191">
        <f>'Data Table'!BW22</f>
        <v>2</v>
      </c>
      <c r="L26" s="191">
        <f>'Data Table'!BX22</f>
        <v>9</v>
      </c>
      <c r="M26" s="191">
        <f>'Data Table'!BY22</f>
        <v>3</v>
      </c>
      <c r="N26" s="191">
        <f>'Data Table'!BZ22</f>
        <v>28</v>
      </c>
      <c r="O26" s="191">
        <f>'Data Table'!CA22</f>
        <v>4</v>
      </c>
      <c r="P26" s="191">
        <f>'Data Table'!CB22</f>
        <v>5</v>
      </c>
      <c r="Q26" s="191">
        <f>'Data Table'!CC22</f>
        <v>1</v>
      </c>
      <c r="R26" s="191">
        <f>'Data Table'!CD22</f>
        <v>0</v>
      </c>
      <c r="S26" s="191">
        <f>'Data Table'!CE22</f>
        <v>2</v>
      </c>
      <c r="T26" s="191">
        <f>'Data Table'!CF22</f>
        <v>2</v>
      </c>
      <c r="U26" s="191">
        <f>'Data Table'!CG22</f>
        <v>0</v>
      </c>
      <c r="V26" s="191">
        <f>'Data Table'!CH22</f>
        <v>0</v>
      </c>
      <c r="W26" s="191">
        <f>'Data Table'!CI22</f>
        <v>0</v>
      </c>
      <c r="X26" s="191">
        <f>'Data Table'!CK22</f>
        <v>0</v>
      </c>
      <c r="Y26" s="191">
        <f>'Data Table'!CL22</f>
        <v>0</v>
      </c>
      <c r="Z26" s="191">
        <f>'Data Table'!CM22</f>
        <v>0</v>
      </c>
      <c r="AA26" s="191">
        <f>'Data Table'!CN22</f>
        <v>0</v>
      </c>
      <c r="AB26" s="191">
        <f>'Data Table'!CO22</f>
        <v>0</v>
      </c>
      <c r="AC26" s="191">
        <f>'Data Table'!CP22</f>
        <v>0</v>
      </c>
      <c r="AD26" s="191">
        <f>'Data Table'!CQ22</f>
        <v>0</v>
      </c>
      <c r="AE26" s="189" t="s">
        <v>233</v>
      </c>
      <c r="AF26" s="138">
        <f t="shared" si="1"/>
        <v>1.1143000274269366E-6</v>
      </c>
      <c r="AG26" s="139">
        <f>INDEX('Data Table'!$BE$4:$BE$128,MATCH('Active &amp; Reserve'!C26,'Data Table'!$A$4:$A$128,0))</f>
        <v>81.973282550224283</v>
      </c>
      <c r="AH26" s="140">
        <f>INDEX('[3]60-Mile'!$V$4:$V$129,MATCH(AE26,'[3]60-Mile'!$A$4:$A$129,0))</f>
        <v>7.8571428571428568</v>
      </c>
      <c r="AI26" s="187"/>
      <c r="AJ26" s="141">
        <f>INDEX('[3]60-Mile'!$X$4:$X$129,MATCH(AE26,'[3]60-Mile'!$A$4:$A$129,0))</f>
        <v>5.6317522362749504</v>
      </c>
      <c r="AK26" s="142">
        <f>INDEX('[3]60-Mile'!$AA$4:$AA$129,MATCH(AE26,'[3]60-Mile'!$A$4:$A$129,0))</f>
        <v>0.7142857142857143</v>
      </c>
      <c r="AL26" s="188"/>
      <c r="AM26" s="143"/>
      <c r="AN26" s="144">
        <f>('[4]Social Distancing Grades'!$M20)</f>
        <v>-1</v>
      </c>
      <c r="AO26" s="144"/>
      <c r="AP26" s="162"/>
      <c r="AQ26" s="162"/>
      <c r="AV26" s="166"/>
      <c r="AW26" s="167"/>
    </row>
    <row r="27" spans="1:49" s="163" customFormat="1" ht="24.95" hidden="1" customHeight="1" x14ac:dyDescent="0.25">
      <c r="A27" s="178">
        <v>41.544354855400002</v>
      </c>
      <c r="B27" s="179">
        <v>-93.666062089999997</v>
      </c>
      <c r="C27" s="68">
        <v>19153</v>
      </c>
      <c r="D27" s="68" t="s">
        <v>158</v>
      </c>
      <c r="E27" s="68">
        <v>28</v>
      </c>
      <c r="F27" s="170" t="s">
        <v>251</v>
      </c>
      <c r="G27" s="171">
        <v>94</v>
      </c>
      <c r="H27" s="171" t="e">
        <f t="shared" si="0"/>
        <v>#N/A</v>
      </c>
      <c r="I27" s="172">
        <f>INDEX('Data Table'!$F$4:$F$128,MATCH('Active &amp; Reserve'!C27,'Data Table'!$A$4:$A$128,0))</f>
        <v>2.279347214698035E-2</v>
      </c>
      <c r="J27" s="191">
        <f>'Data Table'!BV23</f>
        <v>119</v>
      </c>
      <c r="K27" s="191">
        <f>'Data Table'!BW23</f>
        <v>171</v>
      </c>
      <c r="L27" s="191">
        <f>'Data Table'!BX23</f>
        <v>222</v>
      </c>
      <c r="M27" s="191">
        <f>'Data Table'!BY23</f>
        <v>116</v>
      </c>
      <c r="N27" s="191">
        <f>'Data Table'!BZ23</f>
        <v>185</v>
      </c>
      <c r="O27" s="191">
        <f>'Data Table'!CA23</f>
        <v>0</v>
      </c>
      <c r="P27" s="191">
        <f>'Data Table'!CB23</f>
        <v>315</v>
      </c>
      <c r="Q27" s="191">
        <f>'Data Table'!CC23</f>
        <v>3</v>
      </c>
      <c r="R27" s="191">
        <f>'Data Table'!CD23</f>
        <v>6</v>
      </c>
      <c r="S27" s="191">
        <f>'Data Table'!CE23</f>
        <v>9</v>
      </c>
      <c r="T27" s="191">
        <f>'Data Table'!CF23</f>
        <v>4</v>
      </c>
      <c r="U27" s="191">
        <f>'Data Table'!CG23</f>
        <v>18</v>
      </c>
      <c r="V27" s="191">
        <f>'Data Table'!CH23</f>
        <v>0</v>
      </c>
      <c r="W27" s="191">
        <f>'Data Table'!CI23</f>
        <v>6</v>
      </c>
      <c r="X27" s="191">
        <f>'Data Table'!CK23</f>
        <v>560</v>
      </c>
      <c r="Y27" s="191">
        <f>'Data Table'!CL23</f>
        <v>450</v>
      </c>
      <c r="Z27" s="191">
        <f>'Data Table'!CM23</f>
        <v>257</v>
      </c>
      <c r="AA27" s="191">
        <f>'Data Table'!CN23</f>
        <v>345</v>
      </c>
      <c r="AB27" s="191">
        <f>'Data Table'!CO23</f>
        <v>-199</v>
      </c>
      <c r="AC27" s="191">
        <f>'Data Table'!CP23</f>
        <v>225</v>
      </c>
      <c r="AD27" s="191">
        <f>'Data Table'!CQ23</f>
        <v>1709</v>
      </c>
      <c r="AE27" s="189" t="s">
        <v>183</v>
      </c>
      <c r="AF27" s="138">
        <f t="shared" si="1"/>
        <v>2.279347214698035E-2</v>
      </c>
      <c r="AG27" s="139">
        <f>INDEX('Data Table'!$BE$4:$BE$128,MATCH('Active &amp; Reserve'!C27,'Data Table'!$A$4:$A$128,0))</f>
        <v>634.3056355930471</v>
      </c>
      <c r="AH27" s="140">
        <f>INDEX('[3]60-Mile'!$V$4:$V$129,MATCH(AE27,'[3]60-Mile'!$A$4:$A$129,0))</f>
        <v>161.14285714285714</v>
      </c>
      <c r="AI27" s="187"/>
      <c r="AJ27" s="141">
        <f>INDEX('[3]60-Mile'!$X$4:$X$129,MATCH(AE27,'[3]60-Mile'!$A$4:$A$129,0))</f>
        <v>16.143732349178713</v>
      </c>
      <c r="AK27" s="142">
        <f>INDEX('[3]60-Mile'!$AA$4:$AA$129,MATCH(AE27,'[3]60-Mile'!$A$4:$A$129,0))</f>
        <v>6.5714285714285712</v>
      </c>
      <c r="AL27" s="188"/>
      <c r="AM27" s="143"/>
      <c r="AN27" s="144">
        <f>('[4]Social Distancing Grades'!$M21)</f>
        <v>-1</v>
      </c>
      <c r="AO27" s="144"/>
      <c r="AP27" s="162"/>
      <c r="AQ27" s="162"/>
      <c r="AV27" s="166"/>
      <c r="AW27" s="167"/>
    </row>
    <row r="28" spans="1:49" s="163" customFormat="1" ht="24.95" hidden="1" customHeight="1" x14ac:dyDescent="0.25">
      <c r="A28" s="175">
        <v>35.8114939421</v>
      </c>
      <c r="B28" s="176">
        <v>-84.003670953300002</v>
      </c>
      <c r="C28" s="68">
        <v>47009</v>
      </c>
      <c r="D28" s="68" t="s">
        <v>158</v>
      </c>
      <c r="E28" s="68">
        <v>91</v>
      </c>
      <c r="F28" s="170" t="s">
        <v>251</v>
      </c>
      <c r="G28" s="171">
        <v>80</v>
      </c>
      <c r="H28" s="171" t="e">
        <f t="shared" si="0"/>
        <v>#N/A</v>
      </c>
      <c r="I28" s="172">
        <f>INDEX('Data Table'!$F$4:$F$128,MATCH('Active &amp; Reserve'!C28,'Data Table'!$A$4:$A$128,0))</f>
        <v>1.1073135373422843E-3</v>
      </c>
      <c r="J28" s="191">
        <f>'Data Table'!BV24</f>
        <v>76</v>
      </c>
      <c r="K28" s="191">
        <f>'Data Table'!BW24</f>
        <v>24</v>
      </c>
      <c r="L28" s="191">
        <f>'Data Table'!BX24</f>
        <v>12</v>
      </c>
      <c r="M28" s="191">
        <f>'Data Table'!BY24</f>
        <v>201</v>
      </c>
      <c r="N28" s="191">
        <f>'Data Table'!BZ24</f>
        <v>41</v>
      </c>
      <c r="O28" s="191">
        <f>'Data Table'!CA24</f>
        <v>40</v>
      </c>
      <c r="P28" s="191">
        <f>'Data Table'!CB24</f>
        <v>15</v>
      </c>
      <c r="Q28" s="191">
        <f>'Data Table'!CC24</f>
        <v>0</v>
      </c>
      <c r="R28" s="191">
        <f>'Data Table'!CD24</f>
        <v>1</v>
      </c>
      <c r="S28" s="191">
        <f>'Data Table'!CE24</f>
        <v>0</v>
      </c>
      <c r="T28" s="191">
        <f>'Data Table'!CF24</f>
        <v>0</v>
      </c>
      <c r="U28" s="191">
        <f>'Data Table'!CG24</f>
        <v>0</v>
      </c>
      <c r="V28" s="191">
        <f>'Data Table'!CH24</f>
        <v>1</v>
      </c>
      <c r="W28" s="191">
        <f>'Data Table'!CI24</f>
        <v>0</v>
      </c>
      <c r="X28" s="191">
        <f>'Data Table'!CK24</f>
        <v>5025</v>
      </c>
      <c r="Y28" s="191">
        <f>'Data Table'!CL24</f>
        <v>6350</v>
      </c>
      <c r="Z28" s="191">
        <f>'Data Table'!CM24</f>
        <v>2280</v>
      </c>
      <c r="AA28" s="191">
        <f>'Data Table'!CN24</f>
        <v>-3897</v>
      </c>
      <c r="AB28" s="191">
        <f>'Data Table'!CO24</f>
        <v>8792</v>
      </c>
      <c r="AC28" s="191">
        <f>'Data Table'!CP24</f>
        <v>6258</v>
      </c>
      <c r="AD28" s="191">
        <f>'Data Table'!CQ24</f>
        <v>8023</v>
      </c>
      <c r="AE28" s="189" t="s">
        <v>207</v>
      </c>
      <c r="AF28" s="138">
        <f t="shared" si="1"/>
        <v>1.1073135373422843E-3</v>
      </c>
      <c r="AG28" s="139">
        <f>INDEX('Data Table'!$BE$4:$BE$128,MATCH('Active &amp; Reserve'!C28,'Data Table'!$A$4:$A$128,0))</f>
        <v>92.208418658658857</v>
      </c>
      <c r="AH28" s="140">
        <f>INDEX('[3]60-Mile'!$V$4:$V$129,MATCH(AE28,'[3]60-Mile'!$A$4:$A$129,0))</f>
        <v>58.428571428571431</v>
      </c>
      <c r="AI28" s="187"/>
      <c r="AJ28" s="141">
        <f>INDEX('[3]60-Mile'!$X$4:$X$129,MATCH(AE28,'[3]60-Mile'!$A$4:$A$129,0))</f>
        <v>2.1625427177275038</v>
      </c>
      <c r="AK28" s="142">
        <f>INDEX('[3]60-Mile'!$AA$4:$AA$129,MATCH(AE28,'[3]60-Mile'!$A$4:$A$129,0))</f>
        <v>0.2857142857142857</v>
      </c>
      <c r="AL28" s="188"/>
      <c r="AM28" s="143"/>
      <c r="AN28" s="144">
        <f>('[4]Social Distancing Grades'!$M22)</f>
        <v>-1</v>
      </c>
      <c r="AO28" s="144"/>
      <c r="AP28" s="162"/>
      <c r="AQ28" s="162"/>
      <c r="AV28" s="166"/>
      <c r="AW28" s="167"/>
    </row>
    <row r="29" spans="1:49" s="163" customFormat="1" ht="24.95" hidden="1" customHeight="1" x14ac:dyDescent="0.25">
      <c r="A29" s="178">
        <v>36.217023759999996</v>
      </c>
      <c r="B29" s="179">
        <v>-95.874775098399994</v>
      </c>
      <c r="C29" s="68">
        <v>40143</v>
      </c>
      <c r="D29" s="68" t="s">
        <v>158</v>
      </c>
      <c r="E29" s="68">
        <v>145</v>
      </c>
      <c r="F29" s="170" t="s">
        <v>251</v>
      </c>
      <c r="G29" s="171">
        <v>61</v>
      </c>
      <c r="H29" s="171" t="e">
        <f t="shared" si="0"/>
        <v>#N/A</v>
      </c>
      <c r="I29" s="172">
        <f>INDEX('Data Table'!$F$4:$F$128,MATCH('Active &amp; Reserve'!C29,'Data Table'!$A$4:$A$128,0))</f>
        <v>1.5265041482156059E-5</v>
      </c>
      <c r="J29" s="191">
        <f>'Data Table'!BV25</f>
        <v>7</v>
      </c>
      <c r="K29" s="191">
        <f>'Data Table'!BW25</f>
        <v>18</v>
      </c>
      <c r="L29" s="191">
        <f>'Data Table'!BX25</f>
        <v>12</v>
      </c>
      <c r="M29" s="191">
        <f>'Data Table'!BY25</f>
        <v>54</v>
      </c>
      <c r="N29" s="191">
        <f>'Data Table'!BZ25</f>
        <v>49</v>
      </c>
      <c r="O29" s="191">
        <f>'Data Table'!CA25</f>
        <v>25</v>
      </c>
      <c r="P29" s="191">
        <f>'Data Table'!CB25</f>
        <v>17</v>
      </c>
      <c r="Q29" s="191">
        <f>'Data Table'!CC25</f>
        <v>0</v>
      </c>
      <c r="R29" s="191">
        <f>'Data Table'!CD25</f>
        <v>3</v>
      </c>
      <c r="S29" s="191">
        <f>'Data Table'!CE25</f>
        <v>2</v>
      </c>
      <c r="T29" s="191">
        <f>'Data Table'!CF25</f>
        <v>2</v>
      </c>
      <c r="U29" s="191">
        <f>'Data Table'!CG25</f>
        <v>1</v>
      </c>
      <c r="V29" s="191">
        <f>'Data Table'!CH25</f>
        <v>3</v>
      </c>
      <c r="W29" s="191">
        <f>'Data Table'!CI25</f>
        <v>0</v>
      </c>
      <c r="X29" s="191">
        <f>'Data Table'!CK25</f>
        <v>14677</v>
      </c>
      <c r="Y29" s="191">
        <f>'Data Table'!CL25</f>
        <v>4794</v>
      </c>
      <c r="Z29" s="191">
        <f>'Data Table'!CM25</f>
        <v>3744</v>
      </c>
      <c r="AA29" s="191">
        <f>'Data Table'!CN25</f>
        <v>1882</v>
      </c>
      <c r="AB29" s="191">
        <f>'Data Table'!CO25</f>
        <v>6626</v>
      </c>
      <c r="AC29" s="191">
        <f>'Data Table'!CP25</f>
        <v>-693</v>
      </c>
      <c r="AD29" s="191">
        <f>'Data Table'!CQ25</f>
        <v>-477</v>
      </c>
      <c r="AE29" s="189" t="s">
        <v>230</v>
      </c>
      <c r="AF29" s="138">
        <f t="shared" si="1"/>
        <v>1.5265041482156059E-5</v>
      </c>
      <c r="AG29" s="139">
        <f>INDEX('Data Table'!$BE$4:$BE$128,MATCH('Active &amp; Reserve'!C29,'Data Table'!$A$4:$A$128,0))</f>
        <v>142.82491513274246</v>
      </c>
      <c r="AH29" s="140">
        <f>INDEX('[3]60-Mile'!$V$4:$V$129,MATCH(AE29,'[3]60-Mile'!$A$4:$A$129,0))</f>
        <v>26</v>
      </c>
      <c r="AI29" s="187"/>
      <c r="AJ29" s="141">
        <f>INDEX('[3]60-Mile'!$X$4:$X$129,MATCH(AE29,'[3]60-Mile'!$A$4:$A$129,0))</f>
        <v>10.009293243804054</v>
      </c>
      <c r="AK29" s="142">
        <f>INDEX('[3]60-Mile'!$AA$4:$AA$129,MATCH(AE29,'[3]60-Mile'!$A$4:$A$129,0))</f>
        <v>1.5714285714285714</v>
      </c>
      <c r="AL29" s="188"/>
      <c r="AM29" s="143"/>
      <c r="AN29" s="144">
        <f>('[4]Social Distancing Grades'!$M23)</f>
        <v>-1</v>
      </c>
      <c r="AO29" s="144"/>
      <c r="AP29" s="162"/>
      <c r="AQ29" s="162"/>
      <c r="AV29" s="166"/>
      <c r="AW29" s="167"/>
    </row>
    <row r="30" spans="1:49" s="163" customFormat="1" ht="24.95" hidden="1" customHeight="1" x14ac:dyDescent="0.25">
      <c r="A30" s="175">
        <v>39.766575371999998</v>
      </c>
      <c r="B30" s="176">
        <v>-94.901998810199999</v>
      </c>
      <c r="C30" s="68">
        <v>29021</v>
      </c>
      <c r="D30" s="68" t="s">
        <v>158</v>
      </c>
      <c r="E30" s="68">
        <v>123</v>
      </c>
      <c r="F30" s="170" t="s">
        <v>251</v>
      </c>
      <c r="G30" s="171">
        <v>109</v>
      </c>
      <c r="H30" s="171" t="e">
        <f t="shared" si="0"/>
        <v>#N/A</v>
      </c>
      <c r="I30" s="172">
        <f>INDEX('Data Table'!$F$4:$F$128,MATCH('Active &amp; Reserve'!C30,'Data Table'!$A$4:$A$128,0))</f>
        <v>3.537025178667292E-5</v>
      </c>
      <c r="J30" s="191">
        <f>'Data Table'!BV26</f>
        <v>167</v>
      </c>
      <c r="K30" s="191">
        <f>'Data Table'!BW26</f>
        <v>55</v>
      </c>
      <c r="L30" s="191">
        <f>'Data Table'!BX26</f>
        <v>97</v>
      </c>
      <c r="M30" s="191">
        <f>'Data Table'!BY26</f>
        <v>63</v>
      </c>
      <c r="N30" s="191">
        <f>'Data Table'!BZ26</f>
        <v>139</v>
      </c>
      <c r="O30" s="191">
        <f>'Data Table'!CA26</f>
        <v>56</v>
      </c>
      <c r="P30" s="191">
        <f>'Data Table'!CB26</f>
        <v>100</v>
      </c>
      <c r="Q30" s="191">
        <f>'Data Table'!CC26</f>
        <v>0</v>
      </c>
      <c r="R30" s="191">
        <f>'Data Table'!CD26</f>
        <v>2</v>
      </c>
      <c r="S30" s="191">
        <f>'Data Table'!CE26</f>
        <v>2</v>
      </c>
      <c r="T30" s="191">
        <f>'Data Table'!CF26</f>
        <v>2</v>
      </c>
      <c r="U30" s="191">
        <f>'Data Table'!CG26</f>
        <v>1</v>
      </c>
      <c r="V30" s="191">
        <f>'Data Table'!CH26</f>
        <v>1</v>
      </c>
      <c r="W30" s="191">
        <f>'Data Table'!CI26</f>
        <v>0</v>
      </c>
      <c r="X30" s="191">
        <f>'Data Table'!CK26</f>
        <v>1422</v>
      </c>
      <c r="Y30" s="191">
        <f>'Data Table'!CL26</f>
        <v>6354</v>
      </c>
      <c r="Z30" s="191">
        <f>'Data Table'!CM26</f>
        <v>-972</v>
      </c>
      <c r="AA30" s="191">
        <f>'Data Table'!CN26</f>
        <v>8674</v>
      </c>
      <c r="AB30" s="191">
        <f>'Data Table'!CO26</f>
        <v>-26582</v>
      </c>
      <c r="AC30" s="191">
        <f>'Data Table'!CP26</f>
        <v>955</v>
      </c>
      <c r="AD30" s="191">
        <f>'Data Table'!CQ26</f>
        <v>3976</v>
      </c>
      <c r="AE30" s="189" t="s">
        <v>220</v>
      </c>
      <c r="AF30" s="138">
        <f t="shared" si="1"/>
        <v>3.537025178667292E-5</v>
      </c>
      <c r="AG30" s="139">
        <f>INDEX('Data Table'!$BE$4:$BE$128,MATCH('Active &amp; Reserve'!C30,'Data Table'!$A$4:$A$128,0))</f>
        <v>206.12983523749267</v>
      </c>
      <c r="AH30" s="140">
        <f>INDEX('[3]60-Mile'!$V$4:$V$129,MATCH(AE30,'[3]60-Mile'!$A$4:$A$129,0))</f>
        <v>96.714285714285708</v>
      </c>
      <c r="AI30" s="187"/>
      <c r="AJ30" s="141">
        <f>INDEX('[3]60-Mile'!$X$4:$X$129,MATCH(AE30,'[3]60-Mile'!$A$4:$A$129,0))</f>
        <v>6.8110232341565542</v>
      </c>
      <c r="AK30" s="142">
        <f>INDEX('[3]60-Mile'!$AA$4:$AA$129,MATCH(AE30,'[3]60-Mile'!$A$4:$A$129,0))</f>
        <v>1.1428571428571428</v>
      </c>
      <c r="AL30" s="188"/>
      <c r="AM30" s="143"/>
      <c r="AN30" s="144">
        <f>('[4]Social Distancing Grades'!$M24)</f>
        <v>-1</v>
      </c>
      <c r="AO30" s="144"/>
      <c r="AP30" s="162"/>
      <c r="AQ30" s="162"/>
      <c r="AV30" s="166"/>
      <c r="AW30" s="167"/>
    </row>
    <row r="31" spans="1:49" s="163" customFormat="1" ht="24.95" hidden="1" customHeight="1" x14ac:dyDescent="0.25">
      <c r="A31" s="180">
        <v>33.708618000000001</v>
      </c>
      <c r="B31" s="181">
        <v>-117.95629</v>
      </c>
      <c r="C31" s="68">
        <v>6059</v>
      </c>
      <c r="D31" s="68" t="s">
        <v>158</v>
      </c>
      <c r="E31" s="68">
        <v>118</v>
      </c>
      <c r="F31" s="170" t="s">
        <v>251</v>
      </c>
      <c r="G31" s="171">
        <v>8</v>
      </c>
      <c r="H31" s="171" t="e">
        <f t="shared" si="0"/>
        <v>#N/A</v>
      </c>
      <c r="I31" s="172">
        <f>INDEX('Data Table'!$F$4:$F$128,MATCH('Active &amp; Reserve'!C31,'Data Table'!$A$4:$A$128,0))</f>
        <v>6.2424692560981215E-3</v>
      </c>
      <c r="J31" s="191">
        <f>'Data Table'!BV27</f>
        <v>866</v>
      </c>
      <c r="K31" s="191">
        <f>'Data Table'!BW27</f>
        <v>1315</v>
      </c>
      <c r="L31" s="191">
        <f>'Data Table'!BX27</f>
        <v>1603</v>
      </c>
      <c r="M31" s="191">
        <f>'Data Table'!BY27</f>
        <v>1459</v>
      </c>
      <c r="N31" s="191">
        <f>'Data Table'!BZ27</f>
        <v>1245</v>
      </c>
      <c r="O31" s="191">
        <f>'Data Table'!CA27</f>
        <v>1185</v>
      </c>
      <c r="P31" s="191">
        <f>'Data Table'!CB27</f>
        <v>1112</v>
      </c>
      <c r="Q31" s="191">
        <f>'Data Table'!CC27</f>
        <v>22</v>
      </c>
      <c r="R31" s="191">
        <f>'Data Table'!CD27</f>
        <v>81</v>
      </c>
      <c r="S31" s="191">
        <f>'Data Table'!CE27</f>
        <v>71</v>
      </c>
      <c r="T31" s="191">
        <f>'Data Table'!CF27</f>
        <v>70</v>
      </c>
      <c r="U31" s="191">
        <f>'Data Table'!CG27</f>
        <v>45</v>
      </c>
      <c r="V31" s="191">
        <f>'Data Table'!CH27</f>
        <v>61</v>
      </c>
      <c r="W31" s="191">
        <f>'Data Table'!CI27</f>
        <v>16</v>
      </c>
      <c r="X31" s="191">
        <f>'Data Table'!CK27</f>
        <v>2015</v>
      </c>
      <c r="Y31" s="191">
        <f>'Data Table'!CL27</f>
        <v>1679</v>
      </c>
      <c r="Z31" s="191">
        <f>'Data Table'!CM27</f>
        <v>2915</v>
      </c>
      <c r="AA31" s="191">
        <f>'Data Table'!CN27</f>
        <v>2145</v>
      </c>
      <c r="AB31" s="191">
        <f>'Data Table'!CO27</f>
        <v>2128</v>
      </c>
      <c r="AC31" s="191">
        <f>'Data Table'!CP27</f>
        <v>1598</v>
      </c>
      <c r="AD31" s="191">
        <f>'Data Table'!CQ27</f>
        <v>1443</v>
      </c>
      <c r="AE31" s="189" t="s">
        <v>215</v>
      </c>
      <c r="AF31" s="138">
        <f t="shared" si="1"/>
        <v>6.2424692560981215E-3</v>
      </c>
      <c r="AG31" s="139">
        <f>INDEX('Data Table'!$BE$4:$BE$128,MATCH('Active &amp; Reserve'!C31,'Data Table'!$A$4:$A$128,0))</f>
        <v>362.04495342627149</v>
      </c>
      <c r="AH31" s="140">
        <f>INDEX('[3]60-Mile'!$V$4:$V$129,MATCH(AE31,'[3]60-Mile'!$A$4:$A$129,0))</f>
        <v>1255</v>
      </c>
      <c r="AI31" s="187"/>
      <c r="AJ31" s="141">
        <f>INDEX('[3]60-Mile'!$X$4:$X$129,MATCH(AE31,'[3]60-Mile'!$A$4:$A$129,0))</f>
        <v>16.155207297002391</v>
      </c>
      <c r="AK31" s="142">
        <f>INDEX('[3]60-Mile'!$AA$4:$AA$129,MATCH(AE31,'[3]60-Mile'!$A$4:$A$129,0))</f>
        <v>52.285714285714285</v>
      </c>
      <c r="AL31" s="188"/>
      <c r="AM31" s="143"/>
      <c r="AN31" s="144">
        <f>('[4]Social Distancing Grades'!$M25)</f>
        <v>-1</v>
      </c>
      <c r="AO31" s="144"/>
      <c r="AP31" s="162"/>
      <c r="AQ31" s="162"/>
      <c r="AV31" s="166"/>
      <c r="AW31" s="167"/>
    </row>
    <row r="32" spans="1:49" s="163" customFormat="1" ht="24.95" hidden="1" customHeight="1" x14ac:dyDescent="0.25">
      <c r="A32" s="178">
        <v>41.596929943200003</v>
      </c>
      <c r="B32" s="179">
        <v>-71.4184961614</v>
      </c>
      <c r="C32" s="68">
        <v>44007</v>
      </c>
      <c r="D32" s="68" t="s">
        <v>158</v>
      </c>
      <c r="E32" s="68">
        <v>119</v>
      </c>
      <c r="F32" s="170" t="s">
        <v>251</v>
      </c>
      <c r="G32" s="171">
        <v>3</v>
      </c>
      <c r="H32" s="171" t="e">
        <f t="shared" si="0"/>
        <v>#N/A</v>
      </c>
      <c r="I32" s="172">
        <f>INDEX('Data Table'!$F$4:$F$128,MATCH('Active &amp; Reserve'!C32,'Data Table'!$A$4:$A$128,0))</f>
        <v>2.9459084266386437</v>
      </c>
      <c r="J32" s="191">
        <f>'Data Table'!BV28</f>
        <v>881</v>
      </c>
      <c r="K32" s="191">
        <f>'Data Table'!BW28</f>
        <v>680</v>
      </c>
      <c r="L32" s="191">
        <f>'Data Table'!BX28</f>
        <v>1794</v>
      </c>
      <c r="M32" s="191">
        <f>'Data Table'!BY28</f>
        <v>1090</v>
      </c>
      <c r="N32" s="191">
        <f>'Data Table'!BZ28</f>
        <v>735</v>
      </c>
      <c r="O32" s="191">
        <f>'Data Table'!CA28</f>
        <v>872</v>
      </c>
      <c r="P32" s="191">
        <f>'Data Table'!CB28</f>
        <v>1001</v>
      </c>
      <c r="Q32" s="191">
        <f>'Data Table'!CC28</f>
        <v>47</v>
      </c>
      <c r="R32" s="191">
        <f>'Data Table'!CD28</f>
        <v>63</v>
      </c>
      <c r="S32" s="191">
        <f>'Data Table'!CE28</f>
        <v>100</v>
      </c>
      <c r="T32" s="191">
        <f>'Data Table'!CF28</f>
        <v>65</v>
      </c>
      <c r="U32" s="191">
        <f>'Data Table'!CG28</f>
        <v>60</v>
      </c>
      <c r="V32" s="191">
        <f>'Data Table'!CH28</f>
        <v>61</v>
      </c>
      <c r="W32" s="191">
        <f>'Data Table'!CI28</f>
        <v>53</v>
      </c>
      <c r="X32" s="191">
        <f>'Data Table'!CK28</f>
        <v>302</v>
      </c>
      <c r="Y32" s="191">
        <f>'Data Table'!CL28</f>
        <v>-768</v>
      </c>
      <c r="Z32" s="191">
        <f>'Data Table'!CM28</f>
        <v>689</v>
      </c>
      <c r="AA32" s="191">
        <f>'Data Table'!CN28</f>
        <v>2122</v>
      </c>
      <c r="AB32" s="191">
        <f>'Data Table'!CO28</f>
        <v>833</v>
      </c>
      <c r="AC32" s="191">
        <f>'Data Table'!CP28</f>
        <v>1439</v>
      </c>
      <c r="AD32" s="191">
        <f>'Data Table'!CQ28</f>
        <v>0</v>
      </c>
      <c r="AE32" s="189" t="s">
        <v>216</v>
      </c>
      <c r="AF32" s="138">
        <f t="shared" si="1"/>
        <v>2.9459084266386437</v>
      </c>
      <c r="AG32" s="139">
        <f>INDEX('Data Table'!$BE$4:$BE$128,MATCH('Active &amp; Reserve'!C32,'Data Table'!$A$4:$A$128,0))</f>
        <v>1278.9780568714107</v>
      </c>
      <c r="AH32" s="140">
        <f>INDEX('[3]60-Mile'!$V$4:$V$129,MATCH(AE32,'[3]60-Mile'!$A$4:$A$129,0))</f>
        <v>1007.5714285714286</v>
      </c>
      <c r="AI32" s="187"/>
      <c r="AJ32" s="141">
        <f>INDEX('[3]60-Mile'!$X$4:$X$129,MATCH(AE32,'[3]60-Mile'!$A$4:$A$129,0))</f>
        <v>79.156855407813467</v>
      </c>
      <c r="AK32" s="142">
        <f>INDEX('[3]60-Mile'!$AA$4:$AA$129,MATCH(AE32,'[3]60-Mile'!$A$4:$A$129,0))</f>
        <v>64.142857142857139</v>
      </c>
      <c r="AL32" s="188"/>
      <c r="AM32" s="143"/>
      <c r="AN32" s="144">
        <f>('[4]Social Distancing Grades'!$M26)</f>
        <v>-1</v>
      </c>
      <c r="AO32" s="144"/>
      <c r="AP32" s="162"/>
      <c r="AQ32" s="162"/>
      <c r="AV32" s="166"/>
      <c r="AW32" s="167"/>
    </row>
    <row r="33" spans="1:49" s="163" customFormat="1" ht="24.95" hidden="1" customHeight="1" x14ac:dyDescent="0.25">
      <c r="A33" s="175">
        <v>36.7665265085</v>
      </c>
      <c r="B33" s="176">
        <v>-119.71041419399999</v>
      </c>
      <c r="C33" s="68">
        <v>6019</v>
      </c>
      <c r="D33" s="68" t="s">
        <v>158</v>
      </c>
      <c r="E33" s="68">
        <v>47</v>
      </c>
      <c r="F33" s="170" t="s">
        <v>251</v>
      </c>
      <c r="G33" s="171">
        <v>65</v>
      </c>
      <c r="H33" s="171" t="e">
        <f t="shared" si="0"/>
        <v>#N/A</v>
      </c>
      <c r="I33" s="172">
        <f>INDEX('Data Table'!$F$4:$F$128,MATCH('Active &amp; Reserve'!C33,'Data Table'!$A$4:$A$128,0))</f>
        <v>5.3010753905060708E-3</v>
      </c>
      <c r="J33" s="191">
        <f>'Data Table'!BV29</f>
        <v>91</v>
      </c>
      <c r="K33" s="191">
        <f>'Data Table'!BW29</f>
        <v>31</v>
      </c>
      <c r="L33" s="191">
        <f>'Data Table'!BX29</f>
        <v>52</v>
      </c>
      <c r="M33" s="191">
        <f>'Data Table'!BY29</f>
        <v>107</v>
      </c>
      <c r="N33" s="191">
        <f>'Data Table'!BZ29</f>
        <v>63</v>
      </c>
      <c r="O33" s="191">
        <f>'Data Table'!CA29</f>
        <v>33</v>
      </c>
      <c r="P33" s="191">
        <f>'Data Table'!CB29</f>
        <v>175</v>
      </c>
      <c r="Q33" s="191">
        <f>'Data Table'!CC29</f>
        <v>1</v>
      </c>
      <c r="R33" s="191">
        <f>'Data Table'!CD29</f>
        <v>0</v>
      </c>
      <c r="S33" s="191">
        <f>'Data Table'!CE29</f>
        <v>3</v>
      </c>
      <c r="T33" s="191">
        <f>'Data Table'!CF29</f>
        <v>2</v>
      </c>
      <c r="U33" s="191">
        <f>'Data Table'!CG29</f>
        <v>0</v>
      </c>
      <c r="V33" s="191">
        <f>'Data Table'!CH29</f>
        <v>0</v>
      </c>
      <c r="W33" s="191">
        <f>'Data Table'!CI29</f>
        <v>0</v>
      </c>
      <c r="X33" s="191">
        <f>'Data Table'!CK29</f>
        <v>32994</v>
      </c>
      <c r="Y33" s="191">
        <f>'Data Table'!CL29</f>
        <v>18184</v>
      </c>
      <c r="Z33" s="191">
        <f>'Data Table'!CM29</f>
        <v>19607</v>
      </c>
      <c r="AA33" s="191">
        <f>'Data Table'!CN29</f>
        <v>23176</v>
      </c>
      <c r="AB33" s="191">
        <f>'Data Table'!CO29</f>
        <v>26663</v>
      </c>
      <c r="AC33" s="191">
        <f>'Data Table'!CP29</f>
        <v>46649</v>
      </c>
      <c r="AD33" s="191">
        <f>'Data Table'!CQ29</f>
        <v>42877</v>
      </c>
      <c r="AE33" s="189" t="s">
        <v>190</v>
      </c>
      <c r="AF33" s="138">
        <f t="shared" si="1"/>
        <v>5.3010753905060708E-3</v>
      </c>
      <c r="AG33" s="139">
        <f>INDEX('Data Table'!$BE$4:$BE$128,MATCH('Active &amp; Reserve'!C33,'Data Table'!$A$4:$A$128,0))</f>
        <v>167.95180959028954</v>
      </c>
      <c r="AH33" s="140">
        <f>INDEX('[3]60-Mile'!$V$4:$V$129,MATCH(AE33,'[3]60-Mile'!$A$4:$A$129,0))</f>
        <v>78.857142857142861</v>
      </c>
      <c r="AI33" s="187"/>
      <c r="AJ33" s="141">
        <f>INDEX('[3]60-Mile'!$X$4:$X$129,MATCH(AE33,'[3]60-Mile'!$A$4:$A$129,0))</f>
        <v>2.0353226476381585</v>
      </c>
      <c r="AK33" s="142">
        <f>INDEX('[3]60-Mile'!$AA$4:$AA$129,MATCH(AE33,'[3]60-Mile'!$A$4:$A$129,0))</f>
        <v>0.8571428571428571</v>
      </c>
      <c r="AL33" s="188"/>
      <c r="AM33" s="143"/>
      <c r="AN33" s="144">
        <f>('[4]Social Distancing Grades'!$M27)</f>
        <v>-1</v>
      </c>
      <c r="AO33" s="144"/>
      <c r="AP33" s="162"/>
      <c r="AQ33" s="162"/>
      <c r="AV33" s="166"/>
      <c r="AW33" s="167"/>
    </row>
    <row r="34" spans="1:49" s="163" customFormat="1" ht="24.95" hidden="1" customHeight="1" x14ac:dyDescent="0.25">
      <c r="A34" s="175">
        <v>35.216336112999997</v>
      </c>
      <c r="B34" s="176">
        <v>-80.929862041800007</v>
      </c>
      <c r="C34" s="68">
        <v>37119</v>
      </c>
      <c r="D34" s="68" t="s">
        <v>158</v>
      </c>
      <c r="E34" s="68">
        <v>21</v>
      </c>
      <c r="F34" s="170" t="s">
        <v>251</v>
      </c>
      <c r="G34" s="171">
        <v>11</v>
      </c>
      <c r="H34" s="171" t="e">
        <f t="shared" si="0"/>
        <v>#N/A</v>
      </c>
      <c r="I34" s="172">
        <f>INDEX('Data Table'!$F$4:$F$128,MATCH('Active &amp; Reserve'!C34,'Data Table'!$A$4:$A$128,0))</f>
        <v>7.6951036254898544E-3</v>
      </c>
      <c r="J34" s="191">
        <f>'Data Table'!BV30</f>
        <v>130</v>
      </c>
      <c r="K34" s="191">
        <f>'Data Table'!BW30</f>
        <v>192</v>
      </c>
      <c r="L34" s="191">
        <f>'Data Table'!BX30</f>
        <v>144</v>
      </c>
      <c r="M34" s="191">
        <f>'Data Table'!BY30</f>
        <v>222</v>
      </c>
      <c r="N34" s="191">
        <f>'Data Table'!BZ30</f>
        <v>207</v>
      </c>
      <c r="O34" s="191">
        <f>'Data Table'!CA30</f>
        <v>353</v>
      </c>
      <c r="P34" s="191">
        <f>'Data Table'!CB30</f>
        <v>150</v>
      </c>
      <c r="Q34" s="191">
        <f>'Data Table'!CC30</f>
        <v>1</v>
      </c>
      <c r="R34" s="191">
        <f>'Data Table'!CD30</f>
        <v>8</v>
      </c>
      <c r="S34" s="191">
        <f>'Data Table'!CE30</f>
        <v>2</v>
      </c>
      <c r="T34" s="191">
        <f>'Data Table'!CF30</f>
        <v>2</v>
      </c>
      <c r="U34" s="191">
        <f>'Data Table'!CG30</f>
        <v>2</v>
      </c>
      <c r="V34" s="191">
        <f>'Data Table'!CH30</f>
        <v>3</v>
      </c>
      <c r="W34" s="191">
        <f>'Data Table'!CI30</f>
        <v>1</v>
      </c>
      <c r="X34" s="191">
        <f>'Data Table'!CK30</f>
        <v>2483</v>
      </c>
      <c r="Y34" s="191">
        <f>'Data Table'!CL30</f>
        <v>8375</v>
      </c>
      <c r="Z34" s="191">
        <f>'Data Table'!CM30</f>
        <v>5662</v>
      </c>
      <c r="AA34" s="191">
        <f>'Data Table'!CN30</f>
        <v>4999</v>
      </c>
      <c r="AB34" s="191">
        <f>'Data Table'!CO30</f>
        <v>15288</v>
      </c>
      <c r="AC34" s="191">
        <f>'Data Table'!CP30</f>
        <v>2104</v>
      </c>
      <c r="AD34" s="191">
        <f>'Data Table'!CQ30</f>
        <v>614</v>
      </c>
      <c r="AE34" s="189" t="s">
        <v>182</v>
      </c>
      <c r="AF34" s="138">
        <f t="shared" si="1"/>
        <v>7.6951036254898544E-3</v>
      </c>
      <c r="AG34" s="139">
        <f>INDEX('Data Table'!$BE$4:$BE$128,MATCH('Active &amp; Reserve'!C34,'Data Table'!$A$4:$A$128,0))</f>
        <v>210.28392111435349</v>
      </c>
      <c r="AH34" s="140">
        <f>INDEX('[3]60-Mile'!$V$4:$V$129,MATCH(AE34,'[3]60-Mile'!$A$4:$A$129,0))</f>
        <v>199.71428571428572</v>
      </c>
      <c r="AI34" s="187"/>
      <c r="AJ34" s="141">
        <f>INDEX('[3]60-Mile'!$X$4:$X$129,MATCH(AE34,'[3]60-Mile'!$A$4:$A$129,0))</f>
        <v>6.2944698894712703</v>
      </c>
      <c r="AK34" s="142">
        <f>INDEX('[3]60-Mile'!$AA$4:$AA$129,MATCH(AE34,'[3]60-Mile'!$A$4:$A$129,0))</f>
        <v>2.7142857142857144</v>
      </c>
      <c r="AL34" s="188"/>
      <c r="AM34" s="143"/>
      <c r="AN34" s="144">
        <f>('[4]Social Distancing Grades'!$M28)</f>
        <v>-1</v>
      </c>
      <c r="AO34" s="144"/>
      <c r="AP34" s="162"/>
      <c r="AQ34" s="162"/>
      <c r="AV34" s="166"/>
      <c r="AW34" s="167"/>
    </row>
    <row r="35" spans="1:49" s="163" customFormat="1" ht="24.95" hidden="1" customHeight="1" x14ac:dyDescent="0.25">
      <c r="A35" s="178">
        <v>34.138796148399997</v>
      </c>
      <c r="B35" s="179">
        <v>-119.111103634</v>
      </c>
      <c r="C35" s="68">
        <v>6111</v>
      </c>
      <c r="D35" s="68" t="s">
        <v>158</v>
      </c>
      <c r="E35" s="68">
        <v>20</v>
      </c>
      <c r="F35" s="170" t="s">
        <v>251</v>
      </c>
      <c r="G35" s="171">
        <v>46</v>
      </c>
      <c r="H35" s="171" t="e">
        <f t="shared" si="0"/>
        <v>#N/A</v>
      </c>
      <c r="I35" s="172" t="e">
        <f>INDEX('Data Table'!$F$4:$F$128,MATCH('Active &amp; Reserve'!C35,'Data Table'!$A$4:$A$128,0))</f>
        <v>#N/A</v>
      </c>
      <c r="J35" s="191">
        <f>'Data Table'!BV31</f>
        <v>502</v>
      </c>
      <c r="K35" s="191">
        <f>'Data Table'!BW31</f>
        <v>1134</v>
      </c>
      <c r="L35" s="191">
        <f>'Data Table'!BX31</f>
        <v>1295</v>
      </c>
      <c r="M35" s="191">
        <f>'Data Table'!BY31</f>
        <v>1202</v>
      </c>
      <c r="N35" s="191">
        <f>'Data Table'!BZ31</f>
        <v>1044</v>
      </c>
      <c r="O35" s="191">
        <f>'Data Table'!CA31</f>
        <v>1028</v>
      </c>
      <c r="P35" s="191">
        <f>'Data Table'!CB31</f>
        <v>957</v>
      </c>
      <c r="Q35" s="191">
        <f>'Data Table'!CC31</f>
        <v>18</v>
      </c>
      <c r="R35" s="191">
        <f>'Data Table'!CD31</f>
        <v>77</v>
      </c>
      <c r="S35" s="191">
        <f>'Data Table'!CE31</f>
        <v>58</v>
      </c>
      <c r="T35" s="191">
        <f>'Data Table'!CF31</f>
        <v>46</v>
      </c>
      <c r="U35" s="191">
        <f>'Data Table'!CG31</f>
        <v>34</v>
      </c>
      <c r="V35" s="191">
        <f>'Data Table'!CH31</f>
        <v>41</v>
      </c>
      <c r="W35" s="191">
        <f>'Data Table'!CI31</f>
        <v>14</v>
      </c>
      <c r="X35" s="191">
        <f>'Data Table'!CK31</f>
        <v>32994</v>
      </c>
      <c r="Y35" s="191">
        <f>'Data Table'!CL31</f>
        <v>18184</v>
      </c>
      <c r="Z35" s="191">
        <f>'Data Table'!CM31</f>
        <v>19607</v>
      </c>
      <c r="AA35" s="191">
        <f>'Data Table'!CN31</f>
        <v>23176</v>
      </c>
      <c r="AB35" s="191">
        <f>'Data Table'!CO31</f>
        <v>26663</v>
      </c>
      <c r="AC35" s="191">
        <f>'Data Table'!CP31</f>
        <v>46649</v>
      </c>
      <c r="AD35" s="191">
        <f>'Data Table'!CQ31</f>
        <v>42877</v>
      </c>
      <c r="AE35" s="189" t="s">
        <v>181</v>
      </c>
      <c r="AF35" s="138" t="e">
        <f t="shared" si="1"/>
        <v>#N/A</v>
      </c>
      <c r="AG35" s="139">
        <f>INDEX('Data Table'!$BE$4:$BE$128,MATCH('Active &amp; Reserve'!C35,'Data Table'!$A$4:$A$128,0))</f>
        <v>422.12699124023788</v>
      </c>
      <c r="AH35" s="140">
        <f>INDEX('[3]60-Mile'!$V$4:$V$129,MATCH(AE35,'[3]60-Mile'!$A$4:$A$129,0))</f>
        <v>1023.1428571428571</v>
      </c>
      <c r="AI35" s="187"/>
      <c r="AJ35" s="141">
        <f>INDEX('[3]60-Mile'!$X$4:$X$129,MATCH(AE35,'[3]60-Mile'!$A$4:$A$129,0))</f>
        <v>19.604757433386315</v>
      </c>
      <c r="AK35" s="142">
        <f>INDEX('[3]60-Mile'!$AA$4:$AA$129,MATCH(AE35,'[3]60-Mile'!$A$4:$A$129,0))</f>
        <v>41.142857142857146</v>
      </c>
      <c r="AL35" s="188"/>
      <c r="AM35" s="143"/>
      <c r="AN35" s="144">
        <f>('[4]Social Distancing Grades'!$M29)</f>
        <v>-0.4</v>
      </c>
      <c r="AO35" s="144"/>
      <c r="AP35" s="162"/>
      <c r="AQ35" s="162"/>
      <c r="AV35" s="166"/>
      <c r="AW35" s="167"/>
    </row>
    <row r="36" spans="1:49" s="163" customFormat="1" ht="24.95" hidden="1" customHeight="1" x14ac:dyDescent="0.25">
      <c r="A36" s="175">
        <v>29.616080141699999</v>
      </c>
      <c r="B36" s="176">
        <v>-95.170481414799994</v>
      </c>
      <c r="C36" s="68">
        <v>48201</v>
      </c>
      <c r="D36" s="68" t="s">
        <v>158</v>
      </c>
      <c r="E36" s="68">
        <v>38</v>
      </c>
      <c r="F36" s="170" t="s">
        <v>251</v>
      </c>
      <c r="G36" s="171">
        <v>77</v>
      </c>
      <c r="H36" s="171" t="e">
        <f t="shared" si="0"/>
        <v>#N/A</v>
      </c>
      <c r="I36" s="172">
        <f>INDEX('Data Table'!$F$4:$F$128,MATCH('Active &amp; Reserve'!C36,'Data Table'!$A$4:$A$128,0))</f>
        <v>-9.7073187874645431E-5</v>
      </c>
      <c r="J36" s="191">
        <f>'Data Table'!BV32</f>
        <v>214</v>
      </c>
      <c r="K36" s="191">
        <f>'Data Table'!BW32</f>
        <v>292</v>
      </c>
      <c r="L36" s="191">
        <f>'Data Table'!BX32</f>
        <v>314</v>
      </c>
      <c r="M36" s="191">
        <f>'Data Table'!BY32</f>
        <v>270</v>
      </c>
      <c r="N36" s="191">
        <f>'Data Table'!BZ32</f>
        <v>276</v>
      </c>
      <c r="O36" s="191">
        <f>'Data Table'!CA32</f>
        <v>282</v>
      </c>
      <c r="P36" s="191">
        <f>'Data Table'!CB32</f>
        <v>170</v>
      </c>
      <c r="Q36" s="191">
        <f>'Data Table'!CC32</f>
        <v>1</v>
      </c>
      <c r="R36" s="191">
        <f>'Data Table'!CD32</f>
        <v>2</v>
      </c>
      <c r="S36" s="191">
        <f>'Data Table'!CE32</f>
        <v>6</v>
      </c>
      <c r="T36" s="191">
        <f>'Data Table'!CF32</f>
        <v>7</v>
      </c>
      <c r="U36" s="191">
        <f>'Data Table'!CG32</f>
        <v>4</v>
      </c>
      <c r="V36" s="191">
        <f>'Data Table'!CH32</f>
        <v>3</v>
      </c>
      <c r="W36" s="191">
        <f>'Data Table'!CI32</f>
        <v>1</v>
      </c>
      <c r="X36" s="191">
        <f>'Data Table'!CK32</f>
        <v>0</v>
      </c>
      <c r="Y36" s="191">
        <f>'Data Table'!CL32</f>
        <v>0</v>
      </c>
      <c r="Z36" s="191">
        <f>'Data Table'!CM32</f>
        <v>0</v>
      </c>
      <c r="AA36" s="191">
        <f>'Data Table'!CN32</f>
        <v>-10629</v>
      </c>
      <c r="AB36" s="191">
        <f>'Data Table'!CO32</f>
        <v>10744</v>
      </c>
      <c r="AC36" s="191">
        <f>'Data Table'!CP32</f>
        <v>-7551</v>
      </c>
      <c r="AD36" s="191">
        <f>'Data Table'!CQ32</f>
        <v>35879</v>
      </c>
      <c r="AE36" s="189" t="s">
        <v>186</v>
      </c>
      <c r="AF36" s="138">
        <f t="shared" si="1"/>
        <v>-9.7073187874645431E-5</v>
      </c>
      <c r="AG36" s="139">
        <f>INDEX('Data Table'!$BE$4:$BE$128,MATCH('Active &amp; Reserve'!C36,'Data Table'!$A$4:$A$128,0))</f>
        <v>216.39163829192151</v>
      </c>
      <c r="AH36" s="140">
        <f>INDEX('[3]60-Mile'!$V$4:$V$129,MATCH(AE36,'[3]60-Mile'!$A$4:$A$129,0))</f>
        <v>259.71428571428572</v>
      </c>
      <c r="AI36" s="187"/>
      <c r="AJ36" s="141">
        <f>INDEX('[3]60-Mile'!$X$4:$X$129,MATCH(AE36,'[3]60-Mile'!$A$4:$A$129,0))</f>
        <v>4.6850884533376513</v>
      </c>
      <c r="AK36" s="142">
        <f>INDEX('[3]60-Mile'!$AA$4:$AA$129,MATCH(AE36,'[3]60-Mile'!$A$4:$A$129,0))</f>
        <v>3.4285714285714284</v>
      </c>
      <c r="AL36" s="188"/>
      <c r="AM36" s="143"/>
      <c r="AN36" s="144">
        <f>('[4]Social Distancing Grades'!$M30)</f>
        <v>-1</v>
      </c>
      <c r="AO36" s="144"/>
      <c r="AP36" s="162"/>
      <c r="AQ36" s="162"/>
      <c r="AV36" s="166"/>
      <c r="AW36" s="167"/>
    </row>
    <row r="37" spans="1:49" s="163" customFormat="1" ht="24.95" hidden="1" customHeight="1" x14ac:dyDescent="0.25">
      <c r="A37" s="175">
        <v>46.844795295600001</v>
      </c>
      <c r="B37" s="176">
        <v>-92.177561435499996</v>
      </c>
      <c r="C37" s="68">
        <v>27137</v>
      </c>
      <c r="D37" s="68" t="s">
        <v>158</v>
      </c>
      <c r="E37" s="68">
        <v>32</v>
      </c>
      <c r="F37" s="170" t="s">
        <v>251</v>
      </c>
      <c r="G37" s="171">
        <v>43</v>
      </c>
      <c r="H37" s="171" t="e">
        <f t="shared" si="0"/>
        <v>#N/A</v>
      </c>
      <c r="I37" s="172">
        <f>INDEX('Data Table'!$F$4:$F$128,MATCH('Active &amp; Reserve'!C37,'Data Table'!$A$4:$A$128,0))</f>
        <v>1.1775161450843844E-3</v>
      </c>
      <c r="J37" s="191">
        <f>'Data Table'!BV33</f>
        <v>4</v>
      </c>
      <c r="K37" s="191">
        <f>'Data Table'!BW33</f>
        <v>5</v>
      </c>
      <c r="L37" s="191">
        <f>'Data Table'!BX33</f>
        <v>6</v>
      </c>
      <c r="M37" s="191">
        <f>'Data Table'!BY33</f>
        <v>1</v>
      </c>
      <c r="N37" s="191">
        <f>'Data Table'!BZ33</f>
        <v>2</v>
      </c>
      <c r="O37" s="191">
        <f>'Data Table'!CA33</f>
        <v>2</v>
      </c>
      <c r="P37" s="191">
        <f>'Data Table'!CB33</f>
        <v>4</v>
      </c>
      <c r="Q37" s="191">
        <f>'Data Table'!CC33</f>
        <v>0</v>
      </c>
      <c r="R37" s="191">
        <f>'Data Table'!CD33</f>
        <v>0</v>
      </c>
      <c r="S37" s="191">
        <f>'Data Table'!CE33</f>
        <v>0</v>
      </c>
      <c r="T37" s="191">
        <f>'Data Table'!CF33</f>
        <v>0</v>
      </c>
      <c r="U37" s="191">
        <f>'Data Table'!CG33</f>
        <v>0</v>
      </c>
      <c r="V37" s="191">
        <f>'Data Table'!CH33</f>
        <v>0</v>
      </c>
      <c r="W37" s="191">
        <f>'Data Table'!CI33</f>
        <v>0</v>
      </c>
      <c r="X37" s="191">
        <f>'Data Table'!CK33</f>
        <v>-1341</v>
      </c>
      <c r="Y37" s="191">
        <f>'Data Table'!CL33</f>
        <v>-907</v>
      </c>
      <c r="Z37" s="191">
        <f>'Data Table'!CM33</f>
        <v>918</v>
      </c>
      <c r="AA37" s="191">
        <f>'Data Table'!CN33</f>
        <v>-635</v>
      </c>
      <c r="AB37" s="191">
        <f>'Data Table'!CO33</f>
        <v>122</v>
      </c>
      <c r="AC37" s="191">
        <f>'Data Table'!CP33</f>
        <v>1191</v>
      </c>
      <c r="AD37" s="191">
        <f>'Data Table'!CQ33</f>
        <v>-1325</v>
      </c>
      <c r="AE37" s="189" t="s">
        <v>185</v>
      </c>
      <c r="AF37" s="138">
        <f t="shared" si="1"/>
        <v>1.1775161450843844E-3</v>
      </c>
      <c r="AG37" s="139">
        <f>INDEX('Data Table'!$BE$4:$BE$128,MATCH('Active &amp; Reserve'!C37,'Data Table'!$A$4:$A$128,0))</f>
        <v>92.956739363603859</v>
      </c>
      <c r="AH37" s="140">
        <f>INDEX('[3]60-Mile'!$V$4:$V$129,MATCH(AE37,'[3]60-Mile'!$A$4:$A$129,0))</f>
        <v>3.4285714285714284</v>
      </c>
      <c r="AI37" s="187"/>
      <c r="AJ37" s="141">
        <f>INDEX('[3]60-Mile'!$X$4:$X$129,MATCH(AE37,'[3]60-Mile'!$A$4:$A$129,0))</f>
        <v>4.2253063347092663</v>
      </c>
      <c r="AK37" s="142">
        <f>INDEX('[3]60-Mile'!$AA$4:$AA$129,MATCH(AE37,'[3]60-Mile'!$A$4:$A$129,0))</f>
        <v>0</v>
      </c>
      <c r="AL37" s="188"/>
      <c r="AM37" s="143"/>
      <c r="AN37" s="144">
        <f>('[4]Social Distancing Grades'!$M31)</f>
        <v>-1</v>
      </c>
      <c r="AO37" s="144"/>
      <c r="AP37" s="162"/>
      <c r="AQ37" s="162"/>
      <c r="AV37" s="166"/>
      <c r="AW37" s="167"/>
    </row>
    <row r="38" spans="1:49" s="163" customFormat="1" ht="24.95" hidden="1" customHeight="1" x14ac:dyDescent="0.25">
      <c r="A38" s="178">
        <v>40.789472514300002</v>
      </c>
      <c r="B38" s="179">
        <v>-111.956666007</v>
      </c>
      <c r="C38" s="68">
        <v>49035</v>
      </c>
      <c r="D38" s="68" t="s">
        <v>158</v>
      </c>
      <c r="E38" s="68">
        <v>124</v>
      </c>
      <c r="F38" s="170" t="s">
        <v>251</v>
      </c>
      <c r="G38" s="171">
        <v>66</v>
      </c>
      <c r="H38" s="171" t="e">
        <f t="shared" si="0"/>
        <v>#N/A</v>
      </c>
      <c r="I38" s="172">
        <f>INDEX('Data Table'!$F$4:$F$128,MATCH('Active &amp; Reserve'!C38,'Data Table'!$A$4:$A$128,0))</f>
        <v>1.9142820250492895E-3</v>
      </c>
      <c r="J38" s="191">
        <f>'Data Table'!BV34</f>
        <v>103</v>
      </c>
      <c r="K38" s="191">
        <f>'Data Table'!BW34</f>
        <v>108</v>
      </c>
      <c r="L38" s="191">
        <f>'Data Table'!BX34</f>
        <v>171</v>
      </c>
      <c r="M38" s="191">
        <f>'Data Table'!BY34</f>
        <v>142</v>
      </c>
      <c r="N38" s="191">
        <f>'Data Table'!BZ34</f>
        <v>165</v>
      </c>
      <c r="O38" s="191">
        <f>'Data Table'!CA34</f>
        <v>178</v>
      </c>
      <c r="P38" s="191">
        <f>'Data Table'!CB34</f>
        <v>109</v>
      </c>
      <c r="Q38" s="191">
        <f>'Data Table'!CC34</f>
        <v>0</v>
      </c>
      <c r="R38" s="191">
        <f>'Data Table'!CD34</f>
        <v>7</v>
      </c>
      <c r="S38" s="191">
        <f>'Data Table'!CE34</f>
        <v>1</v>
      </c>
      <c r="T38" s="191">
        <f>'Data Table'!CF34</f>
        <v>3</v>
      </c>
      <c r="U38" s="191">
        <f>'Data Table'!CG34</f>
        <v>0</v>
      </c>
      <c r="V38" s="191">
        <f>'Data Table'!CH34</f>
        <v>4</v>
      </c>
      <c r="W38" s="191">
        <f>'Data Table'!CI34</f>
        <v>0</v>
      </c>
      <c r="X38" s="191">
        <f>'Data Table'!CK34</f>
        <v>0</v>
      </c>
      <c r="Y38" s="191">
        <f>'Data Table'!CL34</f>
        <v>0</v>
      </c>
      <c r="Z38" s="191">
        <f>'Data Table'!CM34</f>
        <v>0</v>
      </c>
      <c r="AA38" s="191">
        <f>'Data Table'!CN34</f>
        <v>0</v>
      </c>
      <c r="AB38" s="191">
        <f>'Data Table'!CO34</f>
        <v>0</v>
      </c>
      <c r="AC38" s="191">
        <f>'Data Table'!CP34</f>
        <v>0</v>
      </c>
      <c r="AD38" s="191">
        <f>'Data Table'!CQ34</f>
        <v>0</v>
      </c>
      <c r="AE38" s="189" t="s">
        <v>221</v>
      </c>
      <c r="AF38" s="138">
        <f t="shared" si="1"/>
        <v>1.9142820250492895E-3</v>
      </c>
      <c r="AG38" s="139">
        <f>INDEX('Data Table'!$BE$4:$BE$128,MATCH('Active &amp; Reserve'!C38,'Data Table'!$A$4:$A$128,0))</f>
        <v>289.30987461083333</v>
      </c>
      <c r="AH38" s="140">
        <f>INDEX('[3]60-Mile'!$V$4:$V$129,MATCH(AE38,'[3]60-Mile'!$A$4:$A$129,0))</f>
        <v>139.42857142857142</v>
      </c>
      <c r="AI38" s="187"/>
      <c r="AJ38" s="141">
        <f>INDEX('[3]60-Mile'!$X$4:$X$129,MATCH(AE38,'[3]60-Mile'!$A$4:$A$129,0))</f>
        <v>3.3472612366228418</v>
      </c>
      <c r="AK38" s="142">
        <f>INDEX('[3]60-Mile'!$AA$4:$AA$129,MATCH(AE38,'[3]60-Mile'!$A$4:$A$129,0))</f>
        <v>2.1428571428571428</v>
      </c>
      <c r="AL38" s="188"/>
      <c r="AM38" s="143"/>
      <c r="AN38" s="144">
        <f>('[4]Social Distancing Grades'!$M32)</f>
        <v>-1</v>
      </c>
      <c r="AO38" s="144"/>
      <c r="AP38" s="162"/>
      <c r="AQ38" s="162"/>
      <c r="AV38" s="166"/>
      <c r="AW38" s="167"/>
    </row>
    <row r="39" spans="1:49" s="163" customFormat="1" ht="24.95" hidden="1" customHeight="1" x14ac:dyDescent="0.25">
      <c r="A39" s="175">
        <v>39.500149469999997</v>
      </c>
      <c r="B39" s="176">
        <v>-119.775232457</v>
      </c>
      <c r="C39" s="68">
        <v>32031</v>
      </c>
      <c r="D39" s="68" t="s">
        <v>158</v>
      </c>
      <c r="E39" s="68">
        <v>120</v>
      </c>
      <c r="F39" s="170" t="s">
        <v>251</v>
      </c>
      <c r="G39" s="171">
        <v>51</v>
      </c>
      <c r="H39" s="171" t="e">
        <f t="shared" si="0"/>
        <v>#N/A</v>
      </c>
      <c r="I39" s="172">
        <f>INDEX('Data Table'!$F$4:$F$128,MATCH('Active &amp; Reserve'!C39,'Data Table'!$A$4:$A$128,0))</f>
        <v>4.0351578495968153E-4</v>
      </c>
      <c r="J39" s="191">
        <f>'Data Table'!BV35</f>
        <v>14</v>
      </c>
      <c r="K39" s="191">
        <f>'Data Table'!BW35</f>
        <v>6</v>
      </c>
      <c r="L39" s="191">
        <f>'Data Table'!BX35</f>
        <v>3</v>
      </c>
      <c r="M39" s="191">
        <f>'Data Table'!BY35</f>
        <v>6</v>
      </c>
      <c r="N39" s="191">
        <f>'Data Table'!BZ35</f>
        <v>2</v>
      </c>
      <c r="O39" s="191">
        <f>'Data Table'!CA35</f>
        <v>0</v>
      </c>
      <c r="P39" s="191">
        <f>'Data Table'!CB35</f>
        <v>4</v>
      </c>
      <c r="Q39" s="191">
        <f>'Data Table'!CC35</f>
        <v>0</v>
      </c>
      <c r="R39" s="191">
        <f>'Data Table'!CD35</f>
        <v>1</v>
      </c>
      <c r="S39" s="191">
        <f>'Data Table'!CE35</f>
        <v>0</v>
      </c>
      <c r="T39" s="191">
        <f>'Data Table'!CF35</f>
        <v>0</v>
      </c>
      <c r="U39" s="191">
        <f>'Data Table'!CG35</f>
        <v>1</v>
      </c>
      <c r="V39" s="191">
        <f>'Data Table'!CH35</f>
        <v>0</v>
      </c>
      <c r="W39" s="191">
        <f>'Data Table'!CI35</f>
        <v>0</v>
      </c>
      <c r="X39" s="191">
        <f>'Data Table'!CK35</f>
        <v>4323</v>
      </c>
      <c r="Y39" s="191">
        <f>'Data Table'!CL35</f>
        <v>2416</v>
      </c>
      <c r="Z39" s="191">
        <f>'Data Table'!CM35</f>
        <v>2321</v>
      </c>
      <c r="AA39" s="191">
        <f>'Data Table'!CN35</f>
        <v>4099</v>
      </c>
      <c r="AB39" s="191">
        <f>'Data Table'!CO35</f>
        <v>4156</v>
      </c>
      <c r="AC39" s="191">
        <f>'Data Table'!CP35</f>
        <v>2494</v>
      </c>
      <c r="AD39" s="191">
        <f>'Data Table'!CQ35</f>
        <v>3360</v>
      </c>
      <c r="AE39" s="189" t="s">
        <v>217</v>
      </c>
      <c r="AF39" s="138">
        <f t="shared" si="1"/>
        <v>4.0351578495968153E-4</v>
      </c>
      <c r="AG39" s="139">
        <f>INDEX('Data Table'!$BE$4:$BE$128,MATCH('Active &amp; Reserve'!C39,'Data Table'!$A$4:$A$128,0))</f>
        <v>78.642934483217147</v>
      </c>
      <c r="AH39" s="140">
        <f>INDEX('[3]60-Mile'!$V$4:$V$129,MATCH(AE39,'[3]60-Mile'!$A$4:$A$129,0))</f>
        <v>5</v>
      </c>
      <c r="AI39" s="187"/>
      <c r="AJ39" s="141">
        <f>INDEX('[3]60-Mile'!$X$4:$X$129,MATCH(AE39,'[3]60-Mile'!$A$4:$A$129,0))</f>
        <v>1.8995877894496895</v>
      </c>
      <c r="AK39" s="142">
        <f>INDEX('[3]60-Mile'!$AA$4:$AA$129,MATCH(AE39,'[3]60-Mile'!$A$4:$A$129,0))</f>
        <v>0.2857142857142857</v>
      </c>
      <c r="AL39" s="188"/>
      <c r="AM39" s="143"/>
      <c r="AN39" s="144">
        <f>('[4]Social Distancing Grades'!$M33)</f>
        <v>-1</v>
      </c>
      <c r="AO39" s="144"/>
      <c r="AP39" s="162"/>
      <c r="AQ39" s="162"/>
      <c r="AV39" s="166"/>
      <c r="AW39" s="167"/>
    </row>
    <row r="40" spans="1:49" s="163" customFormat="1" ht="24.95" hidden="1" customHeight="1" x14ac:dyDescent="0.25">
      <c r="A40" s="175">
        <v>40.841020614999998</v>
      </c>
      <c r="B40" s="176">
        <v>-96.753872177100007</v>
      </c>
      <c r="C40" s="68">
        <v>31109</v>
      </c>
      <c r="D40" s="68" t="s">
        <v>158</v>
      </c>
      <c r="E40" s="68">
        <v>78</v>
      </c>
      <c r="F40" s="170" t="s">
        <v>251</v>
      </c>
      <c r="G40" s="171">
        <v>107</v>
      </c>
      <c r="H40" s="171" t="e">
        <f t="shared" si="0"/>
        <v>#N/A</v>
      </c>
      <c r="I40" s="172">
        <f>INDEX('Data Table'!$F$4:$F$128,MATCH('Active &amp; Reserve'!C40,'Data Table'!$A$4:$A$128,0))</f>
        <v>8.2687184999460355E-3</v>
      </c>
      <c r="J40" s="191">
        <f>'Data Table'!BV36</f>
        <v>227</v>
      </c>
      <c r="K40" s="191">
        <f>'Data Table'!BW36</f>
        <v>165</v>
      </c>
      <c r="L40" s="191">
        <f>'Data Table'!BX36</f>
        <v>226</v>
      </c>
      <c r="M40" s="191">
        <f>'Data Table'!BY36</f>
        <v>254</v>
      </c>
      <c r="N40" s="191">
        <f>'Data Table'!BZ36</f>
        <v>156</v>
      </c>
      <c r="O40" s="191">
        <f>'Data Table'!CA36</f>
        <v>199</v>
      </c>
      <c r="P40" s="191">
        <f>'Data Table'!CB36</f>
        <v>123</v>
      </c>
      <c r="Q40" s="191">
        <f>'Data Table'!CC36</f>
        <v>1</v>
      </c>
      <c r="R40" s="191">
        <f>'Data Table'!CD36</f>
        <v>1</v>
      </c>
      <c r="S40" s="191">
        <f>'Data Table'!CE36</f>
        <v>1</v>
      </c>
      <c r="T40" s="191">
        <f>'Data Table'!CF36</f>
        <v>3</v>
      </c>
      <c r="U40" s="191">
        <f>'Data Table'!CG36</f>
        <v>3</v>
      </c>
      <c r="V40" s="191">
        <f>'Data Table'!CH36</f>
        <v>0</v>
      </c>
      <c r="W40" s="191">
        <f>'Data Table'!CI36</f>
        <v>2</v>
      </c>
      <c r="X40" s="191">
        <f>'Data Table'!CK36</f>
        <v>-287</v>
      </c>
      <c r="Y40" s="191">
        <f>'Data Table'!CL36</f>
        <v>-59</v>
      </c>
      <c r="Z40" s="191">
        <f>'Data Table'!CM36</f>
        <v>745</v>
      </c>
      <c r="AA40" s="191">
        <f>'Data Table'!CN36</f>
        <v>-251</v>
      </c>
      <c r="AB40" s="191">
        <f>'Data Table'!CO36</f>
        <v>-807</v>
      </c>
      <c r="AC40" s="191">
        <f>'Data Table'!CP36</f>
        <v>-47</v>
      </c>
      <c r="AD40" s="191">
        <f>'Data Table'!CQ36</f>
        <v>1077</v>
      </c>
      <c r="AE40" s="189" t="s">
        <v>201</v>
      </c>
      <c r="AF40" s="138">
        <f t="shared" si="1"/>
        <v>8.2687184999460355E-3</v>
      </c>
      <c r="AG40" s="139">
        <f>INDEX('Data Table'!$BE$4:$BE$128,MATCH('Active &amp; Reserve'!C40,'Data Table'!$A$4:$A$128,0))</f>
        <v>480.38942595290177</v>
      </c>
      <c r="AH40" s="140">
        <f>INDEX('[3]60-Mile'!$V$4:$V$129,MATCH(AE40,'[3]60-Mile'!$A$4:$A$129,0))</f>
        <v>192.85714285714286</v>
      </c>
      <c r="AI40" s="187"/>
      <c r="AJ40" s="141">
        <f>INDEX('[3]60-Mile'!$X$4:$X$129,MATCH(AE40,'[3]60-Mile'!$A$4:$A$129,0))</f>
        <v>3.9575808221721944</v>
      </c>
      <c r="AK40" s="142">
        <f>INDEX('[3]60-Mile'!$AA$4:$AA$129,MATCH(AE40,'[3]60-Mile'!$A$4:$A$129,0))</f>
        <v>1.5714285714285714</v>
      </c>
      <c r="AL40" s="188"/>
      <c r="AM40" s="143"/>
      <c r="AN40" s="144">
        <f>('[4]Social Distancing Grades'!$M34)</f>
        <v>-1</v>
      </c>
      <c r="AO40" s="144"/>
      <c r="AP40" s="162"/>
      <c r="AQ40" s="162"/>
      <c r="AV40" s="166"/>
      <c r="AW40" s="167"/>
    </row>
    <row r="41" spans="1:49" s="163" customFormat="1" ht="24.95" hidden="1" customHeight="1" x14ac:dyDescent="0.25">
      <c r="A41" s="178">
        <v>43.089068886100002</v>
      </c>
      <c r="B41" s="179">
        <v>-70.818650638600005</v>
      </c>
      <c r="C41" s="68">
        <v>33015</v>
      </c>
      <c r="D41" s="68" t="s">
        <v>158</v>
      </c>
      <c r="E41" s="68">
        <v>113</v>
      </c>
      <c r="F41" s="170" t="s">
        <v>251</v>
      </c>
      <c r="G41" s="171">
        <v>52</v>
      </c>
      <c r="H41" s="171" t="e">
        <f t="shared" si="0"/>
        <v>#N/A</v>
      </c>
      <c r="I41" s="172">
        <f>INDEX('Data Table'!$F$4:$F$128,MATCH('Active &amp; Reserve'!C41,'Data Table'!$A$4:$A$128,0))</f>
        <v>0.25692805064310287</v>
      </c>
      <c r="J41" s="191">
        <f>'Data Table'!BV37</f>
        <v>637</v>
      </c>
      <c r="K41" s="191">
        <f>'Data Table'!BW37</f>
        <v>619</v>
      </c>
      <c r="L41" s="191">
        <f>'Data Table'!BX37</f>
        <v>735</v>
      </c>
      <c r="M41" s="191">
        <f>'Data Table'!BY37</f>
        <v>671</v>
      </c>
      <c r="N41" s="191">
        <f>'Data Table'!BZ37</f>
        <v>571</v>
      </c>
      <c r="O41" s="191">
        <f>'Data Table'!CA37</f>
        <v>528</v>
      </c>
      <c r="P41" s="191">
        <f>'Data Table'!CB37</f>
        <v>597</v>
      </c>
      <c r="Q41" s="191">
        <f>'Data Table'!CC37</f>
        <v>42</v>
      </c>
      <c r="R41" s="191">
        <f>'Data Table'!CD37</f>
        <v>54</v>
      </c>
      <c r="S41" s="191">
        <f>'Data Table'!CE37</f>
        <v>78</v>
      </c>
      <c r="T41" s="191">
        <f>'Data Table'!CF37</f>
        <v>55</v>
      </c>
      <c r="U41" s="191">
        <f>'Data Table'!CG37</f>
        <v>51</v>
      </c>
      <c r="V41" s="191">
        <f>'Data Table'!CH37</f>
        <v>40</v>
      </c>
      <c r="W41" s="191">
        <f>'Data Table'!CI37</f>
        <v>38</v>
      </c>
      <c r="X41" s="191">
        <f>'Data Table'!CK37</f>
        <v>4036</v>
      </c>
      <c r="Y41" s="191">
        <f>'Data Table'!CL37</f>
        <v>724</v>
      </c>
      <c r="Z41" s="191">
        <f>'Data Table'!CM37</f>
        <v>472</v>
      </c>
      <c r="AA41" s="191">
        <f>'Data Table'!CN37</f>
        <v>1600</v>
      </c>
      <c r="AB41" s="191">
        <f>'Data Table'!CO37</f>
        <v>2899</v>
      </c>
      <c r="AC41" s="191">
        <f>'Data Table'!CP37</f>
        <v>0</v>
      </c>
      <c r="AD41" s="191">
        <f>'Data Table'!CQ37</f>
        <v>1247</v>
      </c>
      <c r="AE41" s="189" t="s">
        <v>212</v>
      </c>
      <c r="AF41" s="138">
        <f t="shared" si="1"/>
        <v>0.25692805064310287</v>
      </c>
      <c r="AG41" s="139">
        <f>INDEX('Data Table'!$BE$4:$BE$128,MATCH('Active &amp; Reserve'!C41,'Data Table'!$A$4:$A$128,0))</f>
        <v>1165.5693292536357</v>
      </c>
      <c r="AH41" s="140">
        <f>INDEX('[3]60-Mile'!$V$4:$V$129,MATCH(AE41,'[3]60-Mile'!$A$4:$A$129,0))</f>
        <v>622.57142857142856</v>
      </c>
      <c r="AI41" s="187"/>
      <c r="AJ41" s="141">
        <f>INDEX('[3]60-Mile'!$X$4:$X$129,MATCH(AE41,'[3]60-Mile'!$A$4:$A$129,0))</f>
        <v>76.828679815437667</v>
      </c>
      <c r="AK41" s="142">
        <f>INDEX('[3]60-Mile'!$AA$4:$AA$129,MATCH(AE41,'[3]60-Mile'!$A$4:$A$129,0))</f>
        <v>51.142857142857146</v>
      </c>
      <c r="AL41" s="188"/>
      <c r="AM41" s="143"/>
      <c r="AN41" s="144">
        <f>('[4]Social Distancing Grades'!$M35)</f>
        <v>-1</v>
      </c>
      <c r="AO41" s="144"/>
      <c r="AP41" s="162"/>
      <c r="AQ41" s="162"/>
      <c r="AV41" s="166"/>
      <c r="AW41" s="167"/>
    </row>
    <row r="42" spans="1:49" s="163" customFormat="1" ht="24.95" hidden="1" customHeight="1" x14ac:dyDescent="0.25">
      <c r="A42" s="175">
        <v>44.4744278549</v>
      </c>
      <c r="B42" s="176">
        <v>-73.147896816900001</v>
      </c>
      <c r="C42" s="68">
        <v>50007</v>
      </c>
      <c r="D42" s="68" t="s">
        <v>158</v>
      </c>
      <c r="E42" s="68">
        <v>14</v>
      </c>
      <c r="F42" s="170" t="s">
        <v>251</v>
      </c>
      <c r="G42" s="171">
        <v>63</v>
      </c>
      <c r="H42" s="171" t="e">
        <f t="shared" si="0"/>
        <v>#N/A</v>
      </c>
      <c r="I42" s="172">
        <f>INDEX('Data Table'!$F$4:$F$128,MATCH('Active &amp; Reserve'!C42,'Data Table'!$A$4:$A$128,0))</f>
        <v>3.3096100502573923E-8</v>
      </c>
      <c r="J42" s="191">
        <f>'Data Table'!BV38</f>
        <v>2</v>
      </c>
      <c r="K42" s="191">
        <f>'Data Table'!BW38</f>
        <v>2</v>
      </c>
      <c r="L42" s="191">
        <f>'Data Table'!BX38</f>
        <v>0</v>
      </c>
      <c r="M42" s="191">
        <f>'Data Table'!BY38</f>
        <v>6</v>
      </c>
      <c r="N42" s="191">
        <f>'Data Table'!BZ38</f>
        <v>1</v>
      </c>
      <c r="O42" s="191">
        <f>'Data Table'!CA38</f>
        <v>3</v>
      </c>
      <c r="P42" s="191">
        <f>'Data Table'!CB38</f>
        <v>0</v>
      </c>
      <c r="Q42" s="191">
        <f>'Data Table'!CC38</f>
        <v>0</v>
      </c>
      <c r="R42" s="191">
        <f>'Data Table'!CD38</f>
        <v>0</v>
      </c>
      <c r="S42" s="191">
        <f>'Data Table'!CE38</f>
        <v>0</v>
      </c>
      <c r="T42" s="191">
        <f>'Data Table'!CF38</f>
        <v>0</v>
      </c>
      <c r="U42" s="191">
        <f>'Data Table'!CG38</f>
        <v>0</v>
      </c>
      <c r="V42" s="191">
        <f>'Data Table'!CH38</f>
        <v>0</v>
      </c>
      <c r="W42" s="191">
        <f>'Data Table'!CI38</f>
        <v>0</v>
      </c>
      <c r="X42" s="191">
        <f>'Data Table'!CK38</f>
        <v>0</v>
      </c>
      <c r="Y42" s="191">
        <f>'Data Table'!CL38</f>
        <v>0</v>
      </c>
      <c r="Z42" s="191">
        <f>'Data Table'!CM38</f>
        <v>0</v>
      </c>
      <c r="AA42" s="191">
        <f>'Data Table'!CN38</f>
        <v>0</v>
      </c>
      <c r="AB42" s="191">
        <f>'Data Table'!CO38</f>
        <v>0</v>
      </c>
      <c r="AC42" s="191">
        <f>'Data Table'!CP38</f>
        <v>0</v>
      </c>
      <c r="AD42" s="191">
        <f>'Data Table'!CQ38</f>
        <v>0</v>
      </c>
      <c r="AE42" s="189" t="s">
        <v>179</v>
      </c>
      <c r="AF42" s="138">
        <f t="shared" si="1"/>
        <v>3.3096100502573923E-8</v>
      </c>
      <c r="AG42" s="139">
        <f>INDEX('Data Table'!$BE$4:$BE$128,MATCH('Active &amp; Reserve'!C42,'Data Table'!$A$4:$A$128,0))</f>
        <v>154.0748608172955</v>
      </c>
      <c r="AH42" s="140">
        <f>INDEX('[3]60-Mile'!$V$4:$V$129,MATCH(AE42,'[3]60-Mile'!$A$4:$A$129,0))</f>
        <v>2</v>
      </c>
      <c r="AI42" s="187"/>
      <c r="AJ42" s="141">
        <f>INDEX('[3]60-Mile'!$X$4:$X$129,MATCH(AE42,'[3]60-Mile'!$A$4:$A$129,0))</f>
        <v>9.0837786422895306</v>
      </c>
      <c r="AK42" s="142">
        <f>INDEX('[3]60-Mile'!$AA$4:$AA$129,MATCH(AE42,'[3]60-Mile'!$A$4:$A$129,0))</f>
        <v>0</v>
      </c>
      <c r="AL42" s="188"/>
      <c r="AM42" s="143"/>
      <c r="AN42" s="144">
        <f>('[4]Social Distancing Grades'!$M36)</f>
        <v>-1</v>
      </c>
      <c r="AO42" s="144"/>
      <c r="AP42" s="162"/>
      <c r="AQ42" s="162"/>
      <c r="AV42" s="166"/>
      <c r="AW42" s="167"/>
    </row>
    <row r="43" spans="1:49" s="163" customFormat="1" ht="24.95" hidden="1" customHeight="1" x14ac:dyDescent="0.25">
      <c r="A43" s="175">
        <v>33.4258258419</v>
      </c>
      <c r="B43" s="176">
        <v>-112.011664369</v>
      </c>
      <c r="C43" s="68">
        <v>4013</v>
      </c>
      <c r="D43" s="68" t="s">
        <v>158</v>
      </c>
      <c r="E43" s="68">
        <v>49</v>
      </c>
      <c r="F43" s="170" t="s">
        <v>251</v>
      </c>
      <c r="G43" s="171">
        <v>27</v>
      </c>
      <c r="H43" s="171" t="e">
        <f t="shared" si="0"/>
        <v>#N/A</v>
      </c>
      <c r="I43" s="172">
        <f>INDEX('Data Table'!$F$4:$F$128,MATCH('Active &amp; Reserve'!C43,'Data Table'!$A$4:$A$128,0))</f>
        <v>1.3107183071643794E-3</v>
      </c>
      <c r="J43" s="191">
        <f>'Data Table'!BV39</f>
        <v>100</v>
      </c>
      <c r="K43" s="191">
        <f>'Data Table'!BW39</f>
        <v>142</v>
      </c>
      <c r="L43" s="191">
        <f>'Data Table'!BX39</f>
        <v>162</v>
      </c>
      <c r="M43" s="191">
        <f>'Data Table'!BY39</f>
        <v>191</v>
      </c>
      <c r="N43" s="191">
        <f>'Data Table'!BZ39</f>
        <v>115</v>
      </c>
      <c r="O43" s="191">
        <f>'Data Table'!CA39</f>
        <v>227</v>
      </c>
      <c r="P43" s="191">
        <f>'Data Table'!CB39</f>
        <v>100</v>
      </c>
      <c r="Q43" s="191">
        <f>'Data Table'!CC39</f>
        <v>5</v>
      </c>
      <c r="R43" s="191">
        <f>'Data Table'!CD39</f>
        <v>15</v>
      </c>
      <c r="S43" s="191">
        <f>'Data Table'!CE39</f>
        <v>18</v>
      </c>
      <c r="T43" s="191">
        <f>'Data Table'!CF39</f>
        <v>4</v>
      </c>
      <c r="U43" s="191">
        <f>'Data Table'!CG39</f>
        <v>7</v>
      </c>
      <c r="V43" s="191">
        <f>'Data Table'!CH39</f>
        <v>15</v>
      </c>
      <c r="W43" s="191">
        <f>'Data Table'!CI39</f>
        <v>1</v>
      </c>
      <c r="X43" s="191">
        <f>'Data Table'!CK39</f>
        <v>1138</v>
      </c>
      <c r="Y43" s="191">
        <f>'Data Table'!CL39</f>
        <v>554</v>
      </c>
      <c r="Z43" s="191">
        <f>'Data Table'!CM39</f>
        <v>2012</v>
      </c>
      <c r="AA43" s="191">
        <f>'Data Table'!CN39</f>
        <v>1446</v>
      </c>
      <c r="AB43" s="191">
        <f>'Data Table'!CO39</f>
        <v>126</v>
      </c>
      <c r="AC43" s="191">
        <f>'Data Table'!CP39</f>
        <v>202</v>
      </c>
      <c r="AD43" s="191">
        <f>'Data Table'!CQ39</f>
        <v>1921</v>
      </c>
      <c r="AE43" s="203" t="s">
        <v>225</v>
      </c>
      <c r="AF43" s="145">
        <f t="shared" si="1"/>
        <v>1.3107183071643794E-3</v>
      </c>
      <c r="AG43" s="146">
        <f>INDEX('Data Table'!$BE$4:$BE$128,MATCH('Active &amp; Reserve'!C43,'Data Table'!$A$4:$A$128,0))</f>
        <v>184.5314613099259</v>
      </c>
      <c r="AH43" s="204">
        <f>INDEX('[3]60-Mile'!$V$4:$V$129,MATCH(AE43,'[3]60-Mile'!$A$4:$A$129,0))</f>
        <v>148.14285714285714</v>
      </c>
      <c r="AI43" s="205"/>
      <c r="AJ43" s="206">
        <f>INDEX('[3]60-Mile'!$X$4:$X$129,MATCH(AE43,'[3]60-Mile'!$A$4:$A$129,0))</f>
        <v>8.5610826559153743</v>
      </c>
      <c r="AK43" s="147">
        <f>INDEX('[3]60-Mile'!$AA$4:$AA$129,MATCH(AE43,'[3]60-Mile'!$A$4:$A$129,0))</f>
        <v>9.2857142857142865</v>
      </c>
      <c r="AL43" s="207"/>
      <c r="AM43" s="148"/>
      <c r="AN43" s="149">
        <f>('[4]Social Distancing Grades'!$M37)</f>
        <v>-1</v>
      </c>
      <c r="AO43" s="144"/>
      <c r="AP43" s="162"/>
      <c r="AQ43" s="162"/>
      <c r="AV43" s="166"/>
      <c r="AW43" s="167"/>
    </row>
    <row r="44" spans="1:49" s="163" customFormat="1" ht="24.95" customHeight="1" x14ac:dyDescent="0.25">
      <c r="A44" s="178">
        <v>33.888493007000001</v>
      </c>
      <c r="B44" s="179">
        <v>-117.258617962</v>
      </c>
      <c r="C44" s="68">
        <v>6065</v>
      </c>
      <c r="D44" s="68" t="s">
        <v>370</v>
      </c>
      <c r="E44" s="68">
        <v>86</v>
      </c>
      <c r="F44" s="170" t="s">
        <v>153</v>
      </c>
      <c r="G44" s="171">
        <v>24</v>
      </c>
      <c r="H44" s="171" t="e">
        <f t="shared" ref="H44:H75" si="2">_xlfn.RANK.EQ(I44,$I$8:$I$132)</f>
        <v>#N/A</v>
      </c>
      <c r="I44" s="172">
        <f>INDEX('Data Table'!$F$4:$F$128,MATCH('Active &amp; Reserve'!C44,'Data Table'!$A$4:$A$128,0))</f>
        <v>1.821151157976671E-2</v>
      </c>
      <c r="J44" s="191">
        <f>'Data Table'!BV40</f>
        <v>180</v>
      </c>
      <c r="K44" s="191">
        <f>'Data Table'!BW40</f>
        <v>172</v>
      </c>
      <c r="L44" s="191">
        <f>'Data Table'!BX40</f>
        <v>302</v>
      </c>
      <c r="M44" s="191">
        <f>'Data Table'!BY40</f>
        <v>295</v>
      </c>
      <c r="N44" s="191">
        <f>'Data Table'!BZ40</f>
        <v>228</v>
      </c>
      <c r="O44" s="191">
        <f>'Data Table'!CA40</f>
        <v>307</v>
      </c>
      <c r="P44" s="191">
        <f>'Data Table'!CB40</f>
        <v>321</v>
      </c>
      <c r="Q44" s="191">
        <f>'Data Table'!CC40</f>
        <v>7</v>
      </c>
      <c r="R44" s="191">
        <f>'Data Table'!CD40</f>
        <v>0</v>
      </c>
      <c r="S44" s="191">
        <f>'Data Table'!CE40</f>
        <v>10</v>
      </c>
      <c r="T44" s="191">
        <f>'Data Table'!CF40</f>
        <v>34</v>
      </c>
      <c r="U44" s="191">
        <f>'Data Table'!CG40</f>
        <v>6</v>
      </c>
      <c r="V44" s="191">
        <f>'Data Table'!CH40</f>
        <v>21</v>
      </c>
      <c r="W44" s="191">
        <f>'Data Table'!CI40</f>
        <v>5</v>
      </c>
      <c r="X44" s="191">
        <f>'Data Table'!CK40</f>
        <v>32994</v>
      </c>
      <c r="Y44" s="191">
        <f>'Data Table'!CL40</f>
        <v>18184</v>
      </c>
      <c r="Z44" s="191">
        <f>'Data Table'!CM40</f>
        <v>19607</v>
      </c>
      <c r="AA44" s="191">
        <f>'Data Table'!CN40</f>
        <v>23176</v>
      </c>
      <c r="AB44" s="191">
        <f>'Data Table'!CO40</f>
        <v>26663</v>
      </c>
      <c r="AC44" s="191">
        <f>'Data Table'!CP40</f>
        <v>46649</v>
      </c>
      <c r="AD44" s="200">
        <f>'Data Table'!CQ40</f>
        <v>42877</v>
      </c>
      <c r="AE44" s="193" t="s">
        <v>204</v>
      </c>
      <c r="AF44" s="138">
        <f t="shared" si="1"/>
        <v>1.821151157976671E-2</v>
      </c>
      <c r="AG44" s="194">
        <f>INDEX('Data Table'!$BE$4:$BE$128,MATCH('Active &amp; Reserve'!C44,'Data Table'!$A$4:$A$128,0))</f>
        <v>185.75313377817884</v>
      </c>
      <c r="AH44" s="195">
        <f>INDEX('[3]60-Mile'!$V$4:$V$129,MATCH(AE44,'[3]60-Mile'!$A$4:$A$129,0))</f>
        <v>257.85714285714283</v>
      </c>
      <c r="AI44" s="196"/>
      <c r="AJ44" s="197">
        <f>INDEX('[3]60-Mile'!$X$4:$X$129,MATCH(AE44,'[3]60-Mile'!$A$4:$A$129,0))</f>
        <v>6.2327084556975709</v>
      </c>
      <c r="AK44" s="198">
        <f>INDEX('[3]60-Mile'!$AA$4:$AA$129,MATCH(AE44,'[3]60-Mile'!$A$4:$A$129,0))</f>
        <v>11.857142857142858</v>
      </c>
      <c r="AL44" s="188"/>
      <c r="AM44" s="143"/>
      <c r="AN44" s="144">
        <f>('[4]Social Distancing Grades'!$M38)</f>
        <v>-1</v>
      </c>
      <c r="AO44" s="202">
        <f>INDEX('Data Table'!$BU$4:$BU$128,MATCH('Active &amp; Reserve'!C44,'Data Table'!$A$4:$A$128,0))</f>
        <v>3.986792442999846</v>
      </c>
      <c r="AP44" s="162"/>
      <c r="AQ44" s="162"/>
      <c r="AV44" s="166"/>
      <c r="AW44" s="167"/>
    </row>
    <row r="45" spans="1:49" s="163" customFormat="1" ht="24.95" hidden="1" customHeight="1" x14ac:dyDescent="0.25">
      <c r="A45" s="175">
        <v>35.042234999999998</v>
      </c>
      <c r="B45" s="176">
        <v>-89.979184000000004</v>
      </c>
      <c r="C45" s="68">
        <v>47157</v>
      </c>
      <c r="D45" s="68" t="s">
        <v>158</v>
      </c>
      <c r="E45" s="68">
        <v>93</v>
      </c>
      <c r="F45" s="170" t="s">
        <v>251</v>
      </c>
      <c r="G45" s="171">
        <v>72</v>
      </c>
      <c r="H45" s="171" t="e">
        <f t="shared" si="2"/>
        <v>#N/A</v>
      </c>
      <c r="I45" s="172">
        <f>INDEX('Data Table'!$F$4:$F$128,MATCH('Active &amp; Reserve'!C45,'Data Table'!$A$4:$A$128,0))</f>
        <v>9.2656446027160322E-4</v>
      </c>
      <c r="J45" s="191">
        <f>'Data Table'!BV41</f>
        <v>149</v>
      </c>
      <c r="K45" s="191">
        <f>'Data Table'!BW41</f>
        <v>145</v>
      </c>
      <c r="L45" s="191">
        <f>'Data Table'!BX41</f>
        <v>108</v>
      </c>
      <c r="M45" s="191">
        <f>'Data Table'!BY41</f>
        <v>321</v>
      </c>
      <c r="N45" s="191">
        <f>'Data Table'!BZ41</f>
        <v>183</v>
      </c>
      <c r="O45" s="191">
        <f>'Data Table'!CA41</f>
        <v>150</v>
      </c>
      <c r="P45" s="191">
        <f>'Data Table'!CB41</f>
        <v>142</v>
      </c>
      <c r="Q45" s="191">
        <f>'Data Table'!CC41</f>
        <v>3</v>
      </c>
      <c r="R45" s="191">
        <f>'Data Table'!CD41</f>
        <v>3</v>
      </c>
      <c r="S45" s="191">
        <f>'Data Table'!CE41</f>
        <v>1</v>
      </c>
      <c r="T45" s="191">
        <f>'Data Table'!CF41</f>
        <v>4</v>
      </c>
      <c r="U45" s="191">
        <f>'Data Table'!CG41</f>
        <v>2</v>
      </c>
      <c r="V45" s="191">
        <f>'Data Table'!CH41</f>
        <v>2</v>
      </c>
      <c r="W45" s="191">
        <f>'Data Table'!CI41</f>
        <v>4</v>
      </c>
      <c r="X45" s="191">
        <f>'Data Table'!CK41</f>
        <v>5025</v>
      </c>
      <c r="Y45" s="191">
        <f>'Data Table'!CL41</f>
        <v>6350</v>
      </c>
      <c r="Z45" s="191">
        <f>'Data Table'!CM41</f>
        <v>2280</v>
      </c>
      <c r="AA45" s="191">
        <f>'Data Table'!CN41</f>
        <v>-3897</v>
      </c>
      <c r="AB45" s="191">
        <f>'Data Table'!CO41</f>
        <v>8792</v>
      </c>
      <c r="AC45" s="191">
        <f>'Data Table'!CP41</f>
        <v>6258</v>
      </c>
      <c r="AD45" s="191">
        <f>'Data Table'!CQ41</f>
        <v>8023</v>
      </c>
      <c r="AE45" s="208" t="s">
        <v>171</v>
      </c>
      <c r="AF45" s="209">
        <f t="shared" si="1"/>
        <v>9.2656446027160322E-4</v>
      </c>
      <c r="AG45" s="210">
        <f>INDEX('Data Table'!$BE$4:$BE$128,MATCH('Active &amp; Reserve'!C45,'Data Table'!$A$4:$A$128,0))</f>
        <v>408.24505001477604</v>
      </c>
      <c r="AH45" s="211">
        <f>INDEX('[3]60-Mile'!$V$4:$V$129,MATCH(AE45,'[3]60-Mile'!$A$4:$A$129,0))</f>
        <v>171.14285714285714</v>
      </c>
      <c r="AI45" s="212"/>
      <c r="AJ45" s="213">
        <f>INDEX('[3]60-Mile'!$X$4:$X$129,MATCH(AE45,'[3]60-Mile'!$A$4:$A$129,0))</f>
        <v>7.5559475941862866</v>
      </c>
      <c r="AK45" s="214">
        <f>INDEX('[3]60-Mile'!$AA$4:$AA$129,MATCH(AE45,'[3]60-Mile'!$A$4:$A$129,0))</f>
        <v>2.7142857142857144</v>
      </c>
      <c r="AL45" s="215"/>
      <c r="AM45" s="216"/>
      <c r="AN45" s="217">
        <f>('[4]Social Distancing Grades'!$M39)</f>
        <v>-1</v>
      </c>
      <c r="AO45" s="144"/>
      <c r="AP45" s="162"/>
      <c r="AQ45" s="162"/>
      <c r="AV45" s="166"/>
      <c r="AW45" s="167"/>
    </row>
    <row r="46" spans="1:49" s="163" customFormat="1" ht="24.95" hidden="1" customHeight="1" x14ac:dyDescent="0.25">
      <c r="A46" s="175">
        <v>32.126420385899998</v>
      </c>
      <c r="B46" s="176">
        <v>-81.189756560399999</v>
      </c>
      <c r="C46" s="68">
        <v>13051</v>
      </c>
      <c r="D46" s="68" t="s">
        <v>158</v>
      </c>
      <c r="E46" s="68">
        <v>125</v>
      </c>
      <c r="F46" s="170" t="s">
        <v>251</v>
      </c>
      <c r="G46" s="171">
        <v>23</v>
      </c>
      <c r="H46" s="171" t="e">
        <f t="shared" si="2"/>
        <v>#N/A</v>
      </c>
      <c r="I46" s="172">
        <f>INDEX('Data Table'!$F$4:$F$128,MATCH('Active &amp; Reserve'!C46,'Data Table'!$A$4:$A$128,0))</f>
        <v>3.0424608168004175E-3</v>
      </c>
      <c r="J46" s="191">
        <f>'Data Table'!BV42</f>
        <v>32</v>
      </c>
      <c r="K46" s="191">
        <f>'Data Table'!BW42</f>
        <v>28</v>
      </c>
      <c r="L46" s="191">
        <f>'Data Table'!BX42</f>
        <v>25</v>
      </c>
      <c r="M46" s="191">
        <f>'Data Table'!BY42</f>
        <v>51</v>
      </c>
      <c r="N46" s="191">
        <f>'Data Table'!BZ42</f>
        <v>55</v>
      </c>
      <c r="O46" s="191">
        <f>'Data Table'!CA42</f>
        <v>47</v>
      </c>
      <c r="P46" s="191">
        <f>'Data Table'!CB42</f>
        <v>29</v>
      </c>
      <c r="Q46" s="191">
        <f>'Data Table'!CC42</f>
        <v>0</v>
      </c>
      <c r="R46" s="191">
        <f>'Data Table'!CD42</f>
        <v>3</v>
      </c>
      <c r="S46" s="191">
        <f>'Data Table'!CE42</f>
        <v>4</v>
      </c>
      <c r="T46" s="191">
        <f>'Data Table'!CF42</f>
        <v>3</v>
      </c>
      <c r="U46" s="191">
        <f>'Data Table'!CG42</f>
        <v>5</v>
      </c>
      <c r="V46" s="191">
        <f>'Data Table'!CH42</f>
        <v>0</v>
      </c>
      <c r="W46" s="191">
        <f>'Data Table'!CI42</f>
        <v>0</v>
      </c>
      <c r="X46" s="191">
        <f>'Data Table'!CK42</f>
        <v>7467</v>
      </c>
      <c r="Y46" s="191">
        <f>'Data Table'!CL42</f>
        <v>15524</v>
      </c>
      <c r="Z46" s="191">
        <f>'Data Table'!CM42</f>
        <v>-2789</v>
      </c>
      <c r="AA46" s="191">
        <f>'Data Table'!CN42</f>
        <v>11388</v>
      </c>
      <c r="AB46" s="191">
        <f>'Data Table'!CO42</f>
        <v>17148</v>
      </c>
      <c r="AC46" s="191">
        <f>'Data Table'!CP42</f>
        <v>21357</v>
      </c>
      <c r="AD46" s="191">
        <f>'Data Table'!CQ42</f>
        <v>26531</v>
      </c>
      <c r="AE46" s="189" t="s">
        <v>222</v>
      </c>
      <c r="AF46" s="138">
        <f t="shared" si="1"/>
        <v>3.0424608168004175E-3</v>
      </c>
      <c r="AG46" s="139">
        <f>INDEX('Data Table'!$BE$4:$BE$128,MATCH('Active &amp; Reserve'!C46,'Data Table'!$A$4:$A$128,0))</f>
        <v>135.26568175938405</v>
      </c>
      <c r="AH46" s="140">
        <f>INDEX('[3]60-Mile'!$V$4:$V$129,MATCH(AE46,'[3]60-Mile'!$A$4:$A$129,0))</f>
        <v>38.142857142857146</v>
      </c>
      <c r="AI46" s="187"/>
      <c r="AJ46" s="141">
        <f>INDEX('[3]60-Mile'!$X$4:$X$129,MATCH(AE46,'[3]60-Mile'!$A$4:$A$129,0))</f>
        <v>5.6199208753898819</v>
      </c>
      <c r="AK46" s="142">
        <f>INDEX('[3]60-Mile'!$AA$4:$AA$129,MATCH(AE46,'[3]60-Mile'!$A$4:$A$129,0))</f>
        <v>2.1428571428571428</v>
      </c>
      <c r="AL46" s="188"/>
      <c r="AM46" s="143"/>
      <c r="AN46" s="144">
        <f>('[4]Social Distancing Grades'!$M40)</f>
        <v>-1</v>
      </c>
      <c r="AO46" s="144"/>
      <c r="AP46" s="162"/>
      <c r="AQ46" s="162"/>
      <c r="AV46" s="166"/>
      <c r="AW46" s="167"/>
    </row>
    <row r="47" spans="1:49" s="163" customFormat="1" ht="24.95" hidden="1" customHeight="1" x14ac:dyDescent="0.25">
      <c r="A47" s="178">
        <v>39.679773493699997</v>
      </c>
      <c r="B47" s="179">
        <v>-75.604722218999996</v>
      </c>
      <c r="C47" s="68">
        <v>10003</v>
      </c>
      <c r="D47" s="68" t="s">
        <v>158</v>
      </c>
      <c r="E47" s="68">
        <v>107</v>
      </c>
      <c r="F47" s="170" t="s">
        <v>251</v>
      </c>
      <c r="G47" s="171">
        <v>16</v>
      </c>
      <c r="H47" s="171" t="e">
        <f t="shared" si="2"/>
        <v>#N/A</v>
      </c>
      <c r="I47" s="172">
        <f>INDEX('Data Table'!$F$4:$F$128,MATCH('Active &amp; Reserve'!C47,'Data Table'!$A$4:$A$128,0))</f>
        <v>1.0791581743831673</v>
      </c>
      <c r="J47" s="191">
        <f>'Data Table'!BV43</f>
        <v>1221</v>
      </c>
      <c r="K47" s="191">
        <f>'Data Table'!BW43</f>
        <v>965</v>
      </c>
      <c r="L47" s="191">
        <f>'Data Table'!BX43</f>
        <v>958</v>
      </c>
      <c r="M47" s="191">
        <f>'Data Table'!BY43</f>
        <v>1216</v>
      </c>
      <c r="N47" s="191">
        <f>'Data Table'!BZ43</f>
        <v>1312</v>
      </c>
      <c r="O47" s="191">
        <f>'Data Table'!CA43</f>
        <v>854</v>
      </c>
      <c r="P47" s="191">
        <f>'Data Table'!CB43</f>
        <v>652</v>
      </c>
      <c r="Q47" s="191">
        <f>'Data Table'!CC43</f>
        <v>154</v>
      </c>
      <c r="R47" s="191">
        <f>'Data Table'!CD43</f>
        <v>127</v>
      </c>
      <c r="S47" s="191">
        <f>'Data Table'!CE43</f>
        <v>125</v>
      </c>
      <c r="T47" s="191">
        <f>'Data Table'!CF43</f>
        <v>88</v>
      </c>
      <c r="U47" s="191">
        <f>'Data Table'!CG43</f>
        <v>150</v>
      </c>
      <c r="V47" s="191">
        <f>'Data Table'!CH43</f>
        <v>83</v>
      </c>
      <c r="W47" s="191">
        <f>'Data Table'!CI43</f>
        <v>28</v>
      </c>
      <c r="X47" s="191">
        <f>'Data Table'!CK43</f>
        <v>-6</v>
      </c>
      <c r="Y47" s="191">
        <f>'Data Table'!CL43</f>
        <v>-290</v>
      </c>
      <c r="Z47" s="191">
        <f>'Data Table'!CM43</f>
        <v>210</v>
      </c>
      <c r="AA47" s="191">
        <f>'Data Table'!CN43</f>
        <v>14</v>
      </c>
      <c r="AB47" s="191">
        <f>'Data Table'!CO43</f>
        <v>-62</v>
      </c>
      <c r="AC47" s="191">
        <f>'Data Table'!CP43</f>
        <v>146</v>
      </c>
      <c r="AD47" s="191">
        <f>'Data Table'!CQ43</f>
        <v>466</v>
      </c>
      <c r="AE47" s="189" t="s">
        <v>210</v>
      </c>
      <c r="AF47" s="138">
        <f t="shared" si="1"/>
        <v>1.0791581743831673</v>
      </c>
      <c r="AG47" s="139">
        <f>INDEX('Data Table'!$BE$4:$BE$128,MATCH('Active &amp; Reserve'!C47,'Data Table'!$A$4:$A$128,0))</f>
        <v>888.94526100183509</v>
      </c>
      <c r="AH47" s="140">
        <f>INDEX('[3]60-Mile'!$V$4:$V$129,MATCH(AE47,'[3]60-Mile'!$A$4:$A$129,0))</f>
        <v>1025.4285714285713</v>
      </c>
      <c r="AI47" s="187"/>
      <c r="AJ47" s="141">
        <f>INDEX('[3]60-Mile'!$X$4:$X$129,MATCH(AE47,'[3]60-Mile'!$A$4:$A$129,0))</f>
        <v>60.96675449399951</v>
      </c>
      <c r="AK47" s="142">
        <f>INDEX('[3]60-Mile'!$AA$4:$AA$129,MATCH(AE47,'[3]60-Mile'!$A$4:$A$129,0))</f>
        <v>107.85714285714286</v>
      </c>
      <c r="AL47" s="188"/>
      <c r="AM47" s="143"/>
      <c r="AN47" s="144">
        <f>('[4]Social Distancing Grades'!$M41)</f>
        <v>-1</v>
      </c>
      <c r="AO47" s="144"/>
      <c r="AP47" s="162"/>
      <c r="AQ47" s="162"/>
      <c r="AV47" s="166"/>
      <c r="AW47" s="167"/>
    </row>
    <row r="48" spans="1:49" s="163" customFormat="1" ht="24.95" hidden="1" customHeight="1" x14ac:dyDescent="0.25">
      <c r="A48" s="175">
        <v>39.406011562099998</v>
      </c>
      <c r="B48" s="176">
        <v>-77.984593932500005</v>
      </c>
      <c r="C48" s="68">
        <v>54003</v>
      </c>
      <c r="D48" s="68" t="s">
        <v>158</v>
      </c>
      <c r="E48" s="68">
        <v>34</v>
      </c>
      <c r="F48" s="170" t="s">
        <v>251</v>
      </c>
      <c r="G48" s="171">
        <v>74</v>
      </c>
      <c r="H48" s="171" t="e">
        <f t="shared" si="2"/>
        <v>#N/A</v>
      </c>
      <c r="I48" s="172">
        <f>INDEX('Data Table'!$F$4:$F$128,MATCH('Active &amp; Reserve'!C48,'Data Table'!$A$4:$A$128,0))</f>
        <v>2.9280276081280469E-2</v>
      </c>
      <c r="J48" s="191">
        <f>'Data Table'!BV44</f>
        <v>769</v>
      </c>
      <c r="K48" s="191">
        <f>'Data Table'!BW44</f>
        <v>1178</v>
      </c>
      <c r="L48" s="191">
        <f>'Data Table'!BX44</f>
        <v>659</v>
      </c>
      <c r="M48" s="191">
        <f>'Data Table'!BY44</f>
        <v>1131</v>
      </c>
      <c r="N48" s="191">
        <f>'Data Table'!BZ44</f>
        <v>807</v>
      </c>
      <c r="O48" s="191">
        <f>'Data Table'!CA44</f>
        <v>774</v>
      </c>
      <c r="P48" s="191">
        <f>'Data Table'!CB44</f>
        <v>534</v>
      </c>
      <c r="Q48" s="191">
        <f>'Data Table'!CC44</f>
        <v>23</v>
      </c>
      <c r="R48" s="191">
        <f>'Data Table'!CD44</f>
        <v>39</v>
      </c>
      <c r="S48" s="191">
        <f>'Data Table'!CE44</f>
        <v>38</v>
      </c>
      <c r="T48" s="191">
        <f>'Data Table'!CF44</f>
        <v>25</v>
      </c>
      <c r="U48" s="191">
        <f>'Data Table'!CG44</f>
        <v>34</v>
      </c>
      <c r="V48" s="191">
        <f>'Data Table'!CH44</f>
        <v>32</v>
      </c>
      <c r="W48" s="191">
        <f>'Data Table'!CI44</f>
        <v>13</v>
      </c>
      <c r="X48" s="191">
        <f>'Data Table'!CK44</f>
        <v>0</v>
      </c>
      <c r="Y48" s="191">
        <f>'Data Table'!CL44</f>
        <v>0</v>
      </c>
      <c r="Z48" s="191">
        <f>'Data Table'!CM44</f>
        <v>0</v>
      </c>
      <c r="AA48" s="191">
        <f>'Data Table'!CN44</f>
        <v>0</v>
      </c>
      <c r="AB48" s="191">
        <f>'Data Table'!CO44</f>
        <v>0</v>
      </c>
      <c r="AC48" s="191">
        <f>'Data Table'!CP44</f>
        <v>0</v>
      </c>
      <c r="AD48" s="191">
        <f>'Data Table'!CQ44</f>
        <v>0</v>
      </c>
      <c r="AE48" s="189" t="s">
        <v>240</v>
      </c>
      <c r="AF48" s="138">
        <f t="shared" si="1"/>
        <v>2.9280276081280469E-2</v>
      </c>
      <c r="AG48" s="139">
        <f>INDEX('Data Table'!$BE$4:$BE$128,MATCH('Active &amp; Reserve'!C48,'Data Table'!$A$4:$A$128,0))</f>
        <v>688.70460589087293</v>
      </c>
      <c r="AH48" s="140">
        <f>INDEX('[3]60-Mile'!$V$4:$V$129,MATCH(AE48,'[3]60-Mile'!$A$4:$A$129,0))</f>
        <v>836</v>
      </c>
      <c r="AI48" s="187"/>
      <c r="AJ48" s="141">
        <f>INDEX('[3]60-Mile'!$X$4:$X$129,MATCH(AE48,'[3]60-Mile'!$A$4:$A$129,0))</f>
        <v>27.782051053458055</v>
      </c>
      <c r="AK48" s="142">
        <f>INDEX('[3]60-Mile'!$AA$4:$AA$129,MATCH(AE48,'[3]60-Mile'!$A$4:$A$129,0))</f>
        <v>29.142857142857142</v>
      </c>
      <c r="AL48" s="188"/>
      <c r="AM48" s="143"/>
      <c r="AN48" s="144">
        <f>('[4]Social Distancing Grades'!$M42)</f>
        <v>-1</v>
      </c>
      <c r="AO48" s="144"/>
      <c r="AP48" s="162"/>
      <c r="AQ48" s="162"/>
      <c r="AV48" s="166"/>
      <c r="AW48" s="167"/>
    </row>
    <row r="49" spans="1:49" s="163" customFormat="1" ht="24.95" hidden="1" customHeight="1" x14ac:dyDescent="0.25">
      <c r="A49" s="175">
        <v>33.922897977200002</v>
      </c>
      <c r="B49" s="176">
        <v>-80.800623610700001</v>
      </c>
      <c r="C49" s="68">
        <v>45079</v>
      </c>
      <c r="D49" s="68" t="s">
        <v>158</v>
      </c>
      <c r="E49" s="68">
        <v>90</v>
      </c>
      <c r="F49" s="170" t="s">
        <v>251</v>
      </c>
      <c r="G49" s="171">
        <v>79</v>
      </c>
      <c r="H49" s="171" t="e">
        <f t="shared" si="2"/>
        <v>#N/A</v>
      </c>
      <c r="I49" s="172">
        <f>INDEX('Data Table'!$F$4:$F$128,MATCH('Active &amp; Reserve'!C49,'Data Table'!$A$4:$A$128,0))</f>
        <v>3.4163404134109299E-4</v>
      </c>
      <c r="J49" s="191">
        <f>'Data Table'!BV45</f>
        <v>48</v>
      </c>
      <c r="K49" s="191">
        <f>'Data Table'!BW45</f>
        <v>46</v>
      </c>
      <c r="L49" s="191">
        <f>'Data Table'!BX45</f>
        <v>56</v>
      </c>
      <c r="M49" s="191">
        <f>'Data Table'!BY45</f>
        <v>84</v>
      </c>
      <c r="N49" s="191">
        <f>'Data Table'!BZ45</f>
        <v>107</v>
      </c>
      <c r="O49" s="191">
        <f>'Data Table'!CA45</f>
        <v>98</v>
      </c>
      <c r="P49" s="191">
        <f>'Data Table'!CB45</f>
        <v>55</v>
      </c>
      <c r="Q49" s="191">
        <f>'Data Table'!CC45</f>
        <v>3</v>
      </c>
      <c r="R49" s="191">
        <f>'Data Table'!CD45</f>
        <v>1</v>
      </c>
      <c r="S49" s="191">
        <f>'Data Table'!CE45</f>
        <v>4</v>
      </c>
      <c r="T49" s="191">
        <f>'Data Table'!CF45</f>
        <v>5</v>
      </c>
      <c r="U49" s="191">
        <f>'Data Table'!CG45</f>
        <v>0</v>
      </c>
      <c r="V49" s="191">
        <f>'Data Table'!CH45</f>
        <v>3</v>
      </c>
      <c r="W49" s="191">
        <f>'Data Table'!CI45</f>
        <v>5</v>
      </c>
      <c r="X49" s="191">
        <f>'Data Table'!CK45</f>
        <v>2364</v>
      </c>
      <c r="Y49" s="191">
        <f>'Data Table'!CL45</f>
        <v>0</v>
      </c>
      <c r="Z49" s="191">
        <f>'Data Table'!CM45</f>
        <v>1985</v>
      </c>
      <c r="AA49" s="191">
        <f>'Data Table'!CN45</f>
        <v>7155</v>
      </c>
      <c r="AB49" s="191">
        <f>'Data Table'!CO45</f>
        <v>6317</v>
      </c>
      <c r="AC49" s="191">
        <f>'Data Table'!CP45</f>
        <v>3027</v>
      </c>
      <c r="AD49" s="191">
        <f>'Data Table'!CQ45</f>
        <v>1253</v>
      </c>
      <c r="AE49" s="189" t="s">
        <v>206</v>
      </c>
      <c r="AF49" s="138">
        <f t="shared" si="1"/>
        <v>3.4163404134109299E-4</v>
      </c>
      <c r="AG49" s="139">
        <f>INDEX('Data Table'!$BE$4:$BE$128,MATCH('Active &amp; Reserve'!C49,'Data Table'!$A$4:$A$128,0))</f>
        <v>257.58325685728789</v>
      </c>
      <c r="AH49" s="140">
        <f>INDEX('[3]60-Mile'!$V$4:$V$129,MATCH(AE49,'[3]60-Mile'!$A$4:$A$129,0))</f>
        <v>70.571428571428569</v>
      </c>
      <c r="AI49" s="187"/>
      <c r="AJ49" s="141">
        <f>INDEX('[3]60-Mile'!$X$4:$X$129,MATCH(AE49,'[3]60-Mile'!$A$4:$A$129,0))</f>
        <v>12.359376001672556</v>
      </c>
      <c r="AK49" s="142">
        <f>INDEX('[3]60-Mile'!$AA$4:$AA$129,MATCH(AE49,'[3]60-Mile'!$A$4:$A$129,0))</f>
        <v>3</v>
      </c>
      <c r="AL49" s="188"/>
      <c r="AM49" s="143"/>
      <c r="AN49" s="144">
        <f>('[4]Social Distancing Grades'!$M43)</f>
        <v>-1</v>
      </c>
      <c r="AO49" s="144"/>
      <c r="AP49" s="162"/>
      <c r="AQ49" s="162"/>
      <c r="AV49" s="166"/>
      <c r="AW49" s="167"/>
    </row>
    <row r="50" spans="1:49" s="163" customFormat="1" ht="24.95" hidden="1" customHeight="1" x14ac:dyDescent="0.25">
      <c r="A50" s="178">
        <v>32.325181559100002</v>
      </c>
      <c r="B50" s="179">
        <v>-90.082560985699999</v>
      </c>
      <c r="C50" s="68">
        <v>28049</v>
      </c>
      <c r="D50" s="68" t="s">
        <v>158</v>
      </c>
      <c r="E50" s="68">
        <v>64</v>
      </c>
      <c r="F50" s="170" t="s">
        <v>251</v>
      </c>
      <c r="G50" s="171">
        <v>87</v>
      </c>
      <c r="H50" s="171" t="e">
        <f t="shared" si="2"/>
        <v>#N/A</v>
      </c>
      <c r="I50" s="172">
        <f>INDEX('Data Table'!$F$4:$F$128,MATCH('Active &amp; Reserve'!C50,'Data Table'!$A$4:$A$128,0))</f>
        <v>4.2474220100054095E-3</v>
      </c>
      <c r="J50" s="191">
        <f>'Data Table'!BV46</f>
        <v>56</v>
      </c>
      <c r="K50" s="191">
        <f>'Data Table'!BW46</f>
        <v>113</v>
      </c>
      <c r="L50" s="191">
        <f>'Data Table'!BX46</f>
        <v>108</v>
      </c>
      <c r="M50" s="191">
        <f>'Data Table'!BY46</f>
        <v>93</v>
      </c>
      <c r="N50" s="191">
        <f>'Data Table'!BZ46</f>
        <v>186</v>
      </c>
      <c r="O50" s="191">
        <f>'Data Table'!CA46</f>
        <v>141</v>
      </c>
      <c r="P50" s="191">
        <f>'Data Table'!CB46</f>
        <v>98</v>
      </c>
      <c r="Q50" s="191">
        <f>'Data Table'!CC46</f>
        <v>2</v>
      </c>
      <c r="R50" s="191">
        <f>'Data Table'!CD46</f>
        <v>11</v>
      </c>
      <c r="S50" s="191">
        <f>'Data Table'!CE46</f>
        <v>6</v>
      </c>
      <c r="T50" s="191">
        <f>'Data Table'!CF46</f>
        <v>4</v>
      </c>
      <c r="U50" s="191">
        <f>'Data Table'!CG46</f>
        <v>7</v>
      </c>
      <c r="V50" s="191">
        <f>'Data Table'!CH46</f>
        <v>4</v>
      </c>
      <c r="W50" s="191">
        <f>'Data Table'!CI46</f>
        <v>4</v>
      </c>
      <c r="X50" s="191">
        <f>'Data Table'!CK46</f>
        <v>-727</v>
      </c>
      <c r="Y50" s="191">
        <f>'Data Table'!CL46</f>
        <v>290</v>
      </c>
      <c r="Z50" s="191">
        <f>'Data Table'!CM46</f>
        <v>2740</v>
      </c>
      <c r="AA50" s="191">
        <f>'Data Table'!CN46</f>
        <v>7983</v>
      </c>
      <c r="AB50" s="191">
        <f>'Data Table'!CO46</f>
        <v>-7563</v>
      </c>
      <c r="AC50" s="191">
        <f>'Data Table'!CP46</f>
        <v>1212</v>
      </c>
      <c r="AD50" s="191">
        <f>'Data Table'!CQ46</f>
        <v>3955</v>
      </c>
      <c r="AE50" s="189" t="s">
        <v>195</v>
      </c>
      <c r="AF50" s="138">
        <f t="shared" si="1"/>
        <v>4.2474220100054095E-3</v>
      </c>
      <c r="AG50" s="139">
        <f>INDEX('Data Table'!$BE$4:$BE$128,MATCH('Active &amp; Reserve'!C50,'Data Table'!$A$4:$A$128,0))</f>
        <v>624.54675616876477</v>
      </c>
      <c r="AH50" s="140">
        <f>INDEX('[3]60-Mile'!$V$4:$V$129,MATCH(AE50,'[3]60-Mile'!$A$4:$A$129,0))</f>
        <v>113.57142857142857</v>
      </c>
      <c r="AI50" s="187"/>
      <c r="AJ50" s="141">
        <f>INDEX('[3]60-Mile'!$X$4:$X$129,MATCH(AE50,'[3]60-Mile'!$A$4:$A$129,0))</f>
        <v>19.524349653210361</v>
      </c>
      <c r="AK50" s="142">
        <f>INDEX('[3]60-Mile'!$AA$4:$AA$129,MATCH(AE50,'[3]60-Mile'!$A$4:$A$129,0))</f>
        <v>5.4285714285714288</v>
      </c>
      <c r="AL50" s="188"/>
      <c r="AM50" s="143"/>
      <c r="AN50" s="144">
        <f>('[4]Social Distancing Grades'!$M44)</f>
        <v>-1</v>
      </c>
      <c r="AO50" s="144"/>
      <c r="AP50" s="162"/>
      <c r="AQ50" s="162"/>
      <c r="AV50" s="166"/>
      <c r="AW50" s="167"/>
    </row>
    <row r="51" spans="1:49" s="163" customFormat="1" ht="24.95" hidden="1" customHeight="1" x14ac:dyDescent="0.25">
      <c r="A51" s="175">
        <v>42.159665645600001</v>
      </c>
      <c r="B51" s="176">
        <v>-121.73798671199999</v>
      </c>
      <c r="C51" s="68">
        <v>41035</v>
      </c>
      <c r="D51" s="68" t="s">
        <v>158</v>
      </c>
      <c r="E51" s="68">
        <v>76</v>
      </c>
      <c r="F51" s="170" t="s">
        <v>251</v>
      </c>
      <c r="G51" s="171">
        <v>118</v>
      </c>
      <c r="H51" s="171" t="e">
        <f t="shared" si="2"/>
        <v>#N/A</v>
      </c>
      <c r="I51" s="172">
        <f>INDEX('Data Table'!$F$4:$F$128,MATCH('Active &amp; Reserve'!C51,'Data Table'!$A$4:$A$128,0))</f>
        <v>1.567410047654583E-9</v>
      </c>
      <c r="J51" s="191">
        <f>'Data Table'!BV47</f>
        <v>0</v>
      </c>
      <c r="K51" s="191">
        <f>'Data Table'!BW47</f>
        <v>0</v>
      </c>
      <c r="L51" s="191">
        <f>'Data Table'!BX47</f>
        <v>0</v>
      </c>
      <c r="M51" s="191">
        <f>'Data Table'!BY47</f>
        <v>0</v>
      </c>
      <c r="N51" s="191">
        <f>'Data Table'!BZ47</f>
        <v>0</v>
      </c>
      <c r="O51" s="191">
        <f>'Data Table'!CA47</f>
        <v>0</v>
      </c>
      <c r="P51" s="191">
        <f>'Data Table'!CB47</f>
        <v>0</v>
      </c>
      <c r="Q51" s="191">
        <f>'Data Table'!CC47</f>
        <v>0</v>
      </c>
      <c r="R51" s="191">
        <f>'Data Table'!CD47</f>
        <v>0</v>
      </c>
      <c r="S51" s="191">
        <f>'Data Table'!CE47</f>
        <v>0</v>
      </c>
      <c r="T51" s="191">
        <f>'Data Table'!CF47</f>
        <v>0</v>
      </c>
      <c r="U51" s="191">
        <f>'Data Table'!CG47</f>
        <v>0</v>
      </c>
      <c r="V51" s="191">
        <f>'Data Table'!CH47</f>
        <v>0</v>
      </c>
      <c r="W51" s="191">
        <f>'Data Table'!CI47</f>
        <v>0</v>
      </c>
      <c r="X51" s="191">
        <f>'Data Table'!CK47</f>
        <v>2015</v>
      </c>
      <c r="Y51" s="191">
        <f>'Data Table'!CL47</f>
        <v>1679</v>
      </c>
      <c r="Z51" s="191">
        <f>'Data Table'!CM47</f>
        <v>2915</v>
      </c>
      <c r="AA51" s="191">
        <f>'Data Table'!CN47</f>
        <v>2145</v>
      </c>
      <c r="AB51" s="191">
        <f>'Data Table'!CO47</f>
        <v>2128</v>
      </c>
      <c r="AC51" s="191">
        <f>'Data Table'!CP47</f>
        <v>1598</v>
      </c>
      <c r="AD51" s="191">
        <f>'Data Table'!CQ47</f>
        <v>1443</v>
      </c>
      <c r="AE51" s="189" t="s">
        <v>200</v>
      </c>
      <c r="AF51" s="138">
        <f t="shared" si="1"/>
        <v>1.567410047654583E-9</v>
      </c>
      <c r="AG51" s="139">
        <f>INDEX('Data Table'!$BE$4:$BE$128,MATCH('Active &amp; Reserve'!C51,'Data Table'!$A$4:$A$128,0))</f>
        <v>42.048006298254556</v>
      </c>
      <c r="AH51" s="140">
        <f>INDEX('[3]60-Mile'!$V$4:$V$129,MATCH(AE51,'[3]60-Mile'!$A$4:$A$129,0))</f>
        <v>0</v>
      </c>
      <c r="AI51" s="187"/>
      <c r="AJ51" s="141">
        <f>INDEX('[3]60-Mile'!$X$4:$X$129,MATCH(AE51,'[3]60-Mile'!$A$4:$A$129,0))</f>
        <v>0</v>
      </c>
      <c r="AK51" s="142">
        <f>INDEX('[3]60-Mile'!$AA$4:$AA$129,MATCH(AE51,'[3]60-Mile'!$A$4:$A$129,0))</f>
        <v>0</v>
      </c>
      <c r="AL51" s="188"/>
      <c r="AM51" s="143"/>
      <c r="AN51" s="144">
        <f>('[4]Social Distancing Grades'!$M45)</f>
        <v>-1</v>
      </c>
      <c r="AO51" s="144"/>
      <c r="AP51" s="162"/>
      <c r="AQ51" s="162"/>
      <c r="AV51" s="166"/>
      <c r="AW51" s="167"/>
    </row>
    <row r="52" spans="1:49" s="163" customFormat="1" ht="24.95" hidden="1" customHeight="1" x14ac:dyDescent="0.25">
      <c r="A52" s="175">
        <v>43.102525</v>
      </c>
      <c r="B52" s="176">
        <v>-76.104180999999997</v>
      </c>
      <c r="C52" s="68">
        <v>36067</v>
      </c>
      <c r="D52" s="68" t="s">
        <v>158</v>
      </c>
      <c r="E52" s="68">
        <v>138</v>
      </c>
      <c r="F52" s="170" t="s">
        <v>251</v>
      </c>
      <c r="G52" s="171">
        <v>39</v>
      </c>
      <c r="H52" s="171" t="e">
        <f t="shared" si="2"/>
        <v>#N/A</v>
      </c>
      <c r="I52" s="172">
        <f>INDEX('Data Table'!$F$4:$F$128,MATCH('Active &amp; Reserve'!C52,'Data Table'!$A$4:$A$128,0))</f>
        <v>0.1797221324708648</v>
      </c>
      <c r="J52" s="191">
        <f>'Data Table'!BV48</f>
        <v>48</v>
      </c>
      <c r="K52" s="191">
        <f>'Data Table'!BW48</f>
        <v>178</v>
      </c>
      <c r="L52" s="191">
        <f>'Data Table'!BX48</f>
        <v>120</v>
      </c>
      <c r="M52" s="191">
        <f>'Data Table'!BY48</f>
        <v>94</v>
      </c>
      <c r="N52" s="191">
        <f>'Data Table'!BZ48</f>
        <v>102</v>
      </c>
      <c r="O52" s="191">
        <f>'Data Table'!CA48</f>
        <v>148</v>
      </c>
      <c r="P52" s="191">
        <f>'Data Table'!CB48</f>
        <v>87</v>
      </c>
      <c r="Q52" s="191">
        <f>'Data Table'!CC48</f>
        <v>6</v>
      </c>
      <c r="R52" s="191">
        <f>'Data Table'!CD48</f>
        <v>4</v>
      </c>
      <c r="S52" s="191">
        <f>'Data Table'!CE48</f>
        <v>2</v>
      </c>
      <c r="T52" s="191">
        <f>'Data Table'!CF48</f>
        <v>3</v>
      </c>
      <c r="U52" s="191">
        <f>'Data Table'!CG48</f>
        <v>9</v>
      </c>
      <c r="V52" s="191">
        <f>'Data Table'!CH48</f>
        <v>4</v>
      </c>
      <c r="W52" s="191">
        <f>'Data Table'!CI48</f>
        <v>8</v>
      </c>
      <c r="X52" s="191">
        <f>'Data Table'!CK48</f>
        <v>13442</v>
      </c>
      <c r="Y52" s="191">
        <f>'Data Table'!CL48</f>
        <v>22847</v>
      </c>
      <c r="Z52" s="191">
        <f>'Data Table'!CM48</f>
        <v>28339</v>
      </c>
      <c r="AA52" s="191">
        <f>'Data Table'!CN48</f>
        <v>28778</v>
      </c>
      <c r="AB52" s="191">
        <f>'Data Table'!CO48</f>
        <v>33548</v>
      </c>
      <c r="AC52" s="191">
        <f>'Data Table'!CP48</f>
        <v>31875</v>
      </c>
      <c r="AD52" s="191">
        <f>'Data Table'!CQ48</f>
        <v>27133</v>
      </c>
      <c r="AE52" s="189" t="s">
        <v>238</v>
      </c>
      <c r="AF52" s="138">
        <f t="shared" si="1"/>
        <v>0.1797221324708648</v>
      </c>
      <c r="AG52" s="139">
        <f>INDEX('Data Table'!$BE$4:$BE$128,MATCH('Active &amp; Reserve'!C52,'Data Table'!$A$4:$A$128,0))</f>
        <v>272.43579056998732</v>
      </c>
      <c r="AH52" s="140">
        <f>INDEX('[3]60-Mile'!$V$4:$V$129,MATCH(AE52,'[3]60-Mile'!$A$4:$A$129,0))</f>
        <v>111</v>
      </c>
      <c r="AI52" s="187"/>
      <c r="AJ52" s="141">
        <f>INDEX('[3]60-Mile'!$X$4:$X$129,MATCH(AE52,'[3]60-Mile'!$A$4:$A$129,0))</f>
        <v>13.579354047102171</v>
      </c>
      <c r="AK52" s="142">
        <f>INDEX('[3]60-Mile'!$AA$4:$AA$129,MATCH(AE52,'[3]60-Mile'!$A$4:$A$129,0))</f>
        <v>5.1428571428571432</v>
      </c>
      <c r="AL52" s="188"/>
      <c r="AM52" s="143"/>
      <c r="AN52" s="144">
        <f>('[4]Social Distancing Grades'!$M46)</f>
        <v>-1</v>
      </c>
      <c r="AO52" s="144"/>
      <c r="AP52" s="162"/>
      <c r="AQ52" s="162"/>
      <c r="AV52" s="166"/>
      <c r="AW52" s="167"/>
    </row>
    <row r="53" spans="1:49" s="163" customFormat="1" ht="24.95" hidden="1" customHeight="1" x14ac:dyDescent="0.25">
      <c r="A53" s="178">
        <v>39.331808493700002</v>
      </c>
      <c r="B53" s="179">
        <v>-76.415077833400005</v>
      </c>
      <c r="C53" s="68">
        <v>24510</v>
      </c>
      <c r="D53" s="68" t="s">
        <v>158</v>
      </c>
      <c r="E53" s="68">
        <v>87</v>
      </c>
      <c r="F53" s="170" t="s">
        <v>251</v>
      </c>
      <c r="G53" s="171">
        <v>18</v>
      </c>
      <c r="H53" s="171" t="e">
        <f t="shared" si="2"/>
        <v>#N/A</v>
      </c>
      <c r="I53" s="172">
        <f>INDEX('Data Table'!$F$4:$F$128,MATCH('Active &amp; Reserve'!C53,'Data Table'!$A$4:$A$128,0))</f>
        <v>0.48188802898571703</v>
      </c>
      <c r="J53" s="191">
        <f>'Data Table'!BV49</f>
        <v>1449</v>
      </c>
      <c r="K53" s="191">
        <f>'Data Table'!BW49</f>
        <v>2435</v>
      </c>
      <c r="L53" s="191">
        <f>'Data Table'!BX49</f>
        <v>1202</v>
      </c>
      <c r="M53" s="191">
        <f>'Data Table'!BY49</f>
        <v>2189</v>
      </c>
      <c r="N53" s="191">
        <f>'Data Table'!BZ49</f>
        <v>1438</v>
      </c>
      <c r="O53" s="191">
        <f>'Data Table'!CA49</f>
        <v>1625</v>
      </c>
      <c r="P53" s="191">
        <f>'Data Table'!CB49</f>
        <v>1772</v>
      </c>
      <c r="Q53" s="191">
        <f>'Data Table'!CC49</f>
        <v>58</v>
      </c>
      <c r="R53" s="191">
        <f>'Data Table'!CD49</f>
        <v>85</v>
      </c>
      <c r="S53" s="191">
        <f>'Data Table'!CE49</f>
        <v>88</v>
      </c>
      <c r="T53" s="191">
        <f>'Data Table'!CF49</f>
        <v>84</v>
      </c>
      <c r="U53" s="191">
        <f>'Data Table'!CG49</f>
        <v>78</v>
      </c>
      <c r="V53" s="191">
        <f>'Data Table'!CH49</f>
        <v>68</v>
      </c>
      <c r="W53" s="191">
        <f>'Data Table'!CI49</f>
        <v>40</v>
      </c>
      <c r="X53" s="191">
        <f>'Data Table'!CK49</f>
        <v>-10688</v>
      </c>
      <c r="Y53" s="191">
        <f>'Data Table'!CL49</f>
        <v>-1098</v>
      </c>
      <c r="Z53" s="191">
        <f>'Data Table'!CM49</f>
        <v>-7177</v>
      </c>
      <c r="AA53" s="191">
        <f>'Data Table'!CN49</f>
        <v>-1261</v>
      </c>
      <c r="AB53" s="191">
        <f>'Data Table'!CO49</f>
        <v>-6285</v>
      </c>
      <c r="AC53" s="191">
        <f>'Data Table'!CP49</f>
        <v>-145</v>
      </c>
      <c r="AD53" s="191">
        <f>'Data Table'!CQ49</f>
        <v>825</v>
      </c>
      <c r="AE53" s="189" t="s">
        <v>205</v>
      </c>
      <c r="AF53" s="138">
        <f t="shared" si="1"/>
        <v>0.48188802898571703</v>
      </c>
      <c r="AG53" s="139">
        <f>INDEX('Data Table'!$BE$4:$BE$128,MATCH('Active &amp; Reserve'!C53,'Data Table'!$A$4:$A$128,0))</f>
        <v>755.64276577684916</v>
      </c>
      <c r="AH53" s="140">
        <f>INDEX('[3]60-Mile'!$V$4:$V$129,MATCH(AE53,'[3]60-Mile'!$A$4:$A$129,0))</f>
        <v>1730</v>
      </c>
      <c r="AI53" s="187"/>
      <c r="AJ53" s="141">
        <f>INDEX('[3]60-Mile'!$X$4:$X$129,MATCH(AE53,'[3]60-Mile'!$A$4:$A$129,0))</f>
        <v>37.48511432122487</v>
      </c>
      <c r="AK53" s="142">
        <f>INDEX('[3]60-Mile'!$AA$4:$AA$129,MATCH(AE53,'[3]60-Mile'!$A$4:$A$129,0))</f>
        <v>71.571428571428569</v>
      </c>
      <c r="AL53" s="188"/>
      <c r="AM53" s="143"/>
      <c r="AN53" s="144">
        <f>('[4]Social Distancing Grades'!$M47)</f>
        <v>-1</v>
      </c>
      <c r="AO53" s="144"/>
      <c r="AP53" s="162"/>
      <c r="AQ53" s="162"/>
      <c r="AV53" s="166"/>
      <c r="AW53" s="167"/>
    </row>
    <row r="54" spans="1:49" s="163" customFormat="1" ht="24.95" hidden="1" customHeight="1" x14ac:dyDescent="0.25">
      <c r="A54" s="175">
        <v>39.448174809999998</v>
      </c>
      <c r="B54" s="176">
        <v>-74.581395213299999</v>
      </c>
      <c r="C54" s="68">
        <v>34001</v>
      </c>
      <c r="D54" s="68" t="s">
        <v>158</v>
      </c>
      <c r="E54" s="68">
        <v>5</v>
      </c>
      <c r="F54" s="170" t="s">
        <v>251</v>
      </c>
      <c r="G54" s="171">
        <v>17</v>
      </c>
      <c r="H54" s="171" t="e">
        <f t="shared" si="2"/>
        <v>#N/A</v>
      </c>
      <c r="I54" s="172">
        <f>INDEX('Data Table'!$F$4:$F$128,MATCH('Active &amp; Reserve'!C54,'Data Table'!$A$4:$A$128,0))</f>
        <v>4.3980096201283718</v>
      </c>
      <c r="J54" s="191">
        <f>'Data Table'!BV50</f>
        <v>1144</v>
      </c>
      <c r="K54" s="191">
        <f>'Data Table'!BW50</f>
        <v>823</v>
      </c>
      <c r="L54" s="191">
        <f>'Data Table'!BX50</f>
        <v>1015</v>
      </c>
      <c r="M54" s="191">
        <f>'Data Table'!BY50</f>
        <v>977</v>
      </c>
      <c r="N54" s="191">
        <f>'Data Table'!BZ50</f>
        <v>1159</v>
      </c>
      <c r="O54" s="191">
        <f>'Data Table'!CA50</f>
        <v>566</v>
      </c>
      <c r="P54" s="191">
        <f>'Data Table'!CB50</f>
        <v>617</v>
      </c>
      <c r="Q54" s="191">
        <f>'Data Table'!CC50</f>
        <v>79</v>
      </c>
      <c r="R54" s="191">
        <f>'Data Table'!CD50</f>
        <v>116</v>
      </c>
      <c r="S54" s="191">
        <f>'Data Table'!CE50</f>
        <v>105</v>
      </c>
      <c r="T54" s="191">
        <f>'Data Table'!CF50</f>
        <v>66</v>
      </c>
      <c r="U54" s="191">
        <f>'Data Table'!CG50</f>
        <v>143</v>
      </c>
      <c r="V54" s="191">
        <f>'Data Table'!CH50</f>
        <v>70</v>
      </c>
      <c r="W54" s="191">
        <f>'Data Table'!CI50</f>
        <v>31</v>
      </c>
      <c r="X54" s="191">
        <f>'Data Table'!CK50</f>
        <v>4873</v>
      </c>
      <c r="Y54" s="191">
        <f>'Data Table'!CL50</f>
        <v>-2699</v>
      </c>
      <c r="Z54" s="191">
        <f>'Data Table'!CM50</f>
        <v>2201</v>
      </c>
      <c r="AA54" s="191">
        <f>'Data Table'!CN50</f>
        <v>-1430</v>
      </c>
      <c r="AB54" s="191">
        <f>'Data Table'!CO50</f>
        <v>19571</v>
      </c>
      <c r="AC54" s="191">
        <f>'Data Table'!CP50</f>
        <v>14572</v>
      </c>
      <c r="AD54" s="191">
        <f>'Data Table'!CQ50</f>
        <v>10610</v>
      </c>
      <c r="AE54" s="189" t="s">
        <v>174</v>
      </c>
      <c r="AF54" s="138">
        <f t="shared" si="1"/>
        <v>4.3980096201283718</v>
      </c>
      <c r="AG54" s="139">
        <f>INDEX('Data Table'!$BE$4:$BE$128,MATCH('Active &amp; Reserve'!C54,'Data Table'!$A$4:$A$128,0))</f>
        <v>1298.0926941281223</v>
      </c>
      <c r="AH54" s="140">
        <f>INDEX('[3]60-Mile'!$V$4:$V$129,MATCH(AE54,'[3]60-Mile'!$A$4:$A$129,0))</f>
        <v>900.14285714285711</v>
      </c>
      <c r="AI54" s="187"/>
      <c r="AJ54" s="141">
        <f>INDEX('[3]60-Mile'!$X$4:$X$129,MATCH(AE54,'[3]60-Mile'!$A$4:$A$129,0))</f>
        <v>84.540670974573374</v>
      </c>
      <c r="AK54" s="142">
        <f>INDEX('[3]60-Mile'!$AA$4:$AA$129,MATCH(AE54,'[3]60-Mile'!$A$4:$A$129,0))</f>
        <v>87.142857142857139</v>
      </c>
      <c r="AL54" s="188"/>
      <c r="AM54" s="143"/>
      <c r="AN54" s="144">
        <f>('[4]Social Distancing Grades'!$M48)</f>
        <v>-1</v>
      </c>
      <c r="AO54" s="144"/>
      <c r="AP54" s="162"/>
      <c r="AQ54" s="162"/>
      <c r="AV54" s="166"/>
      <c r="AW54" s="167"/>
    </row>
    <row r="55" spans="1:49" s="163" customFormat="1" ht="24.95" hidden="1" customHeight="1" x14ac:dyDescent="0.25">
      <c r="A55" s="175">
        <v>39.849128682299998</v>
      </c>
      <c r="B55" s="176">
        <v>-83.835517715400002</v>
      </c>
      <c r="C55" s="68">
        <v>39021</v>
      </c>
      <c r="D55" s="68" t="s">
        <v>158</v>
      </c>
      <c r="E55" s="68">
        <v>135</v>
      </c>
      <c r="F55" s="170" t="s">
        <v>251</v>
      </c>
      <c r="G55" s="171">
        <v>48</v>
      </c>
      <c r="H55" s="171" t="e">
        <f t="shared" si="2"/>
        <v>#N/A</v>
      </c>
      <c r="I55" s="172">
        <f>INDEX('Data Table'!$F$4:$F$128,MATCH('Active &amp; Reserve'!C55,'Data Table'!$A$4:$A$128,0))</f>
        <v>2.3096769681224105E-3</v>
      </c>
      <c r="J55" s="191">
        <f>'Data Table'!BV51</f>
        <v>205</v>
      </c>
      <c r="K55" s="191">
        <f>'Data Table'!BW51</f>
        <v>270</v>
      </c>
      <c r="L55" s="191">
        <f>'Data Table'!BX51</f>
        <v>244</v>
      </c>
      <c r="M55" s="191">
        <f>'Data Table'!BY51</f>
        <v>284</v>
      </c>
      <c r="N55" s="191">
        <f>'Data Table'!BZ51</f>
        <v>282</v>
      </c>
      <c r="O55" s="191">
        <f>'Data Table'!CA51</f>
        <v>313</v>
      </c>
      <c r="P55" s="191">
        <f>'Data Table'!CB51</f>
        <v>249</v>
      </c>
      <c r="Q55" s="191">
        <f>'Data Table'!CC51</f>
        <v>13</v>
      </c>
      <c r="R55" s="191">
        <f>'Data Table'!CD51</f>
        <v>31</v>
      </c>
      <c r="S55" s="191">
        <f>'Data Table'!CE51</f>
        <v>15</v>
      </c>
      <c r="T55" s="191">
        <f>'Data Table'!CF51</f>
        <v>18</v>
      </c>
      <c r="U55" s="191">
        <f>'Data Table'!CG51</f>
        <v>15</v>
      </c>
      <c r="V55" s="191">
        <f>'Data Table'!CH51</f>
        <v>24</v>
      </c>
      <c r="W55" s="191">
        <f>'Data Table'!CI51</f>
        <v>7</v>
      </c>
      <c r="X55" s="191">
        <f>'Data Table'!CK51</f>
        <v>773</v>
      </c>
      <c r="Y55" s="191">
        <f>'Data Table'!CL51</f>
        <v>7086</v>
      </c>
      <c r="Z55" s="191">
        <f>'Data Table'!CM51</f>
        <v>2240</v>
      </c>
      <c r="AA55" s="191">
        <f>'Data Table'!CN51</f>
        <v>2452</v>
      </c>
      <c r="AB55" s="191">
        <f>'Data Table'!CO51</f>
        <v>2554</v>
      </c>
      <c r="AC55" s="191">
        <f>'Data Table'!CP51</f>
        <v>3029</v>
      </c>
      <c r="AD55" s="191">
        <f>'Data Table'!CQ51</f>
        <v>121</v>
      </c>
      <c r="AE55" s="189" t="s">
        <v>226</v>
      </c>
      <c r="AF55" s="138">
        <f t="shared" si="1"/>
        <v>2.3096769681224105E-3</v>
      </c>
      <c r="AG55" s="139">
        <f>INDEX('Data Table'!$BE$4:$BE$128,MATCH('Active &amp; Reserve'!C55,'Data Table'!$A$4:$A$128,0))</f>
        <v>321.66123696655887</v>
      </c>
      <c r="AH55" s="140">
        <f>INDEX('[3]60-Mile'!$V$4:$V$129,MATCH(AE55,'[3]60-Mile'!$A$4:$A$129,0))</f>
        <v>263.85714285714283</v>
      </c>
      <c r="AI55" s="187"/>
      <c r="AJ55" s="141">
        <f>INDEX('[3]60-Mile'!$X$4:$X$129,MATCH(AE55,'[3]60-Mile'!$A$4:$A$129,0))</f>
        <v>11.960282214417104</v>
      </c>
      <c r="AK55" s="142">
        <f>INDEX('[3]60-Mile'!$AA$4:$AA$129,MATCH(AE55,'[3]60-Mile'!$A$4:$A$129,0))</f>
        <v>17.571428571428573</v>
      </c>
      <c r="AL55" s="188"/>
      <c r="AM55" s="143"/>
      <c r="AN55" s="144">
        <f>('[4]Social Distancing Grades'!$M49)</f>
        <v>-1</v>
      </c>
      <c r="AO55" s="144"/>
      <c r="AP55" s="162"/>
      <c r="AQ55" s="162"/>
      <c r="AV55" s="166"/>
      <c r="AW55" s="167"/>
    </row>
    <row r="56" spans="1:49" s="163" customFormat="1" ht="24.95" hidden="1" customHeight="1" x14ac:dyDescent="0.25">
      <c r="A56" s="178">
        <v>40.811656199799998</v>
      </c>
      <c r="B56" s="179">
        <v>-82.517999823099998</v>
      </c>
      <c r="C56" s="68">
        <v>39005</v>
      </c>
      <c r="D56" s="68" t="s">
        <v>158</v>
      </c>
      <c r="E56" s="68">
        <v>85</v>
      </c>
      <c r="F56" s="170" t="s">
        <v>251</v>
      </c>
      <c r="G56" s="171">
        <v>81</v>
      </c>
      <c r="H56" s="171" t="e">
        <f t="shared" si="2"/>
        <v>#N/A</v>
      </c>
      <c r="I56" s="172">
        <f>INDEX('Data Table'!$F$4:$F$128,MATCH('Active &amp; Reserve'!C56,'Data Table'!$A$4:$A$128,0))</f>
        <v>3.737850897829029E-3</v>
      </c>
      <c r="J56" s="191">
        <f>'Data Table'!BV52</f>
        <v>157</v>
      </c>
      <c r="K56" s="191">
        <f>'Data Table'!BW52</f>
        <v>180</v>
      </c>
      <c r="L56" s="191">
        <f>'Data Table'!BX52</f>
        <v>160</v>
      </c>
      <c r="M56" s="191">
        <f>'Data Table'!BY52</f>
        <v>148</v>
      </c>
      <c r="N56" s="191">
        <f>'Data Table'!BZ52</f>
        <v>203</v>
      </c>
      <c r="O56" s="191">
        <f>'Data Table'!CA52</f>
        <v>211</v>
      </c>
      <c r="P56" s="191">
        <f>'Data Table'!CB52</f>
        <v>158</v>
      </c>
      <c r="Q56" s="191">
        <f>'Data Table'!CC52</f>
        <v>13</v>
      </c>
      <c r="R56" s="191">
        <f>'Data Table'!CD52</f>
        <v>19</v>
      </c>
      <c r="S56" s="191">
        <f>'Data Table'!CE52</f>
        <v>13</v>
      </c>
      <c r="T56" s="191">
        <f>'Data Table'!CF52</f>
        <v>8</v>
      </c>
      <c r="U56" s="191">
        <f>'Data Table'!CG52</f>
        <v>15</v>
      </c>
      <c r="V56" s="191">
        <f>'Data Table'!CH52</f>
        <v>15</v>
      </c>
      <c r="W56" s="191">
        <f>'Data Table'!CI52</f>
        <v>7</v>
      </c>
      <c r="X56" s="191">
        <f>'Data Table'!CK52</f>
        <v>773</v>
      </c>
      <c r="Y56" s="191">
        <f>'Data Table'!CL52</f>
        <v>7086</v>
      </c>
      <c r="Z56" s="191">
        <f>'Data Table'!CM52</f>
        <v>2240</v>
      </c>
      <c r="AA56" s="191">
        <f>'Data Table'!CN52</f>
        <v>2452</v>
      </c>
      <c r="AB56" s="191">
        <f>'Data Table'!CO52</f>
        <v>2554</v>
      </c>
      <c r="AC56" s="191">
        <f>'Data Table'!CP52</f>
        <v>3029</v>
      </c>
      <c r="AD56" s="191">
        <f>'Data Table'!CQ52</f>
        <v>121</v>
      </c>
      <c r="AE56" s="189" t="s">
        <v>203</v>
      </c>
      <c r="AF56" s="138">
        <f t="shared" si="1"/>
        <v>3.737850897829029E-3</v>
      </c>
      <c r="AG56" s="139">
        <f>INDEX('Data Table'!$BE$4:$BE$128,MATCH('Active &amp; Reserve'!C56,'Data Table'!$A$4:$A$128,0))</f>
        <v>332.40490049224377</v>
      </c>
      <c r="AH56" s="140">
        <f>INDEX('[3]60-Mile'!$V$4:$V$129,MATCH(AE56,'[3]60-Mile'!$A$4:$A$129,0))</f>
        <v>173.85714285714286</v>
      </c>
      <c r="AI56" s="187"/>
      <c r="AJ56" s="141">
        <f>INDEX('[3]60-Mile'!$X$4:$X$129,MATCH(AE56,'[3]60-Mile'!$A$4:$A$129,0))</f>
        <v>13.875456454670957</v>
      </c>
      <c r="AK56" s="142">
        <f>INDEX('[3]60-Mile'!$AA$4:$AA$129,MATCH(AE56,'[3]60-Mile'!$A$4:$A$129,0))</f>
        <v>12.857142857142858</v>
      </c>
      <c r="AL56" s="188"/>
      <c r="AM56" s="143"/>
      <c r="AN56" s="144">
        <f>('[4]Social Distancing Grades'!$M50)</f>
        <v>-1</v>
      </c>
      <c r="AO56" s="144"/>
      <c r="AP56" s="162"/>
      <c r="AQ56" s="162"/>
      <c r="AV56" s="166"/>
      <c r="AW56" s="167"/>
    </row>
    <row r="57" spans="1:49" s="163" customFormat="1" ht="24.95" hidden="1" customHeight="1" x14ac:dyDescent="0.25">
      <c r="A57" s="175">
        <v>41.586525925799997</v>
      </c>
      <c r="B57" s="176">
        <v>-83.791965140800002</v>
      </c>
      <c r="C57" s="68">
        <v>39051</v>
      </c>
      <c r="D57" s="68" t="s">
        <v>158</v>
      </c>
      <c r="E57" s="68">
        <v>141</v>
      </c>
      <c r="F57" s="170" t="s">
        <v>251</v>
      </c>
      <c r="G57" s="171">
        <v>101</v>
      </c>
      <c r="H57" s="171" t="e">
        <f t="shared" si="2"/>
        <v>#N/A</v>
      </c>
      <c r="I57" s="172">
        <f>INDEX('Data Table'!$F$4:$F$128,MATCH('Active &amp; Reserve'!C57,'Data Table'!$A$4:$A$128,0))</f>
        <v>1.3458807110676265E-2</v>
      </c>
      <c r="J57" s="191">
        <f>'Data Table'!BV53</f>
        <v>114</v>
      </c>
      <c r="K57" s="191">
        <f>'Data Table'!BW53</f>
        <v>202</v>
      </c>
      <c r="L57" s="191">
        <f>'Data Table'!BX53</f>
        <v>191</v>
      </c>
      <c r="M57" s="191">
        <f>'Data Table'!BY53</f>
        <v>172</v>
      </c>
      <c r="N57" s="191">
        <f>'Data Table'!BZ53</f>
        <v>120</v>
      </c>
      <c r="O57" s="191">
        <f>'Data Table'!CA53</f>
        <v>176</v>
      </c>
      <c r="P57" s="191">
        <f>'Data Table'!CB53</f>
        <v>128</v>
      </c>
      <c r="Q57" s="191">
        <f>'Data Table'!CC53</f>
        <v>18</v>
      </c>
      <c r="R57" s="191">
        <f>'Data Table'!CD53</f>
        <v>53</v>
      </c>
      <c r="S57" s="191">
        <f>'Data Table'!CE53</f>
        <v>15</v>
      </c>
      <c r="T57" s="191">
        <f>'Data Table'!CF53</f>
        <v>42</v>
      </c>
      <c r="U57" s="191">
        <f>'Data Table'!CG53</f>
        <v>15</v>
      </c>
      <c r="V57" s="191">
        <f>'Data Table'!CH53</f>
        <v>52</v>
      </c>
      <c r="W57" s="191">
        <f>'Data Table'!CI53</f>
        <v>1</v>
      </c>
      <c r="X57" s="191">
        <f>'Data Table'!CK53</f>
        <v>773</v>
      </c>
      <c r="Y57" s="191">
        <f>'Data Table'!CL53</f>
        <v>7086</v>
      </c>
      <c r="Z57" s="191">
        <f>'Data Table'!CM53</f>
        <v>2240</v>
      </c>
      <c r="AA57" s="191">
        <f>'Data Table'!CN53</f>
        <v>2452</v>
      </c>
      <c r="AB57" s="191">
        <f>'Data Table'!CO53</f>
        <v>2554</v>
      </c>
      <c r="AC57" s="191">
        <f>'Data Table'!CP53</f>
        <v>3029</v>
      </c>
      <c r="AD57" s="191">
        <f>'Data Table'!CQ53</f>
        <v>121</v>
      </c>
      <c r="AE57" s="189" t="s">
        <v>228</v>
      </c>
      <c r="AF57" s="138">
        <f t="shared" si="1"/>
        <v>1.3458807110676265E-2</v>
      </c>
      <c r="AG57" s="139">
        <f>INDEX('Data Table'!$BE$4:$BE$128,MATCH('Active &amp; Reserve'!C57,'Data Table'!$A$4:$A$128,0))</f>
        <v>683.73055939313053</v>
      </c>
      <c r="AH57" s="140">
        <f>INDEX('[3]60-Mile'!$V$4:$V$129,MATCH(AE57,'[3]60-Mile'!$A$4:$A$129,0))</f>
        <v>157.57142857142858</v>
      </c>
      <c r="AI57" s="187"/>
      <c r="AJ57" s="141">
        <f>INDEX('[3]60-Mile'!$X$4:$X$129,MATCH(AE57,'[3]60-Mile'!$A$4:$A$129,0))</f>
        <v>77.362277765337652</v>
      </c>
      <c r="AK57" s="142">
        <f>INDEX('[3]60-Mile'!$AA$4:$AA$129,MATCH(AE57,'[3]60-Mile'!$A$4:$A$129,0))</f>
        <v>28</v>
      </c>
      <c r="AL57" s="188"/>
      <c r="AM57" s="143"/>
      <c r="AN57" s="144">
        <f>('[4]Social Distancing Grades'!$M51)</f>
        <v>-1</v>
      </c>
      <c r="AO57" s="144"/>
      <c r="AP57" s="162"/>
      <c r="AQ57" s="162"/>
      <c r="AV57" s="166"/>
      <c r="AW57" s="167"/>
    </row>
    <row r="58" spans="1:49" s="163" customFormat="1" ht="24.95" hidden="1" customHeight="1" x14ac:dyDescent="0.25">
      <c r="A58" s="175">
        <v>39.4539927155</v>
      </c>
      <c r="B58" s="176">
        <v>-87.294448702899999</v>
      </c>
      <c r="C58" s="68">
        <v>18167</v>
      </c>
      <c r="D58" s="68" t="s">
        <v>158</v>
      </c>
      <c r="E58" s="68">
        <v>139</v>
      </c>
      <c r="F58" s="170" t="s">
        <v>251</v>
      </c>
      <c r="G58" s="171">
        <v>73</v>
      </c>
      <c r="H58" s="171" t="e">
        <f t="shared" si="2"/>
        <v>#N/A</v>
      </c>
      <c r="I58" s="172">
        <f>INDEX('Data Table'!$F$4:$F$128,MATCH('Active &amp; Reserve'!C58,'Data Table'!$A$4:$A$128,0))</f>
        <v>8.2073334061837321E-6</v>
      </c>
      <c r="J58" s="191">
        <f>'Data Table'!BV54</f>
        <v>41</v>
      </c>
      <c r="K58" s="191">
        <f>'Data Table'!BW54</f>
        <v>39</v>
      </c>
      <c r="L58" s="191">
        <f>'Data Table'!BX54</f>
        <v>39</v>
      </c>
      <c r="M58" s="191">
        <f>'Data Table'!BY54</f>
        <v>66</v>
      </c>
      <c r="N58" s="191">
        <f>'Data Table'!BZ54</f>
        <v>25</v>
      </c>
      <c r="O58" s="191">
        <f>'Data Table'!CA54</f>
        <v>47</v>
      </c>
      <c r="P58" s="191">
        <f>'Data Table'!CB54</f>
        <v>55</v>
      </c>
      <c r="Q58" s="191">
        <f>'Data Table'!CC54</f>
        <v>3</v>
      </c>
      <c r="R58" s="191">
        <f>'Data Table'!CD54</f>
        <v>6</v>
      </c>
      <c r="S58" s="191">
        <f>'Data Table'!CE54</f>
        <v>4</v>
      </c>
      <c r="T58" s="191">
        <f>'Data Table'!CF54</f>
        <v>4</v>
      </c>
      <c r="U58" s="191">
        <f>'Data Table'!CG54</f>
        <v>1</v>
      </c>
      <c r="V58" s="191">
        <f>'Data Table'!CH54</f>
        <v>7</v>
      </c>
      <c r="W58" s="191">
        <f>'Data Table'!CI54</f>
        <v>4</v>
      </c>
      <c r="X58" s="191">
        <f>'Data Table'!CK54</f>
        <v>918</v>
      </c>
      <c r="Y58" s="191">
        <f>'Data Table'!CL54</f>
        <v>718</v>
      </c>
      <c r="Z58" s="191">
        <f>'Data Table'!CM54</f>
        <v>637</v>
      </c>
      <c r="AA58" s="191">
        <f>'Data Table'!CN54</f>
        <v>836</v>
      </c>
      <c r="AB58" s="191">
        <f>'Data Table'!CO54</f>
        <v>1452</v>
      </c>
      <c r="AC58" s="191">
        <f>'Data Table'!CP54</f>
        <v>1118</v>
      </c>
      <c r="AD58" s="191">
        <f>'Data Table'!CQ54</f>
        <v>2060</v>
      </c>
      <c r="AE58" s="189" t="s">
        <v>194</v>
      </c>
      <c r="AF58" s="138">
        <f t="shared" si="1"/>
        <v>8.2073334061837321E-6</v>
      </c>
      <c r="AG58" s="139">
        <f>INDEX('Data Table'!$BE$4:$BE$128,MATCH('Active &amp; Reserve'!C58,'Data Table'!$A$4:$A$128,0))</f>
        <v>272.50985594439567</v>
      </c>
      <c r="AH58" s="140">
        <f>INDEX('[3]60-Mile'!$V$4:$V$129,MATCH(AE58,'[3]60-Mile'!$A$4:$A$129,0))</f>
        <v>44.571428571428569</v>
      </c>
      <c r="AI58" s="187"/>
      <c r="AJ58" s="141">
        <f>INDEX('[3]60-Mile'!$X$4:$X$129,MATCH(AE58,'[3]60-Mile'!$A$4:$A$129,0))</f>
        <v>21.953999364735338</v>
      </c>
      <c r="AK58" s="142">
        <f>INDEX('[3]60-Mile'!$AA$4:$AA$129,MATCH(AE58,'[3]60-Mile'!$A$4:$A$129,0))</f>
        <v>4.1428571428571432</v>
      </c>
      <c r="AL58" s="188"/>
      <c r="AM58" s="143"/>
      <c r="AN58" s="144">
        <f>('[4]Social Distancing Grades'!$M52)</f>
        <v>-1</v>
      </c>
      <c r="AO58" s="144"/>
      <c r="AP58" s="162"/>
      <c r="AQ58" s="162"/>
      <c r="AV58" s="166"/>
      <c r="AW58" s="167"/>
    </row>
    <row r="59" spans="1:49" s="163" customFormat="1" ht="24.95" hidden="1" customHeight="1" x14ac:dyDescent="0.25">
      <c r="A59" s="178">
        <v>39.847893748799997</v>
      </c>
      <c r="B59" s="179">
        <v>-89.667719097800003</v>
      </c>
      <c r="C59" s="68">
        <v>17167</v>
      </c>
      <c r="D59" s="68" t="s">
        <v>158</v>
      </c>
      <c r="E59" s="68">
        <v>1</v>
      </c>
      <c r="F59" s="170" t="s">
        <v>251</v>
      </c>
      <c r="G59" s="171">
        <v>71</v>
      </c>
      <c r="H59" s="171" t="e">
        <f t="shared" si="2"/>
        <v>#N/A</v>
      </c>
      <c r="I59" s="172">
        <f>INDEX('Data Table'!$F$4:$F$128,MATCH('Active &amp; Reserve'!C59,'Data Table'!$A$4:$A$128,0))</f>
        <v>3.0607578174679316E-2</v>
      </c>
      <c r="J59" s="191">
        <f>'Data Table'!BV55</f>
        <v>8</v>
      </c>
      <c r="K59" s="191">
        <f>'Data Table'!BW55</f>
        <v>19</v>
      </c>
      <c r="L59" s="191">
        <f>'Data Table'!BX55</f>
        <v>12</v>
      </c>
      <c r="M59" s="191">
        <f>'Data Table'!BY55</f>
        <v>10</v>
      </c>
      <c r="N59" s="191">
        <f>'Data Table'!BZ55</f>
        <v>22</v>
      </c>
      <c r="O59" s="191">
        <f>'Data Table'!CA55</f>
        <v>10</v>
      </c>
      <c r="P59" s="191">
        <f>'Data Table'!CB55</f>
        <v>4</v>
      </c>
      <c r="Q59" s="191">
        <f>'Data Table'!CC55</f>
        <v>0</v>
      </c>
      <c r="R59" s="191">
        <f>'Data Table'!CD55</f>
        <v>1</v>
      </c>
      <c r="S59" s="191">
        <f>'Data Table'!CE55</f>
        <v>0</v>
      </c>
      <c r="T59" s="191">
        <f>'Data Table'!CF55</f>
        <v>0</v>
      </c>
      <c r="U59" s="191">
        <f>'Data Table'!CG55</f>
        <v>1</v>
      </c>
      <c r="V59" s="191">
        <f>'Data Table'!CH55</f>
        <v>2</v>
      </c>
      <c r="W59" s="191">
        <f>'Data Table'!CI55</f>
        <v>1</v>
      </c>
      <c r="X59" s="191">
        <f>'Data Table'!CK55</f>
        <v>2993</v>
      </c>
      <c r="Y59" s="191">
        <f>'Data Table'!CL55</f>
        <v>-2851</v>
      </c>
      <c r="Z59" s="191">
        <f>'Data Table'!CM55</f>
        <v>6627</v>
      </c>
      <c r="AA59" s="191">
        <f>'Data Table'!CN55</f>
        <v>-2467</v>
      </c>
      <c r="AB59" s="191">
        <f>'Data Table'!CO55</f>
        <v>1594</v>
      </c>
      <c r="AC59" s="191">
        <f>'Data Table'!CP55</f>
        <v>594</v>
      </c>
      <c r="AD59" s="191">
        <f>'Data Table'!CQ55</f>
        <v>4513</v>
      </c>
      <c r="AE59" s="189" t="s">
        <v>180</v>
      </c>
      <c r="AF59" s="138">
        <f t="shared" si="1"/>
        <v>3.0607578174679316E-2</v>
      </c>
      <c r="AG59" s="139">
        <f>INDEX('Data Table'!$BE$4:$BE$128,MATCH('Active &amp; Reserve'!C59,'Data Table'!$A$4:$A$128,0))</f>
        <v>117.21881567828744</v>
      </c>
      <c r="AH59" s="140">
        <f>INDEX('[3]60-Mile'!$V$4:$V$129,MATCH(AE59,'[3]60-Mile'!$A$4:$A$129,0))</f>
        <v>12.142857142857142</v>
      </c>
      <c r="AI59" s="187"/>
      <c r="AJ59" s="141">
        <f>INDEX('[3]60-Mile'!$X$4:$X$129,MATCH(AE59,'[3]60-Mile'!$A$4:$A$129,0))</f>
        <v>7.3668017246982869</v>
      </c>
      <c r="AK59" s="142">
        <f>INDEX('[3]60-Mile'!$AA$4:$AA$129,MATCH(AE59,'[3]60-Mile'!$A$4:$A$129,0))</f>
        <v>0.7142857142857143</v>
      </c>
      <c r="AL59" s="188"/>
      <c r="AM59" s="143"/>
      <c r="AN59" s="144">
        <f>('[4]Social Distancing Grades'!$M53)</f>
        <v>-1</v>
      </c>
      <c r="AO59" s="144"/>
      <c r="AP59" s="162"/>
      <c r="AQ59" s="162"/>
      <c r="AV59" s="166"/>
      <c r="AW59" s="167"/>
    </row>
    <row r="60" spans="1:49" s="163" customFormat="1" ht="24.95" hidden="1" customHeight="1" x14ac:dyDescent="0.25">
      <c r="A60" s="175">
        <v>42.398624221799999</v>
      </c>
      <c r="B60" s="176">
        <v>-96.389568520099999</v>
      </c>
      <c r="C60" s="68">
        <v>19193</v>
      </c>
      <c r="D60" s="68" t="s">
        <v>158</v>
      </c>
      <c r="E60" s="68">
        <v>134</v>
      </c>
      <c r="F60" s="170" t="s">
        <v>251</v>
      </c>
      <c r="G60" s="171">
        <v>75</v>
      </c>
      <c r="H60" s="171" t="e">
        <f t="shared" si="2"/>
        <v>#N/A</v>
      </c>
      <c r="I60" s="172">
        <f>INDEX('Data Table'!$F$4:$F$128,MATCH('Active &amp; Reserve'!C60,'Data Table'!$A$4:$A$128,0))</f>
        <v>5.8454115588491326E-2</v>
      </c>
      <c r="J60" s="191">
        <f>'Data Table'!BV56</f>
        <v>152</v>
      </c>
      <c r="K60" s="191">
        <f>'Data Table'!BW56</f>
        <v>87</v>
      </c>
      <c r="L60" s="191">
        <f>'Data Table'!BX56</f>
        <v>136</v>
      </c>
      <c r="M60" s="191">
        <f>'Data Table'!BY56</f>
        <v>82</v>
      </c>
      <c r="N60" s="191">
        <f>'Data Table'!BZ56</f>
        <v>73</v>
      </c>
      <c r="O60" s="191">
        <f>'Data Table'!CA56</f>
        <v>58</v>
      </c>
      <c r="P60" s="191">
        <f>'Data Table'!CB56</f>
        <v>195</v>
      </c>
      <c r="Q60" s="191">
        <f>'Data Table'!CC56</f>
        <v>1</v>
      </c>
      <c r="R60" s="191">
        <f>'Data Table'!CD56</f>
        <v>2</v>
      </c>
      <c r="S60" s="191">
        <f>'Data Table'!CE56</f>
        <v>6</v>
      </c>
      <c r="T60" s="191">
        <f>'Data Table'!CF56</f>
        <v>1</v>
      </c>
      <c r="U60" s="191">
        <f>'Data Table'!CG56</f>
        <v>0</v>
      </c>
      <c r="V60" s="191">
        <f>'Data Table'!CH56</f>
        <v>1</v>
      </c>
      <c r="W60" s="191">
        <f>'Data Table'!CI56</f>
        <v>1</v>
      </c>
      <c r="X60" s="191">
        <f>'Data Table'!CK56</f>
        <v>560</v>
      </c>
      <c r="Y60" s="191">
        <f>'Data Table'!CL56</f>
        <v>450</v>
      </c>
      <c r="Z60" s="191">
        <f>'Data Table'!CM56</f>
        <v>257</v>
      </c>
      <c r="AA60" s="191">
        <f>'Data Table'!CN56</f>
        <v>345</v>
      </c>
      <c r="AB60" s="191">
        <f>'Data Table'!CO56</f>
        <v>-199</v>
      </c>
      <c r="AC60" s="191">
        <f>'Data Table'!CP56</f>
        <v>225</v>
      </c>
      <c r="AD60" s="191">
        <f>'Data Table'!CQ56</f>
        <v>1709</v>
      </c>
      <c r="AE60" s="189" t="s">
        <v>224</v>
      </c>
      <c r="AF60" s="138">
        <f t="shared" si="1"/>
        <v>5.8454115588491326E-2</v>
      </c>
      <c r="AG60" s="139">
        <f>INDEX('Data Table'!$BE$4:$BE$128,MATCH('Active &amp; Reserve'!C60,'Data Table'!$A$4:$A$128,0))</f>
        <v>1262.8316418675647</v>
      </c>
      <c r="AH60" s="140">
        <f>INDEX('[3]60-Mile'!$V$4:$V$129,MATCH(AE60,'[3]60-Mile'!$A$4:$A$129,0))</f>
        <v>111.85714285714286</v>
      </c>
      <c r="AI60" s="187"/>
      <c r="AJ60" s="141">
        <f>INDEX('[3]60-Mile'!$X$4:$X$129,MATCH(AE60,'[3]60-Mile'!$A$4:$A$129,0))</f>
        <v>10.253661605863229</v>
      </c>
      <c r="AK60" s="142">
        <f>INDEX('[3]60-Mile'!$AA$4:$AA$129,MATCH(AE60,'[3]60-Mile'!$A$4:$A$129,0))</f>
        <v>1.7142857142857142</v>
      </c>
      <c r="AL60" s="188"/>
      <c r="AM60" s="143"/>
      <c r="AN60" s="144">
        <f>('[4]Social Distancing Grades'!$M54)</f>
        <v>-1</v>
      </c>
      <c r="AO60" s="144"/>
      <c r="AP60" s="162"/>
      <c r="AQ60" s="162"/>
      <c r="AV60" s="166"/>
      <c r="AW60" s="167"/>
    </row>
    <row r="61" spans="1:49" s="163" customFormat="1" ht="24.95" hidden="1" customHeight="1" x14ac:dyDescent="0.25">
      <c r="A61" s="175">
        <v>32.333565</v>
      </c>
      <c r="B61" s="176">
        <v>-88.745249000000001</v>
      </c>
      <c r="C61" s="68">
        <v>28023</v>
      </c>
      <c r="D61" s="68" t="s">
        <v>158</v>
      </c>
      <c r="E61" s="68">
        <v>94</v>
      </c>
      <c r="F61" s="170" t="s">
        <v>251</v>
      </c>
      <c r="G61" s="171">
        <v>116</v>
      </c>
      <c r="H61" s="171" t="e">
        <f t="shared" si="2"/>
        <v>#N/A</v>
      </c>
      <c r="I61" s="172">
        <f>INDEX('Data Table'!$F$4:$F$128,MATCH('Active &amp; Reserve'!C61,'Data Table'!$A$4:$A$128,0))</f>
        <v>2.430056392968565E-4</v>
      </c>
      <c r="J61" s="191">
        <f>'Data Table'!BV57</f>
        <v>65</v>
      </c>
      <c r="K61" s="191">
        <f>'Data Table'!BW57</f>
        <v>124</v>
      </c>
      <c r="L61" s="191">
        <f>'Data Table'!BX57</f>
        <v>170</v>
      </c>
      <c r="M61" s="191">
        <f>'Data Table'!BY57</f>
        <v>102</v>
      </c>
      <c r="N61" s="191">
        <f>'Data Table'!BZ57</f>
        <v>109</v>
      </c>
      <c r="O61" s="191">
        <f>'Data Table'!CA57</f>
        <v>133</v>
      </c>
      <c r="P61" s="191">
        <f>'Data Table'!CB57</f>
        <v>113</v>
      </c>
      <c r="Q61" s="191">
        <f>'Data Table'!CC57</f>
        <v>5</v>
      </c>
      <c r="R61" s="191">
        <f>'Data Table'!CD57</f>
        <v>9</v>
      </c>
      <c r="S61" s="191">
        <f>'Data Table'!CE57</f>
        <v>7</v>
      </c>
      <c r="T61" s="191">
        <f>'Data Table'!CF57</f>
        <v>1</v>
      </c>
      <c r="U61" s="191">
        <f>'Data Table'!CG57</f>
        <v>7</v>
      </c>
      <c r="V61" s="191">
        <f>'Data Table'!CH57</f>
        <v>7</v>
      </c>
      <c r="W61" s="191">
        <f>'Data Table'!CI57</f>
        <v>2</v>
      </c>
      <c r="X61" s="191">
        <f>'Data Table'!CK57</f>
        <v>-727</v>
      </c>
      <c r="Y61" s="191">
        <f>'Data Table'!CL57</f>
        <v>290</v>
      </c>
      <c r="Z61" s="191">
        <f>'Data Table'!CM57</f>
        <v>2740</v>
      </c>
      <c r="AA61" s="191">
        <f>'Data Table'!CN57</f>
        <v>7983</v>
      </c>
      <c r="AB61" s="191">
        <f>'Data Table'!CO57</f>
        <v>-7563</v>
      </c>
      <c r="AC61" s="191">
        <f>'Data Table'!CP57</f>
        <v>1212</v>
      </c>
      <c r="AD61" s="191">
        <f>'Data Table'!CQ57</f>
        <v>3955</v>
      </c>
      <c r="AE61" s="189" t="s">
        <v>199</v>
      </c>
      <c r="AF61" s="138">
        <f t="shared" si="1"/>
        <v>2.430056392968565E-4</v>
      </c>
      <c r="AG61" s="139">
        <f>INDEX('Data Table'!$BE$4:$BE$128,MATCH('Active &amp; Reserve'!C61,'Data Table'!$A$4:$A$128,0))</f>
        <v>917.49360733807214</v>
      </c>
      <c r="AH61" s="140">
        <f>INDEX('[3]60-Mile'!$V$4:$V$129,MATCH(AE61,'[3]60-Mile'!$A$4:$A$129,0))</f>
        <v>116.57142857142857</v>
      </c>
      <c r="AI61" s="187"/>
      <c r="AJ61" s="141">
        <f>INDEX('[3]60-Mile'!$X$4:$X$129,MATCH(AE61,'[3]60-Mile'!$A$4:$A$129,0))</f>
        <v>41.757571492246697</v>
      </c>
      <c r="AK61" s="142">
        <f>INDEX('[3]60-Mile'!$AA$4:$AA$129,MATCH(AE61,'[3]60-Mile'!$A$4:$A$129,0))</f>
        <v>5.4285714285714288</v>
      </c>
      <c r="AL61" s="188"/>
      <c r="AM61" s="143"/>
      <c r="AN61" s="144">
        <f>('[4]Social Distancing Grades'!$M55)</f>
        <v>-1</v>
      </c>
      <c r="AO61" s="144"/>
      <c r="AP61" s="162"/>
      <c r="AQ61" s="162"/>
      <c r="AV61" s="166"/>
      <c r="AW61" s="167"/>
    </row>
    <row r="62" spans="1:49" s="163" customFormat="1" ht="24.95" hidden="1" customHeight="1" x14ac:dyDescent="0.25">
      <c r="A62" s="178">
        <v>38.960902584499998</v>
      </c>
      <c r="B62" s="179">
        <v>-95.681207501000003</v>
      </c>
      <c r="C62" s="68">
        <v>20177</v>
      </c>
      <c r="D62" s="68" t="s">
        <v>158</v>
      </c>
      <c r="E62" s="68">
        <v>42</v>
      </c>
      <c r="F62" s="170" t="s">
        <v>251</v>
      </c>
      <c r="G62" s="171">
        <v>108</v>
      </c>
      <c r="H62" s="171" t="e">
        <f t="shared" si="2"/>
        <v>#N/A</v>
      </c>
      <c r="I62" s="172">
        <f>INDEX('Data Table'!$F$4:$F$128,MATCH('Active &amp; Reserve'!C62,'Data Table'!$A$4:$A$128,0))</f>
        <v>1.2028343357568984E-6</v>
      </c>
      <c r="J62" s="191">
        <f>'Data Table'!BV58</f>
        <v>150</v>
      </c>
      <c r="K62" s="191">
        <f>'Data Table'!BW58</f>
        <v>29</v>
      </c>
      <c r="L62" s="191">
        <f>'Data Table'!BX58</f>
        <v>82</v>
      </c>
      <c r="M62" s="191">
        <f>'Data Table'!BY58</f>
        <v>53</v>
      </c>
      <c r="N62" s="191">
        <f>'Data Table'!BZ58</f>
        <v>122</v>
      </c>
      <c r="O62" s="191">
        <f>'Data Table'!CA58</f>
        <v>32</v>
      </c>
      <c r="P62" s="191">
        <f>'Data Table'!CB58</f>
        <v>11</v>
      </c>
      <c r="Q62" s="191">
        <f>'Data Table'!CC58</f>
        <v>0</v>
      </c>
      <c r="R62" s="191">
        <f>'Data Table'!CD58</f>
        <v>2</v>
      </c>
      <c r="S62" s="191">
        <f>'Data Table'!CE58</f>
        <v>3</v>
      </c>
      <c r="T62" s="191">
        <f>'Data Table'!CF58</f>
        <v>2</v>
      </c>
      <c r="U62" s="191">
        <f>'Data Table'!CG58</f>
        <v>1</v>
      </c>
      <c r="V62" s="191">
        <f>'Data Table'!CH58</f>
        <v>0</v>
      </c>
      <c r="W62" s="191">
        <f>'Data Table'!CI58</f>
        <v>0</v>
      </c>
      <c r="X62" s="191">
        <f>'Data Table'!CK58</f>
        <v>0</v>
      </c>
      <c r="Y62" s="191">
        <f>'Data Table'!CL58</f>
        <v>2223</v>
      </c>
      <c r="Z62" s="191">
        <f>'Data Table'!CM58</f>
        <v>0</v>
      </c>
      <c r="AA62" s="191">
        <f>'Data Table'!CN58</f>
        <v>1041</v>
      </c>
      <c r="AB62" s="191">
        <f>'Data Table'!CO58</f>
        <v>0</v>
      </c>
      <c r="AC62" s="191">
        <f>'Data Table'!CP58</f>
        <v>0</v>
      </c>
      <c r="AD62" s="191">
        <f>'Data Table'!CQ58</f>
        <v>2365</v>
      </c>
      <c r="AE62" s="189" t="s">
        <v>189</v>
      </c>
      <c r="AF62" s="138">
        <f t="shared" si="1"/>
        <v>1.2028343357568984E-6</v>
      </c>
      <c r="AG62" s="139">
        <f>INDEX('Data Table'!$BE$4:$BE$128,MATCH('Active &amp; Reserve'!C62,'Data Table'!$A$4:$A$128,0))</f>
        <v>279.59681173769957</v>
      </c>
      <c r="AH62" s="140">
        <f>INDEX('[3]60-Mile'!$V$4:$V$129,MATCH(AE62,'[3]60-Mile'!$A$4:$A$129,0))</f>
        <v>68.428571428571431</v>
      </c>
      <c r="AI62" s="187"/>
      <c r="AJ62" s="141">
        <f>INDEX('[3]60-Mile'!$X$4:$X$129,MATCH(AE62,'[3]60-Mile'!$A$4:$A$129,0))</f>
        <v>10.46475590956841</v>
      </c>
      <c r="AK62" s="142">
        <f>INDEX('[3]60-Mile'!$AA$4:$AA$129,MATCH(AE62,'[3]60-Mile'!$A$4:$A$129,0))</f>
        <v>1.1428571428571428</v>
      </c>
      <c r="AL62" s="188"/>
      <c r="AM62" s="143"/>
      <c r="AN62" s="144">
        <f>('[4]Social Distancing Grades'!$M56)</f>
        <v>-1</v>
      </c>
      <c r="AO62" s="144"/>
      <c r="AP62" s="162"/>
      <c r="AQ62" s="162"/>
      <c r="AV62" s="166"/>
      <c r="AW62" s="167"/>
    </row>
    <row r="63" spans="1:49" s="163" customFormat="1" ht="24.95" hidden="1" customHeight="1" x14ac:dyDescent="0.25">
      <c r="A63" s="175">
        <v>40.194180000000003</v>
      </c>
      <c r="B63" s="176">
        <v>-76.757581000000002</v>
      </c>
      <c r="C63" s="68">
        <v>42043</v>
      </c>
      <c r="D63" s="68" t="s">
        <v>158</v>
      </c>
      <c r="E63" s="68">
        <v>57</v>
      </c>
      <c r="F63" s="170" t="s">
        <v>251</v>
      </c>
      <c r="G63" s="171">
        <v>41</v>
      </c>
      <c r="H63" s="171" t="e">
        <f t="shared" si="2"/>
        <v>#N/A</v>
      </c>
      <c r="I63" s="172">
        <f>INDEX('Data Table'!$F$4:$F$128,MATCH('Active &amp; Reserve'!C63,'Data Table'!$A$4:$A$128,0))</f>
        <v>0.21689984807441651</v>
      </c>
      <c r="J63" s="191">
        <f>'Data Table'!BV59</f>
        <v>322</v>
      </c>
      <c r="K63" s="191">
        <f>'Data Table'!BW59</f>
        <v>294</v>
      </c>
      <c r="L63" s="191">
        <f>'Data Table'!BX59</f>
        <v>227</v>
      </c>
      <c r="M63" s="191">
        <f>'Data Table'!BY59</f>
        <v>328</v>
      </c>
      <c r="N63" s="191">
        <f>'Data Table'!BZ59</f>
        <v>238</v>
      </c>
      <c r="O63" s="191">
        <f>'Data Table'!CA59</f>
        <v>291</v>
      </c>
      <c r="P63" s="191">
        <f>'Data Table'!CB59</f>
        <v>322</v>
      </c>
      <c r="Q63" s="191">
        <f>'Data Table'!CC59</f>
        <v>76</v>
      </c>
      <c r="R63" s="191">
        <f>'Data Table'!CD59</f>
        <v>34</v>
      </c>
      <c r="S63" s="191">
        <f>'Data Table'!CE59</f>
        <v>38</v>
      </c>
      <c r="T63" s="191">
        <f>'Data Table'!CF59</f>
        <v>31</v>
      </c>
      <c r="U63" s="191">
        <f>'Data Table'!CG59</f>
        <v>30</v>
      </c>
      <c r="V63" s="191">
        <f>'Data Table'!CH59</f>
        <v>32</v>
      </c>
      <c r="W63" s="191">
        <f>'Data Table'!CI59</f>
        <v>16</v>
      </c>
      <c r="X63" s="191">
        <f>'Data Table'!CK59</f>
        <v>2991</v>
      </c>
      <c r="Y63" s="191">
        <f>'Data Table'!CL59</f>
        <v>0</v>
      </c>
      <c r="Z63" s="191">
        <f>'Data Table'!CM59</f>
        <v>1946</v>
      </c>
      <c r="AA63" s="191">
        <f>'Data Table'!CN59</f>
        <v>1435</v>
      </c>
      <c r="AB63" s="191">
        <f>'Data Table'!CO59</f>
        <v>2201</v>
      </c>
      <c r="AC63" s="191">
        <f>'Data Table'!CP59</f>
        <v>343</v>
      </c>
      <c r="AD63" s="191">
        <f>'Data Table'!CQ59</f>
        <v>2289</v>
      </c>
      <c r="AE63" s="203" t="s">
        <v>237</v>
      </c>
      <c r="AF63" s="145">
        <f t="shared" si="1"/>
        <v>0.21689984807441651</v>
      </c>
      <c r="AG63" s="146">
        <f>INDEX('Data Table'!$BE$4:$BE$128,MATCH('Active &amp; Reserve'!C63,'Data Table'!$A$4:$A$128,0))</f>
        <v>467.33146201149589</v>
      </c>
      <c r="AH63" s="204">
        <f>INDEX('[3]60-Mile'!$V$4:$V$129,MATCH(AE63,'[3]60-Mile'!$A$4:$A$129,0))</f>
        <v>288.85714285714283</v>
      </c>
      <c r="AI63" s="205"/>
      <c r="AJ63" s="206">
        <f>INDEX('[3]60-Mile'!$X$4:$X$129,MATCH(AE63,'[3]60-Mile'!$A$4:$A$129,0))</f>
        <v>30.626984434718633</v>
      </c>
      <c r="AK63" s="147">
        <f>INDEX('[3]60-Mile'!$AA$4:$AA$129,MATCH(AE63,'[3]60-Mile'!$A$4:$A$129,0))</f>
        <v>36.714285714285715</v>
      </c>
      <c r="AL63" s="207"/>
      <c r="AM63" s="148"/>
      <c r="AN63" s="149">
        <f>('[4]Social Distancing Grades'!$M57)</f>
        <v>-1</v>
      </c>
      <c r="AO63" s="144"/>
      <c r="AP63" s="162"/>
      <c r="AQ63" s="162"/>
      <c r="AV63" s="166"/>
      <c r="AW63" s="167"/>
    </row>
    <row r="64" spans="1:49" s="163" customFormat="1" ht="24.95" customHeight="1" x14ac:dyDescent="0.25">
      <c r="A64" s="175">
        <v>32.772063000000003</v>
      </c>
      <c r="B64" s="176">
        <v>-97.42165</v>
      </c>
      <c r="C64" s="68">
        <v>48439</v>
      </c>
      <c r="D64" s="68" t="s">
        <v>370</v>
      </c>
      <c r="E64" s="68">
        <v>102</v>
      </c>
      <c r="F64" s="170" t="s">
        <v>157</v>
      </c>
      <c r="G64" s="171">
        <v>25</v>
      </c>
      <c r="H64" s="171" t="e">
        <f t="shared" si="2"/>
        <v>#N/A</v>
      </c>
      <c r="I64" s="172">
        <f>INDEX('Data Table'!$F$4:$F$128,MATCH('Active &amp; Reserve'!C64,'Data Table'!$A$4:$A$128,0))</f>
        <v>1.2188139839309413E-3</v>
      </c>
      <c r="J64" s="191">
        <f>'Data Table'!BV60</f>
        <v>390</v>
      </c>
      <c r="K64" s="191">
        <f>'Data Table'!BW60</f>
        <v>396</v>
      </c>
      <c r="L64" s="191">
        <f>'Data Table'!BX60</f>
        <v>139</v>
      </c>
      <c r="M64" s="191">
        <f>'Data Table'!BY60</f>
        <v>525</v>
      </c>
      <c r="N64" s="191">
        <f>'Data Table'!BZ60</f>
        <v>344</v>
      </c>
      <c r="O64" s="191">
        <f>'Data Table'!CA60</f>
        <v>241</v>
      </c>
      <c r="P64" s="191">
        <f>'Data Table'!CB60</f>
        <v>231</v>
      </c>
      <c r="Q64" s="191">
        <f>'Data Table'!CC60</f>
        <v>1</v>
      </c>
      <c r="R64" s="191">
        <f>'Data Table'!CD60</f>
        <v>21</v>
      </c>
      <c r="S64" s="191">
        <f>'Data Table'!CE60</f>
        <v>2</v>
      </c>
      <c r="T64" s="191">
        <f>'Data Table'!CF60</f>
        <v>21</v>
      </c>
      <c r="U64" s="191">
        <f>'Data Table'!CG60</f>
        <v>9</v>
      </c>
      <c r="V64" s="191">
        <f>'Data Table'!CH60</f>
        <v>6</v>
      </c>
      <c r="W64" s="191">
        <f>'Data Table'!CI60</f>
        <v>2</v>
      </c>
      <c r="X64" s="191">
        <f>'Data Table'!CK60</f>
        <v>0</v>
      </c>
      <c r="Y64" s="191">
        <f>'Data Table'!CL60</f>
        <v>0</v>
      </c>
      <c r="Z64" s="191">
        <f>'Data Table'!CM60</f>
        <v>0</v>
      </c>
      <c r="AA64" s="191">
        <f>'Data Table'!CN60</f>
        <v>-10629</v>
      </c>
      <c r="AB64" s="191">
        <f>'Data Table'!CO60</f>
        <v>10744</v>
      </c>
      <c r="AC64" s="191">
        <f>'Data Table'!CP60</f>
        <v>-7551</v>
      </c>
      <c r="AD64" s="200">
        <f>'Data Table'!CQ60</f>
        <v>35879</v>
      </c>
      <c r="AE64" s="193" t="s">
        <v>198</v>
      </c>
      <c r="AF64" s="138">
        <f t="shared" si="1"/>
        <v>1.2188139839309413E-3</v>
      </c>
      <c r="AG64" s="194">
        <f>INDEX('Data Table'!$BE$4:$BE$128,MATCH('Active &amp; Reserve'!C64,'Data Table'!$A$4:$A$128,0))</f>
        <v>224.74933422063876</v>
      </c>
      <c r="AH64" s="195">
        <f>INDEX('[3]60-Mile'!$V$4:$V$129,MATCH(AE64,'[3]60-Mile'!$A$4:$A$129,0))</f>
        <v>323.71428571428572</v>
      </c>
      <c r="AI64" s="196"/>
      <c r="AJ64" s="197">
        <f>INDEX('[3]60-Mile'!$X$4:$X$129,MATCH(AE64,'[3]60-Mile'!$A$4:$A$129,0))</f>
        <v>5.9527408434232951</v>
      </c>
      <c r="AK64" s="198">
        <f>INDEX('[3]60-Mile'!$AA$4:$AA$129,MATCH(AE64,'[3]60-Mile'!$A$4:$A$129,0))</f>
        <v>8.8571428571428577</v>
      </c>
      <c r="AL64" s="188"/>
      <c r="AM64" s="143"/>
      <c r="AN64" s="144">
        <f>('[4]Social Distancing Grades'!$M58)</f>
        <v>-1</v>
      </c>
      <c r="AO64" s="202">
        <f>INDEX('Data Table'!$BU$4:$BU$128,MATCH('Active &amp; Reserve'!C64,'Data Table'!$A$4:$A$128,0))</f>
        <v>4.9891433329483164</v>
      </c>
      <c r="AP64" s="162"/>
      <c r="AQ64" s="162"/>
      <c r="AV64" s="166"/>
      <c r="AW64" s="167"/>
    </row>
    <row r="65" spans="1:49" s="163" customFormat="1" ht="24.95" customHeight="1" x14ac:dyDescent="0.25">
      <c r="A65" s="178">
        <v>40.654055043</v>
      </c>
      <c r="B65" s="179">
        <v>-86.151417092200006</v>
      </c>
      <c r="C65" s="68">
        <v>18103</v>
      </c>
      <c r="D65" s="68" t="s">
        <v>370</v>
      </c>
      <c r="E65" s="68">
        <v>54</v>
      </c>
      <c r="F65" s="170" t="s">
        <v>153</v>
      </c>
      <c r="G65" s="171">
        <v>76</v>
      </c>
      <c r="H65" s="171" t="e">
        <f t="shared" si="2"/>
        <v>#N/A</v>
      </c>
      <c r="I65" s="172">
        <f>INDEX('Data Table'!$F$4:$F$128,MATCH('Active &amp; Reserve'!C65,'Data Table'!$A$4:$A$128,0))</f>
        <v>1.7544297329576474E-2</v>
      </c>
      <c r="J65" s="191">
        <f>'Data Table'!BV61</f>
        <v>220</v>
      </c>
      <c r="K65" s="191">
        <f>'Data Table'!BW61</f>
        <v>312</v>
      </c>
      <c r="L65" s="191">
        <f>'Data Table'!BX61</f>
        <v>339</v>
      </c>
      <c r="M65" s="191">
        <f>'Data Table'!BY61</f>
        <v>432</v>
      </c>
      <c r="N65" s="191">
        <f>'Data Table'!BZ61</f>
        <v>280</v>
      </c>
      <c r="O65" s="191">
        <f>'Data Table'!CA61</f>
        <v>281</v>
      </c>
      <c r="P65" s="191">
        <f>'Data Table'!CB61</f>
        <v>265</v>
      </c>
      <c r="Q65" s="191">
        <f>'Data Table'!CC61</f>
        <v>9</v>
      </c>
      <c r="R65" s="191">
        <f>'Data Table'!CD61</f>
        <v>29</v>
      </c>
      <c r="S65" s="191">
        <f>'Data Table'!CE61</f>
        <v>24</v>
      </c>
      <c r="T65" s="191">
        <f>'Data Table'!CF61</f>
        <v>20</v>
      </c>
      <c r="U65" s="191">
        <f>'Data Table'!CG61</f>
        <v>13</v>
      </c>
      <c r="V65" s="191">
        <f>'Data Table'!CH61</f>
        <v>10</v>
      </c>
      <c r="W65" s="191">
        <f>'Data Table'!CI61</f>
        <v>10</v>
      </c>
      <c r="X65" s="191">
        <f>'Data Table'!CK61</f>
        <v>918</v>
      </c>
      <c r="Y65" s="191">
        <f>'Data Table'!CL61</f>
        <v>718</v>
      </c>
      <c r="Z65" s="191">
        <f>'Data Table'!CM61</f>
        <v>637</v>
      </c>
      <c r="AA65" s="191">
        <f>'Data Table'!CN61</f>
        <v>836</v>
      </c>
      <c r="AB65" s="191">
        <f>'Data Table'!CO61</f>
        <v>1452</v>
      </c>
      <c r="AC65" s="191">
        <f>'Data Table'!CP61</f>
        <v>1118</v>
      </c>
      <c r="AD65" s="200">
        <f>'Data Table'!CQ61</f>
        <v>2060</v>
      </c>
      <c r="AE65" s="193" t="s">
        <v>191</v>
      </c>
      <c r="AF65" s="138">
        <f t="shared" si="1"/>
        <v>1.7544297329576474E-2</v>
      </c>
      <c r="AG65" s="194">
        <f>INDEX('Data Table'!$BE$4:$BE$128,MATCH('Active &amp; Reserve'!C65,'Data Table'!$A$4:$A$128,0))</f>
        <v>593.58113895074518</v>
      </c>
      <c r="AH65" s="195">
        <f>INDEX('[3]60-Mile'!$V$4:$V$129,MATCH(AE65,'[3]60-Mile'!$A$4:$A$129,0))</f>
        <v>304.14285714285717</v>
      </c>
      <c r="AI65" s="196"/>
      <c r="AJ65" s="197">
        <f>INDEX('[3]60-Mile'!$X$4:$X$129,MATCH(AE65,'[3]60-Mile'!$A$4:$A$129,0))</f>
        <v>33.38679788840961</v>
      </c>
      <c r="AK65" s="198">
        <f>INDEX('[3]60-Mile'!$AA$4:$AA$129,MATCH(AE65,'[3]60-Mile'!$A$4:$A$129,0))</f>
        <v>16.428571428571427</v>
      </c>
      <c r="AL65" s="188"/>
      <c r="AM65" s="143"/>
      <c r="AN65" s="144">
        <f>('[4]Social Distancing Grades'!$M59)</f>
        <v>-1</v>
      </c>
      <c r="AO65" s="202">
        <f>INDEX('Data Table'!$BU$4:$BU$128,MATCH('Active &amp; Reserve'!C65,'Data Table'!$A$4:$A$128,0))</f>
        <v>3.4102004149357281</v>
      </c>
      <c r="AP65" s="162"/>
      <c r="AQ65" s="162"/>
      <c r="AV65" s="166"/>
      <c r="AW65" s="167"/>
    </row>
    <row r="66" spans="1:49" s="163" customFormat="1" ht="24.95" customHeight="1" x14ac:dyDescent="0.25">
      <c r="A66" s="175">
        <v>42.199098671999998</v>
      </c>
      <c r="B66" s="176">
        <v>-72.536526639000002</v>
      </c>
      <c r="C66" s="68">
        <v>25013</v>
      </c>
      <c r="D66" s="68" t="s">
        <v>370</v>
      </c>
      <c r="E66" s="68">
        <v>152</v>
      </c>
      <c r="F66" s="170" t="s">
        <v>153</v>
      </c>
      <c r="G66" s="171">
        <v>45</v>
      </c>
      <c r="H66" s="171" t="e">
        <f t="shared" si="2"/>
        <v>#N/A</v>
      </c>
      <c r="I66" s="172">
        <f>INDEX('Data Table'!$F$4:$F$128,MATCH('Active &amp; Reserve'!C66,'Data Table'!$A$4:$A$128,0))</f>
        <v>0.75608546919189146</v>
      </c>
      <c r="J66" s="191">
        <f>'Data Table'!BV62</f>
        <v>740</v>
      </c>
      <c r="K66" s="191">
        <f>'Data Table'!BW62</f>
        <v>465</v>
      </c>
      <c r="L66" s="191">
        <f>'Data Table'!BX62</f>
        <v>1567</v>
      </c>
      <c r="M66" s="191">
        <f>'Data Table'!BY62</f>
        <v>670</v>
      </c>
      <c r="N66" s="191">
        <f>'Data Table'!BZ62</f>
        <v>653</v>
      </c>
      <c r="O66" s="191">
        <f>'Data Table'!CA62</f>
        <v>671</v>
      </c>
      <c r="P66" s="191">
        <f>'Data Table'!CB62</f>
        <v>679</v>
      </c>
      <c r="Q66" s="191">
        <f>'Data Table'!CC62</f>
        <v>48</v>
      </c>
      <c r="R66" s="191">
        <f>'Data Table'!CD62</f>
        <v>37</v>
      </c>
      <c r="S66" s="191">
        <f>'Data Table'!CE62</f>
        <v>87</v>
      </c>
      <c r="T66" s="191">
        <f>'Data Table'!CF62</f>
        <v>63</v>
      </c>
      <c r="U66" s="191">
        <f>'Data Table'!CG62</f>
        <v>58</v>
      </c>
      <c r="V66" s="191">
        <f>'Data Table'!CH62</f>
        <v>45</v>
      </c>
      <c r="W66" s="191">
        <f>'Data Table'!CI62</f>
        <v>29</v>
      </c>
      <c r="X66" s="191">
        <f>'Data Table'!CK62</f>
        <v>-3036</v>
      </c>
      <c r="Y66" s="191">
        <f>'Data Table'!CL62</f>
        <v>2563</v>
      </c>
      <c r="Z66" s="191">
        <f>'Data Table'!CM62</f>
        <v>393</v>
      </c>
      <c r="AA66" s="191">
        <f>'Data Table'!CN62</f>
        <v>2108</v>
      </c>
      <c r="AB66" s="191">
        <f>'Data Table'!CO62</f>
        <v>1612</v>
      </c>
      <c r="AC66" s="191">
        <f>'Data Table'!CP62</f>
        <v>1257</v>
      </c>
      <c r="AD66" s="200">
        <f>'Data Table'!CQ62</f>
        <v>2228</v>
      </c>
      <c r="AE66" s="193" t="s">
        <v>232</v>
      </c>
      <c r="AF66" s="138">
        <f t="shared" si="1"/>
        <v>0.75608546919189146</v>
      </c>
      <c r="AG66" s="194">
        <f>INDEX('Data Table'!$BE$4:$BE$128,MATCH('Active &amp; Reserve'!C66,'Data Table'!$A$4:$A$128,0))</f>
        <v>1060.1642470189602</v>
      </c>
      <c r="AH66" s="195">
        <f>INDEX('[3]60-Mile'!$V$4:$V$129,MATCH(AE66,'[3]60-Mile'!$A$4:$A$129,0))</f>
        <v>777.85714285714289</v>
      </c>
      <c r="AI66" s="196"/>
      <c r="AJ66" s="197">
        <f>INDEX('[3]60-Mile'!$X$4:$X$129,MATCH(AE66,'[3]60-Mile'!$A$4:$A$129,0))</f>
        <v>83.07662131130428</v>
      </c>
      <c r="AK66" s="198">
        <f>INDEX('[3]60-Mile'!$AA$4:$AA$129,MATCH(AE66,'[3]60-Mile'!$A$4:$A$129,0))</f>
        <v>52.428571428571431</v>
      </c>
      <c r="AL66" s="188"/>
      <c r="AM66" s="143"/>
      <c r="AN66" s="144">
        <f>('[4]Social Distancing Grades'!$M60)</f>
        <v>-1</v>
      </c>
      <c r="AO66" s="202">
        <f>INDEX('Data Table'!$BU$4:$BU$128,MATCH('Active &amp; Reserve'!C66,'Data Table'!$A$4:$A$128,0))</f>
        <v>0.13944878650761017</v>
      </c>
      <c r="AP66" s="162"/>
      <c r="AQ66" s="162"/>
      <c r="AV66" s="166"/>
      <c r="AW66" s="167"/>
    </row>
    <row r="67" spans="1:49" s="163" customFormat="1" ht="24.95" customHeight="1" x14ac:dyDescent="0.25">
      <c r="A67" s="175">
        <v>25.494428254900001</v>
      </c>
      <c r="B67" s="176">
        <v>-80.391498236299995</v>
      </c>
      <c r="C67" s="68">
        <v>12086</v>
      </c>
      <c r="D67" s="68" t="s">
        <v>370</v>
      </c>
      <c r="E67" s="68">
        <v>62</v>
      </c>
      <c r="F67" s="170" t="s">
        <v>76</v>
      </c>
      <c r="G67" s="171">
        <v>4</v>
      </c>
      <c r="H67" s="171" t="e">
        <f t="shared" si="2"/>
        <v>#N/A</v>
      </c>
      <c r="I67" s="172">
        <f>INDEX('Data Table'!$F$4:$F$128,MATCH('Active &amp; Reserve'!C67,'Data Table'!$A$4:$A$128,0))</f>
        <v>2.9300305084011241E-2</v>
      </c>
      <c r="J67" s="191">
        <f>'Data Table'!BV63</f>
        <v>285</v>
      </c>
      <c r="K67" s="191">
        <f>'Data Table'!BW63</f>
        <v>125</v>
      </c>
      <c r="L67" s="191">
        <f>'Data Table'!BX63</f>
        <v>131</v>
      </c>
      <c r="M67" s="191">
        <f>'Data Table'!BY63</f>
        <v>440</v>
      </c>
      <c r="N67" s="191">
        <f>'Data Table'!BZ63</f>
        <v>222</v>
      </c>
      <c r="O67" s="191">
        <f>'Data Table'!CA63</f>
        <v>247</v>
      </c>
      <c r="P67" s="191">
        <f>'Data Table'!CB63</f>
        <v>200</v>
      </c>
      <c r="Q67" s="191">
        <f>'Data Table'!CC63</f>
        <v>7</v>
      </c>
      <c r="R67" s="191">
        <f>'Data Table'!CD63</f>
        <v>13</v>
      </c>
      <c r="S67" s="191">
        <f>'Data Table'!CE63</f>
        <v>3</v>
      </c>
      <c r="T67" s="191">
        <f>'Data Table'!CF63</f>
        <v>25</v>
      </c>
      <c r="U67" s="191">
        <f>'Data Table'!CG63</f>
        <v>12</v>
      </c>
      <c r="V67" s="191">
        <f>'Data Table'!CH63</f>
        <v>21</v>
      </c>
      <c r="W67" s="191">
        <f>'Data Table'!CI63</f>
        <v>2</v>
      </c>
      <c r="X67" s="191">
        <f>'Data Table'!CK63</f>
        <v>34423</v>
      </c>
      <c r="Y67" s="191">
        <f>'Data Table'!CL63</f>
        <v>50223</v>
      </c>
      <c r="Z67" s="191">
        <f>'Data Table'!CM63</f>
        <v>30541</v>
      </c>
      <c r="AA67" s="191">
        <f>'Data Table'!CN63</f>
        <v>13807</v>
      </c>
      <c r="AB67" s="191">
        <f>'Data Table'!CO63</f>
        <v>14181</v>
      </c>
      <c r="AC67" s="191">
        <f>'Data Table'!CP63</f>
        <v>7398</v>
      </c>
      <c r="AD67" s="200">
        <f>'Data Table'!CQ63</f>
        <v>28210</v>
      </c>
      <c r="AE67" s="193" t="s">
        <v>193</v>
      </c>
      <c r="AF67" s="138">
        <f t="shared" si="1"/>
        <v>2.9300305084011241E-2</v>
      </c>
      <c r="AG67" s="194">
        <f>INDEX('Data Table'!$BE$4:$BE$128,MATCH('Active &amp; Reserve'!C67,'Data Table'!$A$4:$A$128,0))</f>
        <v>498.50904710972679</v>
      </c>
      <c r="AH67" s="195">
        <f>INDEX('[3]60-Mile'!$V$4:$V$129,MATCH(AE67,'[3]60-Mile'!$A$4:$A$129,0))</f>
        <v>235.71428571428572</v>
      </c>
      <c r="AI67" s="196"/>
      <c r="AJ67" s="197">
        <f>INDEX('[3]60-Mile'!$X$4:$X$129,MATCH(AE67,'[3]60-Mile'!$A$4:$A$129,0))</f>
        <v>19.519615105230962</v>
      </c>
      <c r="AK67" s="198">
        <f>INDEX('[3]60-Mile'!$AA$4:$AA$129,MATCH(AE67,'[3]60-Mile'!$A$4:$A$129,0))</f>
        <v>11.857142857142858</v>
      </c>
      <c r="AL67" s="188"/>
      <c r="AM67" s="143"/>
      <c r="AN67" s="144">
        <f>('[4]Social Distancing Grades'!$M61)</f>
        <v>-0.8</v>
      </c>
      <c r="AO67" s="202">
        <f>INDEX('Data Table'!$BU$4:$BU$128,MATCH('Active &amp; Reserve'!C67,'Data Table'!$A$4:$A$128,0))</f>
        <v>3.3613855486841784</v>
      </c>
      <c r="AP67" s="162"/>
      <c r="AQ67" s="162"/>
      <c r="AV67" s="166"/>
      <c r="AW67" s="167"/>
    </row>
    <row r="68" spans="1:49" s="163" customFormat="1" ht="24.95" customHeight="1" x14ac:dyDescent="0.25">
      <c r="A68" s="175">
        <v>41.267394009699998</v>
      </c>
      <c r="B68" s="176">
        <v>-80.6788193398</v>
      </c>
      <c r="C68" s="68">
        <v>39155</v>
      </c>
      <c r="D68" s="68" t="s">
        <v>370</v>
      </c>
      <c r="E68" s="68">
        <v>156</v>
      </c>
      <c r="F68" s="170" t="s">
        <v>153</v>
      </c>
      <c r="G68" s="171">
        <v>9</v>
      </c>
      <c r="H68" s="171" t="e">
        <f t="shared" si="2"/>
        <v>#N/A</v>
      </c>
      <c r="I68" s="172">
        <f>INDEX('Data Table'!$F$4:$F$128,MATCH('Active &amp; Reserve'!C68,'Data Table'!$A$4:$A$128,0))</f>
        <v>1.7300536102885832E-3</v>
      </c>
      <c r="J68" s="191">
        <f>'Data Table'!BV64</f>
        <v>224</v>
      </c>
      <c r="K68" s="191">
        <f>'Data Table'!BW64</f>
        <v>162</v>
      </c>
      <c r="L68" s="191">
        <f>'Data Table'!BX64</f>
        <v>152</v>
      </c>
      <c r="M68" s="191">
        <f>'Data Table'!BY64</f>
        <v>353</v>
      </c>
      <c r="N68" s="191">
        <f>'Data Table'!BZ64</f>
        <v>247</v>
      </c>
      <c r="O68" s="191">
        <f>'Data Table'!CA64</f>
        <v>203</v>
      </c>
      <c r="P68" s="191">
        <f>'Data Table'!CB64</f>
        <v>154</v>
      </c>
      <c r="Q68" s="191">
        <f>'Data Table'!CC64</f>
        <v>23</v>
      </c>
      <c r="R68" s="191">
        <f>'Data Table'!CD64</f>
        <v>23</v>
      </c>
      <c r="S68" s="191">
        <f>'Data Table'!CE64</f>
        <v>36</v>
      </c>
      <c r="T68" s="191">
        <f>'Data Table'!CF64</f>
        <v>29</v>
      </c>
      <c r="U68" s="191">
        <f>'Data Table'!CG64</f>
        <v>15</v>
      </c>
      <c r="V68" s="191">
        <f>'Data Table'!CH64</f>
        <v>40</v>
      </c>
      <c r="W68" s="191">
        <f>'Data Table'!CI64</f>
        <v>3</v>
      </c>
      <c r="X68" s="191">
        <f>'Data Table'!CK64</f>
        <v>773</v>
      </c>
      <c r="Y68" s="191">
        <f>'Data Table'!CL64</f>
        <v>7086</v>
      </c>
      <c r="Z68" s="191">
        <f>'Data Table'!CM64</f>
        <v>2240</v>
      </c>
      <c r="AA68" s="191">
        <f>'Data Table'!CN64</f>
        <v>2452</v>
      </c>
      <c r="AB68" s="191">
        <f>'Data Table'!CO64</f>
        <v>2554</v>
      </c>
      <c r="AC68" s="191">
        <f>'Data Table'!CP64</f>
        <v>3029</v>
      </c>
      <c r="AD68" s="200">
        <f>'Data Table'!CQ64</f>
        <v>121</v>
      </c>
      <c r="AE68" s="193" t="s">
        <v>234</v>
      </c>
      <c r="AF68" s="138">
        <f t="shared" si="1"/>
        <v>1.7300536102885832E-3</v>
      </c>
      <c r="AG68" s="194">
        <f>INDEX('Data Table'!$BE$4:$BE$128,MATCH('Active &amp; Reserve'!C68,'Data Table'!$A$4:$A$128,0))</f>
        <v>242.95578673273508</v>
      </c>
      <c r="AH68" s="195">
        <f>INDEX('[3]60-Mile'!$V$4:$V$129,MATCH(AE68,'[3]60-Mile'!$A$4:$A$129,0))</f>
        <v>213.57142857142858</v>
      </c>
      <c r="AI68" s="196"/>
      <c r="AJ68" s="197">
        <f>INDEX('[3]60-Mile'!$X$4:$X$129,MATCH(AE68,'[3]60-Mile'!$A$4:$A$129,0))</f>
        <v>21.867628719822616</v>
      </c>
      <c r="AK68" s="198">
        <f>INDEX('[3]60-Mile'!$AA$4:$AA$129,MATCH(AE68,'[3]60-Mile'!$A$4:$A$129,0))</f>
        <v>24.142857142857142</v>
      </c>
      <c r="AL68" s="188"/>
      <c r="AM68" s="143"/>
      <c r="AN68" s="144">
        <f>('[4]Social Distancing Grades'!$M62)</f>
        <v>-1</v>
      </c>
      <c r="AO68" s="202">
        <f>INDEX('Data Table'!$BU$4:$BU$128,MATCH('Active &amp; Reserve'!C68,'Data Table'!$A$4:$A$128,0))</f>
        <v>2.7275971028412092</v>
      </c>
      <c r="AP68" s="162"/>
      <c r="AQ68" s="162"/>
      <c r="AV68" s="166"/>
      <c r="AW68" s="167"/>
    </row>
    <row r="69" spans="1:49" s="163" customFormat="1" ht="24.95" customHeight="1" x14ac:dyDescent="0.25">
      <c r="A69" s="175">
        <v>40.4930422845</v>
      </c>
      <c r="B69" s="176">
        <v>-80.210503357600004</v>
      </c>
      <c r="C69" s="68">
        <v>42003</v>
      </c>
      <c r="D69" s="68" t="s">
        <v>370</v>
      </c>
      <c r="E69" s="68">
        <v>116</v>
      </c>
      <c r="F69" s="170" t="s">
        <v>153</v>
      </c>
      <c r="G69" s="171">
        <v>92</v>
      </c>
      <c r="H69" s="171" t="e">
        <f t="shared" si="2"/>
        <v>#N/A</v>
      </c>
      <c r="I69" s="172">
        <f>INDEX('Data Table'!$F$4:$F$128,MATCH('Active &amp; Reserve'!C69,'Data Table'!$A$4:$A$128,0))</f>
        <v>6.7112920630786358E-3</v>
      </c>
      <c r="J69" s="191">
        <f>'Data Table'!BV65</f>
        <v>120</v>
      </c>
      <c r="K69" s="191">
        <f>'Data Table'!BW65</f>
        <v>76</v>
      </c>
      <c r="L69" s="191">
        <f>'Data Table'!BX65</f>
        <v>68</v>
      </c>
      <c r="M69" s="191">
        <f>'Data Table'!BY65</f>
        <v>106</v>
      </c>
      <c r="N69" s="191">
        <f>'Data Table'!BZ65</f>
        <v>98</v>
      </c>
      <c r="O69" s="191">
        <f>'Data Table'!CA65</f>
        <v>67</v>
      </c>
      <c r="P69" s="191">
        <f>'Data Table'!CB65</f>
        <v>74</v>
      </c>
      <c r="Q69" s="191">
        <f>'Data Table'!CC65</f>
        <v>18</v>
      </c>
      <c r="R69" s="191">
        <f>'Data Table'!CD65</f>
        <v>14</v>
      </c>
      <c r="S69" s="191">
        <f>'Data Table'!CE65</f>
        <v>10</v>
      </c>
      <c r="T69" s="191">
        <f>'Data Table'!CF65</f>
        <v>8</v>
      </c>
      <c r="U69" s="191">
        <f>'Data Table'!CG65</f>
        <v>7</v>
      </c>
      <c r="V69" s="191">
        <f>'Data Table'!CH65</f>
        <v>16</v>
      </c>
      <c r="W69" s="191">
        <f>'Data Table'!CI65</f>
        <v>1</v>
      </c>
      <c r="X69" s="191">
        <f>'Data Table'!CK65</f>
        <v>2991</v>
      </c>
      <c r="Y69" s="191">
        <f>'Data Table'!CL65</f>
        <v>0</v>
      </c>
      <c r="Z69" s="191">
        <f>'Data Table'!CM65</f>
        <v>1946</v>
      </c>
      <c r="AA69" s="191">
        <f>'Data Table'!CN65</f>
        <v>1435</v>
      </c>
      <c r="AB69" s="191">
        <f>'Data Table'!CO65</f>
        <v>2201</v>
      </c>
      <c r="AC69" s="191">
        <f>'Data Table'!CP65</f>
        <v>343</v>
      </c>
      <c r="AD69" s="200">
        <f>'Data Table'!CQ65</f>
        <v>2289</v>
      </c>
      <c r="AE69" s="193" t="s">
        <v>214</v>
      </c>
      <c r="AF69" s="138">
        <f t="shared" si="1"/>
        <v>6.7112920630786358E-3</v>
      </c>
      <c r="AG69" s="194">
        <f>INDEX('Data Table'!$BE$4:$BE$128,MATCH('Active &amp; Reserve'!C69,'Data Table'!$A$4:$A$128,0))</f>
        <v>182.77469929494447</v>
      </c>
      <c r="AH69" s="195">
        <f>INDEX('[3]60-Mile'!$V$4:$V$129,MATCH(AE69,'[3]60-Mile'!$A$4:$A$129,0))</f>
        <v>87</v>
      </c>
      <c r="AI69" s="196"/>
      <c r="AJ69" s="197">
        <f>INDEX('[3]60-Mile'!$X$4:$X$129,MATCH(AE69,'[3]60-Mile'!$A$4:$A$129,0))</f>
        <v>16.381144247913902</v>
      </c>
      <c r="AK69" s="198">
        <f>INDEX('[3]60-Mile'!$AA$4:$AA$129,MATCH(AE69,'[3]60-Mile'!$A$4:$A$129,0))</f>
        <v>10.571428571428571</v>
      </c>
      <c r="AL69" s="188"/>
      <c r="AM69" s="143"/>
      <c r="AN69" s="144">
        <f>('[4]Social Distancing Grades'!$M63)</f>
        <v>-1</v>
      </c>
      <c r="AO69" s="202">
        <f>INDEX('Data Table'!$BU$4:$BU$128,MATCH('Active &amp; Reserve'!C69,'Data Table'!$A$4:$A$128,0))</f>
        <v>99</v>
      </c>
      <c r="AP69" s="162"/>
      <c r="AQ69" s="162"/>
      <c r="AV69" s="166"/>
      <c r="AW69" s="167"/>
    </row>
    <row r="70" spans="1:49" s="163" customFormat="1" ht="24.95" customHeight="1" x14ac:dyDescent="0.25">
      <c r="A70" s="178">
        <v>44.8903961018</v>
      </c>
      <c r="B70" s="179">
        <v>-93.202498253300007</v>
      </c>
      <c r="C70" s="68">
        <v>27053</v>
      </c>
      <c r="D70" s="68" t="s">
        <v>370</v>
      </c>
      <c r="E70" s="68">
        <v>96</v>
      </c>
      <c r="F70" s="170" t="s">
        <v>153</v>
      </c>
      <c r="G70" s="171">
        <v>2</v>
      </c>
      <c r="H70" s="171" t="e">
        <f t="shared" si="2"/>
        <v>#N/A</v>
      </c>
      <c r="I70" s="172">
        <f>INDEX('Data Table'!$F$4:$F$128,MATCH('Active &amp; Reserve'!C70,'Data Table'!$A$4:$A$128,0))</f>
        <v>0.11313726135582086</v>
      </c>
      <c r="J70" s="191">
        <f>'Data Table'!BV66</f>
        <v>545</v>
      </c>
      <c r="K70" s="191">
        <f>'Data Table'!BW66</f>
        <v>511</v>
      </c>
      <c r="L70" s="191">
        <f>'Data Table'!BX66</f>
        <v>502</v>
      </c>
      <c r="M70" s="191">
        <f>'Data Table'!BY66</f>
        <v>426</v>
      </c>
      <c r="N70" s="191">
        <f>'Data Table'!BZ66</f>
        <v>617</v>
      </c>
      <c r="O70" s="191">
        <f>'Data Table'!CA66</f>
        <v>673</v>
      </c>
      <c r="P70" s="191">
        <f>'Data Table'!CB66</f>
        <v>639</v>
      </c>
      <c r="Q70" s="191">
        <f>'Data Table'!CC66</f>
        <v>9</v>
      </c>
      <c r="R70" s="191">
        <f>'Data Table'!CD66</f>
        <v>13</v>
      </c>
      <c r="S70" s="191">
        <f>'Data Table'!CE66</f>
        <v>28</v>
      </c>
      <c r="T70" s="191">
        <f>'Data Table'!CF66</f>
        <v>31</v>
      </c>
      <c r="U70" s="191">
        <f>'Data Table'!CG66</f>
        <v>32</v>
      </c>
      <c r="V70" s="191">
        <f>'Data Table'!CH66</f>
        <v>9</v>
      </c>
      <c r="W70" s="191">
        <f>'Data Table'!CI66</f>
        <v>16</v>
      </c>
      <c r="X70" s="191">
        <f>'Data Table'!CK66</f>
        <v>-1341</v>
      </c>
      <c r="Y70" s="191">
        <f>'Data Table'!CL66</f>
        <v>-907</v>
      </c>
      <c r="Z70" s="191">
        <f>'Data Table'!CM66</f>
        <v>918</v>
      </c>
      <c r="AA70" s="191">
        <f>'Data Table'!CN66</f>
        <v>-635</v>
      </c>
      <c r="AB70" s="191">
        <f>'Data Table'!CO66</f>
        <v>122</v>
      </c>
      <c r="AC70" s="191">
        <f>'Data Table'!CP66</f>
        <v>1191</v>
      </c>
      <c r="AD70" s="200">
        <f>'Data Table'!CQ66</f>
        <v>-1325</v>
      </c>
      <c r="AE70" s="193" t="s">
        <v>208</v>
      </c>
      <c r="AF70" s="138">
        <f t="shared" si="1"/>
        <v>0.11313726135582086</v>
      </c>
      <c r="AG70" s="194">
        <f>INDEX('Data Table'!$BE$4:$BE$128,MATCH('Active &amp; Reserve'!C70,'Data Table'!$A$4:$A$128,0))</f>
        <v>358.22197545343766</v>
      </c>
      <c r="AH70" s="195">
        <f>INDEX('[3]60-Mile'!$V$4:$V$129,MATCH(AE70,'[3]60-Mile'!$A$4:$A$129,0))</f>
        <v>559</v>
      </c>
      <c r="AI70" s="196"/>
      <c r="AJ70" s="197">
        <f>INDEX('[3]60-Mile'!$X$4:$X$129,MATCH(AE70,'[3]60-Mile'!$A$4:$A$129,0))</f>
        <v>19.755366181308514</v>
      </c>
      <c r="AK70" s="198">
        <f>INDEX('[3]60-Mile'!$AA$4:$AA$129,MATCH(AE70,'[3]60-Mile'!$A$4:$A$129,0))</f>
        <v>19.714285714285715</v>
      </c>
      <c r="AL70" s="188"/>
      <c r="AM70" s="143"/>
      <c r="AN70" s="144">
        <f>('[4]Social Distancing Grades'!$M64)</f>
        <v>-0.8</v>
      </c>
      <c r="AO70" s="202">
        <f>INDEX('Data Table'!$BU$4:$BU$128,MATCH('Active &amp; Reserve'!C70,'Data Table'!$A$4:$A$128,0))</f>
        <v>1.2347222423207325</v>
      </c>
      <c r="AP70" s="162"/>
      <c r="AQ70" s="162"/>
      <c r="AV70" s="166"/>
      <c r="AW70" s="167"/>
    </row>
    <row r="71" spans="1:49" s="163" customFormat="1" ht="24.95" customHeight="1" x14ac:dyDescent="0.25">
      <c r="A71" s="175">
        <v>33.915164793400002</v>
      </c>
      <c r="B71" s="176">
        <v>-84.515674964599995</v>
      </c>
      <c r="C71" s="68">
        <v>13067</v>
      </c>
      <c r="D71" s="68" t="s">
        <v>370</v>
      </c>
      <c r="E71" s="68">
        <v>29</v>
      </c>
      <c r="F71" s="170" t="s">
        <v>153</v>
      </c>
      <c r="G71" s="171">
        <v>6</v>
      </c>
      <c r="H71" s="171" t="e">
        <f t="shared" si="2"/>
        <v>#N/A</v>
      </c>
      <c r="I71" s="172">
        <f>INDEX('Data Table'!$F$4:$F$128,MATCH('Active &amp; Reserve'!C71,'Data Table'!$A$4:$A$128,0))</f>
        <v>3.5163116473759436E-2</v>
      </c>
      <c r="J71" s="191">
        <f>'Data Table'!BV67</f>
        <v>273</v>
      </c>
      <c r="K71" s="191">
        <f>'Data Table'!BW67</f>
        <v>422</v>
      </c>
      <c r="L71" s="191">
        <f>'Data Table'!BX67</f>
        <v>427</v>
      </c>
      <c r="M71" s="191">
        <f>'Data Table'!BY67</f>
        <v>416</v>
      </c>
      <c r="N71" s="191">
        <f>'Data Table'!BZ67</f>
        <v>420</v>
      </c>
      <c r="O71" s="191">
        <f>'Data Table'!CA67</f>
        <v>321</v>
      </c>
      <c r="P71" s="191">
        <f>'Data Table'!CB67</f>
        <v>414</v>
      </c>
      <c r="Q71" s="191">
        <f>'Data Table'!CC67</f>
        <v>25</v>
      </c>
      <c r="R71" s="191">
        <f>'Data Table'!CD67</f>
        <v>19</v>
      </c>
      <c r="S71" s="191">
        <f>'Data Table'!CE67</f>
        <v>8</v>
      </c>
      <c r="T71" s="191">
        <f>'Data Table'!CF67</f>
        <v>55</v>
      </c>
      <c r="U71" s="191">
        <f>'Data Table'!CG67</f>
        <v>20</v>
      </c>
      <c r="V71" s="191">
        <f>'Data Table'!CH67</f>
        <v>5</v>
      </c>
      <c r="W71" s="191">
        <f>'Data Table'!CI67</f>
        <v>2</v>
      </c>
      <c r="X71" s="191">
        <f>'Data Table'!CK67</f>
        <v>7467</v>
      </c>
      <c r="Y71" s="191">
        <f>'Data Table'!CL67</f>
        <v>15524</v>
      </c>
      <c r="Z71" s="191">
        <f>'Data Table'!CM67</f>
        <v>-2789</v>
      </c>
      <c r="AA71" s="191">
        <f>'Data Table'!CN67</f>
        <v>11388</v>
      </c>
      <c r="AB71" s="191">
        <f>'Data Table'!CO67</f>
        <v>17148</v>
      </c>
      <c r="AC71" s="191">
        <f>'Data Table'!CP67</f>
        <v>21357</v>
      </c>
      <c r="AD71" s="200">
        <f>'Data Table'!CQ67</f>
        <v>26531</v>
      </c>
      <c r="AE71" s="193" t="s">
        <v>184</v>
      </c>
      <c r="AF71" s="138">
        <f t="shared" si="1"/>
        <v>3.5163116473759436E-2</v>
      </c>
      <c r="AG71" s="194">
        <f>INDEX('Data Table'!$BE$4:$BE$128,MATCH('Active &amp; Reserve'!C71,'Data Table'!$A$4:$A$128,0))</f>
        <v>353.13585982001001</v>
      </c>
      <c r="AH71" s="195">
        <f>INDEX('[3]60-Mile'!$V$4:$V$129,MATCH(AE71,'[3]60-Mile'!$A$4:$A$129,0))</f>
        <v>384.71428571428572</v>
      </c>
      <c r="AI71" s="196"/>
      <c r="AJ71" s="197">
        <f>INDEX('[3]60-Mile'!$X$4:$X$129,MATCH(AE71,'[3]60-Mile'!$A$4:$A$129,0))</f>
        <v>14.128408794651905</v>
      </c>
      <c r="AK71" s="198">
        <f>INDEX('[3]60-Mile'!$AA$4:$AA$129,MATCH(AE71,'[3]60-Mile'!$A$4:$A$129,0))</f>
        <v>19.142857142857142</v>
      </c>
      <c r="AL71" s="188"/>
      <c r="AM71" s="143"/>
      <c r="AN71" s="144">
        <f>('[4]Social Distancing Grades'!$M65)</f>
        <v>-1</v>
      </c>
      <c r="AO71" s="202">
        <f>INDEX('Data Table'!$BU$4:$BU$128,MATCH('Active &amp; Reserve'!C71,'Data Table'!$A$4:$A$128,0))</f>
        <v>2.3737329316554252</v>
      </c>
      <c r="AP71" s="162"/>
      <c r="AQ71" s="162"/>
      <c r="AV71" s="166"/>
      <c r="AW71" s="167"/>
    </row>
    <row r="72" spans="1:49" s="163" customFormat="1" ht="24.95" customHeight="1" x14ac:dyDescent="0.25">
      <c r="A72" s="178">
        <v>34.668785775099998</v>
      </c>
      <c r="B72" s="179">
        <v>-99.270898438700002</v>
      </c>
      <c r="C72" s="68">
        <v>40065</v>
      </c>
      <c r="D72" s="68" t="s">
        <v>363</v>
      </c>
      <c r="E72" s="68">
        <v>3</v>
      </c>
      <c r="F72" s="170" t="s">
        <v>74</v>
      </c>
      <c r="G72" s="171">
        <v>69</v>
      </c>
      <c r="H72" s="171" t="e">
        <f t="shared" si="2"/>
        <v>#N/A</v>
      </c>
      <c r="I72" s="172">
        <f>INDEX('Data Table'!$F$4:$F$128,MATCH('Active &amp; Reserve'!C72,'Data Table'!$A$4:$A$128,0))</f>
        <v>1.3159825386540446E-7</v>
      </c>
      <c r="J72" s="191">
        <f>'Data Table'!BV68</f>
        <v>3</v>
      </c>
      <c r="K72" s="191">
        <f>'Data Table'!BW68</f>
        <v>7</v>
      </c>
      <c r="L72" s="191">
        <f>'Data Table'!BX68</f>
        <v>0</v>
      </c>
      <c r="M72" s="191">
        <f>'Data Table'!BY68</f>
        <v>6</v>
      </c>
      <c r="N72" s="191">
        <f>'Data Table'!BZ68</f>
        <v>1</v>
      </c>
      <c r="O72" s="191">
        <f>'Data Table'!CA68</f>
        <v>34</v>
      </c>
      <c r="P72" s="191">
        <f>'Data Table'!CB68</f>
        <v>0</v>
      </c>
      <c r="Q72" s="191">
        <f>'Data Table'!CC68</f>
        <v>0</v>
      </c>
      <c r="R72" s="191">
        <f>'Data Table'!CD68</f>
        <v>0</v>
      </c>
      <c r="S72" s="191">
        <f>'Data Table'!CE68</f>
        <v>0</v>
      </c>
      <c r="T72" s="191">
        <f>'Data Table'!CF68</f>
        <v>0</v>
      </c>
      <c r="U72" s="191">
        <f>'Data Table'!CG68</f>
        <v>0</v>
      </c>
      <c r="V72" s="191">
        <f>'Data Table'!CH68</f>
        <v>0</v>
      </c>
      <c r="W72" s="191">
        <f>'Data Table'!CI68</f>
        <v>0</v>
      </c>
      <c r="X72" s="191">
        <f>'Data Table'!CK68</f>
        <v>14677</v>
      </c>
      <c r="Y72" s="191">
        <f>'Data Table'!CL68</f>
        <v>4794</v>
      </c>
      <c r="Z72" s="191">
        <f>'Data Table'!CM68</f>
        <v>3744</v>
      </c>
      <c r="AA72" s="191">
        <f>'Data Table'!CN68</f>
        <v>1882</v>
      </c>
      <c r="AB72" s="191">
        <f>'Data Table'!CO68</f>
        <v>6626</v>
      </c>
      <c r="AC72" s="191">
        <f>'Data Table'!CP68</f>
        <v>-693</v>
      </c>
      <c r="AD72" s="200">
        <f>'Data Table'!CQ68</f>
        <v>-477</v>
      </c>
      <c r="AE72" s="193" t="s">
        <v>151</v>
      </c>
      <c r="AF72" s="138">
        <f t="shared" si="1"/>
        <v>1.3159825386540446E-7</v>
      </c>
      <c r="AG72" s="194">
        <f>INDEX('Data Table'!$BE$4:$BE$128,MATCH('Active &amp; Reserve'!C72,'Data Table'!$A$4:$A$128,0))</f>
        <v>132.52364402765434</v>
      </c>
      <c r="AH72" s="195">
        <f>INDEX('[3]60-Mile'!$V$4:$V$129,MATCH(AE72,'[3]60-Mile'!$A$4:$A$129,0))</f>
        <v>7.2857142857142856</v>
      </c>
      <c r="AI72" s="196"/>
      <c r="AJ72" s="197">
        <f>INDEX('[3]60-Mile'!$X$4:$X$129,MATCH(AE72,'[3]60-Mile'!$A$4:$A$129,0))</f>
        <v>4.2577877599246365</v>
      </c>
      <c r="AK72" s="198">
        <f>INDEX('[3]60-Mile'!$AA$4:$AA$129,MATCH(AE72,'[3]60-Mile'!$A$4:$A$129,0))</f>
        <v>0</v>
      </c>
      <c r="AL72" s="188"/>
      <c r="AM72" s="143"/>
      <c r="AN72" s="144">
        <f>('[4]Social Distancing Grades'!$M66)</f>
        <v>-1</v>
      </c>
      <c r="AO72" s="202">
        <f>INDEX('Data Table'!$BU$4:$BU$128,MATCH('Active &amp; Reserve'!C72,'Data Table'!$A$4:$A$128,0))</f>
        <v>18.156772394082765</v>
      </c>
      <c r="AP72" s="162"/>
      <c r="AQ72" s="162"/>
      <c r="AV72" s="166"/>
      <c r="AW72" s="167"/>
    </row>
    <row r="73" spans="1:49" s="163" customFormat="1" ht="24.95" customHeight="1" x14ac:dyDescent="0.25">
      <c r="A73" s="175">
        <v>35.364639214599997</v>
      </c>
      <c r="B73" s="176">
        <v>-86.079671674300002</v>
      </c>
      <c r="C73" s="68">
        <v>47031</v>
      </c>
      <c r="D73" s="68" t="s">
        <v>368</v>
      </c>
      <c r="E73" s="68">
        <v>4</v>
      </c>
      <c r="F73" s="170" t="s">
        <v>157</v>
      </c>
      <c r="G73" s="171">
        <v>89</v>
      </c>
      <c r="H73" s="171" t="e">
        <f t="shared" si="2"/>
        <v>#N/A</v>
      </c>
      <c r="I73" s="172">
        <f>INDEX('Data Table'!$F$4:$F$128,MATCH('Active &amp; Reserve'!C73,'Data Table'!$A$4:$A$128,0))</f>
        <v>1.1773003129169684E-3</v>
      </c>
      <c r="J73" s="191">
        <f>'Data Table'!BV69</f>
        <v>88</v>
      </c>
      <c r="K73" s="191">
        <f>'Data Table'!BW69</f>
        <v>137</v>
      </c>
      <c r="L73" s="191">
        <f>'Data Table'!BX69</f>
        <v>69</v>
      </c>
      <c r="M73" s="191">
        <f>'Data Table'!BY69</f>
        <v>132</v>
      </c>
      <c r="N73" s="191">
        <f>'Data Table'!BZ69</f>
        <v>127</v>
      </c>
      <c r="O73" s="191">
        <f>'Data Table'!CA69</f>
        <v>99</v>
      </c>
      <c r="P73" s="191">
        <f>'Data Table'!CB69</f>
        <v>150</v>
      </c>
      <c r="Q73" s="191">
        <f>'Data Table'!CC69</f>
        <v>0</v>
      </c>
      <c r="R73" s="191">
        <f>'Data Table'!CD69</f>
        <v>1</v>
      </c>
      <c r="S73" s="191">
        <f>'Data Table'!CE69</f>
        <v>0</v>
      </c>
      <c r="T73" s="191">
        <f>'Data Table'!CF69</f>
        <v>1</v>
      </c>
      <c r="U73" s="191">
        <f>'Data Table'!CG69</f>
        <v>0</v>
      </c>
      <c r="V73" s="191">
        <f>'Data Table'!CH69</f>
        <v>3</v>
      </c>
      <c r="W73" s="191">
        <f>'Data Table'!CI69</f>
        <v>0</v>
      </c>
      <c r="X73" s="191">
        <f>'Data Table'!CK69</f>
        <v>5025</v>
      </c>
      <c r="Y73" s="191">
        <f>'Data Table'!CL69</f>
        <v>6350</v>
      </c>
      <c r="Z73" s="191">
        <f>'Data Table'!CM69</f>
        <v>2280</v>
      </c>
      <c r="AA73" s="191">
        <f>'Data Table'!CN69</f>
        <v>-3897</v>
      </c>
      <c r="AB73" s="191">
        <f>'Data Table'!CO69</f>
        <v>8792</v>
      </c>
      <c r="AC73" s="191">
        <f>'Data Table'!CP69</f>
        <v>6258</v>
      </c>
      <c r="AD73" s="200">
        <f>'Data Table'!CQ69</f>
        <v>8023</v>
      </c>
      <c r="AE73" s="193" t="s">
        <v>168</v>
      </c>
      <c r="AF73" s="138">
        <f t="shared" ref="AF73:AF132" si="3">I73</f>
        <v>1.1773003129169684E-3</v>
      </c>
      <c r="AG73" s="194">
        <f>INDEX('Data Table'!$BE$4:$BE$128,MATCH('Active &amp; Reserve'!C73,'Data Table'!$A$4:$A$128,0))</f>
        <v>220.20216248883881</v>
      </c>
      <c r="AH73" s="195">
        <f>INDEX('[3]60-Mile'!$V$4:$V$129,MATCH(AE73,'[3]60-Mile'!$A$4:$A$129,0))</f>
        <v>114.57142857142857</v>
      </c>
      <c r="AI73" s="196"/>
      <c r="AJ73" s="197">
        <f>INDEX('[3]60-Mile'!$X$4:$X$129,MATCH(AE73,'[3]60-Mile'!$A$4:$A$129,0))</f>
        <v>3.5897587364049248</v>
      </c>
      <c r="AK73" s="198">
        <f>INDEX('[3]60-Mile'!$AA$4:$AA$129,MATCH(AE73,'[3]60-Mile'!$A$4:$A$129,0))</f>
        <v>0.7142857142857143</v>
      </c>
      <c r="AL73" s="188"/>
      <c r="AM73" s="143"/>
      <c r="AN73" s="144">
        <f>('[4]Social Distancing Grades'!$M67)</f>
        <v>-1</v>
      </c>
      <c r="AO73" s="202">
        <f>INDEX('Data Table'!$BU$4:$BU$128,MATCH('Active &amp; Reserve'!C73,'Data Table'!$A$4:$A$128,0))</f>
        <v>13.77632032601486</v>
      </c>
      <c r="AP73" s="162"/>
      <c r="AQ73" s="162"/>
      <c r="AV73" s="166"/>
      <c r="AW73" s="167"/>
    </row>
    <row r="74" spans="1:49" s="163" customFormat="1" ht="24.95" customHeight="1" x14ac:dyDescent="0.25">
      <c r="A74" s="175">
        <v>32.500280958200001</v>
      </c>
      <c r="B74" s="176">
        <v>-93.599941340499996</v>
      </c>
      <c r="C74" s="68">
        <v>22015</v>
      </c>
      <c r="D74" s="68" t="s">
        <v>365</v>
      </c>
      <c r="E74" s="68">
        <v>7</v>
      </c>
      <c r="F74" s="170" t="s">
        <v>154</v>
      </c>
      <c r="G74" s="171">
        <v>112</v>
      </c>
      <c r="H74" s="171" t="e">
        <f t="shared" si="2"/>
        <v>#N/A</v>
      </c>
      <c r="I74" s="172">
        <f>INDEX('Data Table'!$F$4:$F$128,MATCH('Active &amp; Reserve'!C74,'Data Table'!$A$4:$A$128,0))</f>
        <v>5.0250494309327846E-5</v>
      </c>
      <c r="J74" s="191">
        <f>'Data Table'!BV70</f>
        <v>34</v>
      </c>
      <c r="K74" s="191">
        <f>'Data Table'!BW70</f>
        <v>28</v>
      </c>
      <c r="L74" s="191">
        <f>'Data Table'!BX70</f>
        <v>42</v>
      </c>
      <c r="M74" s="191">
        <f>'Data Table'!BY70</f>
        <v>467</v>
      </c>
      <c r="N74" s="191">
        <f>'Data Table'!BZ70</f>
        <v>76</v>
      </c>
      <c r="O74" s="191">
        <f>'Data Table'!CA70</f>
        <v>13</v>
      </c>
      <c r="P74" s="191">
        <f>'Data Table'!CB70</f>
        <v>33</v>
      </c>
      <c r="Q74" s="191">
        <f>'Data Table'!CC70</f>
        <v>2</v>
      </c>
      <c r="R74" s="191">
        <f>'Data Table'!CD70</f>
        <v>4</v>
      </c>
      <c r="S74" s="191">
        <f>'Data Table'!CE70</f>
        <v>6</v>
      </c>
      <c r="T74" s="191">
        <f>'Data Table'!CF70</f>
        <v>1</v>
      </c>
      <c r="U74" s="191">
        <f>'Data Table'!CG70</f>
        <v>17</v>
      </c>
      <c r="V74" s="191">
        <f>'Data Table'!CH70</f>
        <v>6</v>
      </c>
      <c r="W74" s="191">
        <f>'Data Table'!CI70</f>
        <v>1</v>
      </c>
      <c r="X74" s="191">
        <f>'Data Table'!CK70</f>
        <v>5035</v>
      </c>
      <c r="Y74" s="191">
        <f>'Data Table'!CL70</f>
        <v>5117</v>
      </c>
      <c r="Z74" s="191">
        <f>'Data Table'!CM70</f>
        <v>7531</v>
      </c>
      <c r="AA74" s="191">
        <f>'Data Table'!CN70</f>
        <v>2217</v>
      </c>
      <c r="AB74" s="191">
        <f>'Data Table'!CO70</f>
        <v>1489</v>
      </c>
      <c r="AC74" s="191">
        <f>'Data Table'!CP70</f>
        <v>299</v>
      </c>
      <c r="AD74" s="200">
        <f>'Data Table'!CQ70</f>
        <v>8462</v>
      </c>
      <c r="AE74" s="193" t="s">
        <v>116</v>
      </c>
      <c r="AF74" s="138">
        <f t="shared" si="3"/>
        <v>5.0250494309327846E-5</v>
      </c>
      <c r="AG74" s="194">
        <f>INDEX('Data Table'!$BE$4:$BE$128,MATCH('Active &amp; Reserve'!C74,'Data Table'!$A$4:$A$128,0))</f>
        <v>535.40775455709661</v>
      </c>
      <c r="AH74" s="195">
        <f>INDEX('[3]60-Mile'!$V$4:$V$129,MATCH(AE74,'[3]60-Mile'!$A$4:$A$129,0))</f>
        <v>99</v>
      </c>
      <c r="AI74" s="196"/>
      <c r="AJ74" s="197">
        <f>INDEX('[3]60-Mile'!$X$4:$X$129,MATCH(AE74,'[3]60-Mile'!$A$4:$A$129,0))</f>
        <v>41.985479711972175</v>
      </c>
      <c r="AK74" s="198">
        <f>INDEX('[3]60-Mile'!$AA$4:$AA$129,MATCH(AE74,'[3]60-Mile'!$A$4:$A$129,0))</f>
        <v>5.2857142857142856</v>
      </c>
      <c r="AL74" s="188"/>
      <c r="AM74" s="143"/>
      <c r="AN74" s="144">
        <f>('[4]Social Distancing Grades'!$M68)</f>
        <v>-1</v>
      </c>
      <c r="AO74" s="202">
        <f>INDEX('Data Table'!$BU$4:$BU$128,MATCH('Active &amp; Reserve'!C74,'Data Table'!$A$4:$A$128,0))</f>
        <v>2.4999246012336913</v>
      </c>
      <c r="AP74" s="162"/>
      <c r="AQ74" s="162"/>
      <c r="AV74" s="166"/>
      <c r="AW74" s="167"/>
    </row>
    <row r="75" spans="1:49" s="163" customFormat="1" ht="24.95" customHeight="1" x14ac:dyDescent="0.25">
      <c r="A75" s="178">
        <v>39.121043129100002</v>
      </c>
      <c r="B75" s="179">
        <v>-121.39541450199999</v>
      </c>
      <c r="C75" s="68">
        <v>6115</v>
      </c>
      <c r="D75" s="68" t="s">
        <v>366</v>
      </c>
      <c r="E75" s="68">
        <v>9</v>
      </c>
      <c r="F75" s="170" t="s">
        <v>155</v>
      </c>
      <c r="G75" s="171">
        <v>22</v>
      </c>
      <c r="H75" s="171" t="e">
        <f t="shared" si="2"/>
        <v>#N/A</v>
      </c>
      <c r="I75" s="172">
        <f>INDEX('Data Table'!$F$4:$F$128,MATCH('Active &amp; Reserve'!C75,'Data Table'!$A$4:$A$128,0))</f>
        <v>1.2224126802475662E-3</v>
      </c>
      <c r="J75" s="191">
        <f>'Data Table'!BV71</f>
        <v>28</v>
      </c>
      <c r="K75" s="191">
        <f>'Data Table'!BW71</f>
        <v>16</v>
      </c>
      <c r="L75" s="191">
        <f>'Data Table'!BX71</f>
        <v>16</v>
      </c>
      <c r="M75" s="191">
        <f>'Data Table'!BY71</f>
        <v>27</v>
      </c>
      <c r="N75" s="191">
        <f>'Data Table'!BZ71</f>
        <v>33</v>
      </c>
      <c r="O75" s="191">
        <f>'Data Table'!CA71</f>
        <v>20</v>
      </c>
      <c r="P75" s="191">
        <f>'Data Table'!CB71</f>
        <v>8</v>
      </c>
      <c r="Q75" s="191">
        <f>'Data Table'!CC71</f>
        <v>1</v>
      </c>
      <c r="R75" s="191">
        <f>'Data Table'!CD71</f>
        <v>0</v>
      </c>
      <c r="S75" s="191">
        <f>'Data Table'!CE71</f>
        <v>3</v>
      </c>
      <c r="T75" s="191">
        <f>'Data Table'!CF71</f>
        <v>1</v>
      </c>
      <c r="U75" s="191">
        <f>'Data Table'!CG71</f>
        <v>1</v>
      </c>
      <c r="V75" s="191">
        <f>'Data Table'!CH71</f>
        <v>0</v>
      </c>
      <c r="W75" s="191">
        <f>'Data Table'!CI71</f>
        <v>0</v>
      </c>
      <c r="X75" s="191">
        <f>'Data Table'!CK71</f>
        <v>32994</v>
      </c>
      <c r="Y75" s="191">
        <f>'Data Table'!CL71</f>
        <v>18184</v>
      </c>
      <c r="Z75" s="191">
        <f>'Data Table'!CM71</f>
        <v>19607</v>
      </c>
      <c r="AA75" s="191">
        <f>'Data Table'!CN71</f>
        <v>23176</v>
      </c>
      <c r="AB75" s="191">
        <f>'Data Table'!CO71</f>
        <v>26663</v>
      </c>
      <c r="AC75" s="191">
        <f>'Data Table'!CP71</f>
        <v>46649</v>
      </c>
      <c r="AD75" s="200">
        <f>'Data Table'!CQ71</f>
        <v>42877</v>
      </c>
      <c r="AE75" s="193" t="s">
        <v>127</v>
      </c>
      <c r="AF75" s="138">
        <f t="shared" si="3"/>
        <v>1.2224126802475662E-3</v>
      </c>
      <c r="AG75" s="194">
        <f>INDEX('Data Table'!$BE$4:$BE$128,MATCH('Active &amp; Reserve'!C75,'Data Table'!$A$4:$A$128,0))</f>
        <v>70.116522315526126</v>
      </c>
      <c r="AH75" s="195">
        <f>INDEX('[3]60-Mile'!$V$4:$V$129,MATCH(AE75,'[3]60-Mile'!$A$4:$A$129,0))</f>
        <v>21.142857142857142</v>
      </c>
      <c r="AI75" s="196"/>
      <c r="AJ75" s="197">
        <f>INDEX('[3]60-Mile'!$X$4:$X$129,MATCH(AE75,'[3]60-Mile'!$A$4:$A$129,0))</f>
        <v>3.3261543834557079</v>
      </c>
      <c r="AK75" s="198">
        <f>INDEX('[3]60-Mile'!$AA$4:$AA$129,MATCH(AE75,'[3]60-Mile'!$A$4:$A$129,0))</f>
        <v>0.8571428571428571</v>
      </c>
      <c r="AL75" s="188"/>
      <c r="AM75" s="143"/>
      <c r="AN75" s="144">
        <f>('[4]Social Distancing Grades'!$M69)</f>
        <v>-1</v>
      </c>
      <c r="AO75" s="202">
        <f>INDEX('Data Table'!$BU$4:$BU$128,MATCH('Active &amp; Reserve'!C75,'Data Table'!$A$4:$A$128,0))</f>
        <v>3.986792442999846</v>
      </c>
      <c r="AP75" s="162"/>
      <c r="AQ75" s="162"/>
      <c r="AV75" s="166"/>
      <c r="AW75" s="167"/>
    </row>
    <row r="76" spans="1:49" s="163" customFormat="1" ht="24.95" customHeight="1" x14ac:dyDescent="0.25">
      <c r="A76" s="175">
        <v>39.706681969900004</v>
      </c>
      <c r="B76" s="176">
        <v>-104.757734554</v>
      </c>
      <c r="C76" s="68">
        <v>8001</v>
      </c>
      <c r="D76" s="68" t="s">
        <v>372</v>
      </c>
      <c r="E76" s="68">
        <v>13</v>
      </c>
      <c r="F76" s="170" t="s">
        <v>156</v>
      </c>
      <c r="G76" s="171">
        <v>90</v>
      </c>
      <c r="H76" s="171" t="e">
        <f t="shared" ref="H76:H107" si="4">_xlfn.RANK.EQ(I76,$I$8:$I$132)</f>
        <v>#N/A</v>
      </c>
      <c r="I76" s="172">
        <f>INDEX('Data Table'!$F$4:$F$128,MATCH('Active &amp; Reserve'!C76,'Data Table'!$A$4:$A$128,0))</f>
        <v>1.2603046373051046E-2</v>
      </c>
      <c r="J76" s="191">
        <f>'Data Table'!BV72</f>
        <v>243</v>
      </c>
      <c r="K76" s="191">
        <f>'Data Table'!BW72</f>
        <v>248</v>
      </c>
      <c r="L76" s="191">
        <f>'Data Table'!BX72</f>
        <v>298</v>
      </c>
      <c r="M76" s="191">
        <f>'Data Table'!BY72</f>
        <v>290</v>
      </c>
      <c r="N76" s="191">
        <f>'Data Table'!BZ72</f>
        <v>264</v>
      </c>
      <c r="O76" s="191">
        <f>'Data Table'!CA72</f>
        <v>321</v>
      </c>
      <c r="P76" s="191">
        <f>'Data Table'!CB72</f>
        <v>89</v>
      </c>
      <c r="Q76" s="191">
        <f>'Data Table'!CC72</f>
        <v>9</v>
      </c>
      <c r="R76" s="191">
        <f>'Data Table'!CD72</f>
        <v>29</v>
      </c>
      <c r="S76" s="191">
        <f>'Data Table'!CE72</f>
        <v>39</v>
      </c>
      <c r="T76" s="191">
        <f>'Data Table'!CF72</f>
        <v>8</v>
      </c>
      <c r="U76" s="191">
        <f>'Data Table'!CG72</f>
        <v>12</v>
      </c>
      <c r="V76" s="191">
        <f>'Data Table'!CH72</f>
        <v>4</v>
      </c>
      <c r="W76" s="191">
        <f>'Data Table'!CI72</f>
        <v>5</v>
      </c>
      <c r="X76" s="191">
        <f>'Data Table'!CK72</f>
        <v>198</v>
      </c>
      <c r="Y76" s="191">
        <f>'Data Table'!CL72</f>
        <v>-2296</v>
      </c>
      <c r="Z76" s="191">
        <f>'Data Table'!CM72</f>
        <v>624</v>
      </c>
      <c r="AA76" s="191">
        <f>'Data Table'!CN72</f>
        <v>2674</v>
      </c>
      <c r="AB76" s="191">
        <f>'Data Table'!CO72</f>
        <v>-233</v>
      </c>
      <c r="AC76" s="191">
        <f>'Data Table'!CP72</f>
        <v>329</v>
      </c>
      <c r="AD76" s="200">
        <f>'Data Table'!CQ72</f>
        <v>-1843</v>
      </c>
      <c r="AE76" s="193" t="s">
        <v>129</v>
      </c>
      <c r="AF76" s="138">
        <f t="shared" si="3"/>
        <v>1.2603046373051046E-2</v>
      </c>
      <c r="AG76" s="194">
        <f>INDEX('Data Table'!$BE$4:$BE$128,MATCH('Active &amp; Reserve'!C76,'Data Table'!$A$4:$A$128,0))</f>
        <v>459.25392986170135</v>
      </c>
      <c r="AH76" s="195">
        <f>INDEX('[3]60-Mile'!$V$4:$V$129,MATCH(AE76,'[3]60-Mile'!$A$4:$A$129,0))</f>
        <v>250.42857142857142</v>
      </c>
      <c r="AI76" s="196"/>
      <c r="AJ76" s="197">
        <f>INDEX('[3]60-Mile'!$X$4:$X$129,MATCH(AE76,'[3]60-Mile'!$A$4:$A$129,0))</f>
        <v>27.250508818094339</v>
      </c>
      <c r="AK76" s="198">
        <f>INDEX('[3]60-Mile'!$AA$4:$AA$129,MATCH(AE76,'[3]60-Mile'!$A$4:$A$129,0))</f>
        <v>15.142857142857142</v>
      </c>
      <c r="AL76" s="188"/>
      <c r="AM76" s="143"/>
      <c r="AN76" s="144">
        <f>('[4]Social Distancing Grades'!$M70)</f>
        <v>-1</v>
      </c>
      <c r="AO76" s="202">
        <f>INDEX('Data Table'!$BU$4:$BU$128,MATCH('Active &amp; Reserve'!C76,'Data Table'!$A$4:$A$128,0))</f>
        <v>1.4839062283214588</v>
      </c>
      <c r="AP76" s="162"/>
      <c r="AQ76" s="162"/>
      <c r="AV76" s="166"/>
      <c r="AW76" s="167"/>
    </row>
    <row r="77" spans="1:49" s="163" customFormat="1" ht="24.95" customHeight="1" x14ac:dyDescent="0.25">
      <c r="A77" s="175">
        <v>34.386452423100003</v>
      </c>
      <c r="B77" s="176">
        <v>-103.317531569</v>
      </c>
      <c r="C77" s="68">
        <v>35009</v>
      </c>
      <c r="D77" s="68" t="s">
        <v>367</v>
      </c>
      <c r="E77" s="68">
        <v>16</v>
      </c>
      <c r="F77" s="170" t="s">
        <v>74</v>
      </c>
      <c r="G77" s="171">
        <v>117</v>
      </c>
      <c r="H77" s="171" t="e">
        <f t="shared" si="4"/>
        <v>#N/A</v>
      </c>
      <c r="I77" s="172">
        <f>INDEX('Data Table'!$F$4:$F$128,MATCH('Active &amp; Reserve'!C77,'Data Table'!$A$4:$A$128,0))</f>
        <v>9.839643229182571E-6</v>
      </c>
      <c r="J77" s="191">
        <f>'Data Table'!BV73</f>
        <v>11</v>
      </c>
      <c r="K77" s="191">
        <f>'Data Table'!BW73</f>
        <v>17</v>
      </c>
      <c r="L77" s="191">
        <f>'Data Table'!BX73</f>
        <v>10</v>
      </c>
      <c r="M77" s="191">
        <f>'Data Table'!BY73</f>
        <v>2</v>
      </c>
      <c r="N77" s="191">
        <f>'Data Table'!BZ73</f>
        <v>6</v>
      </c>
      <c r="O77" s="191">
        <f>'Data Table'!CA73</f>
        <v>31</v>
      </c>
      <c r="P77" s="191">
        <f>'Data Table'!CB73</f>
        <v>3</v>
      </c>
      <c r="Q77" s="191">
        <f>'Data Table'!CC73</f>
        <v>0</v>
      </c>
      <c r="R77" s="191">
        <f>'Data Table'!CD73</f>
        <v>1</v>
      </c>
      <c r="S77" s="191">
        <f>'Data Table'!CE73</f>
        <v>0</v>
      </c>
      <c r="T77" s="191">
        <f>'Data Table'!CF73</f>
        <v>0</v>
      </c>
      <c r="U77" s="191">
        <f>'Data Table'!CG73</f>
        <v>0</v>
      </c>
      <c r="V77" s="191">
        <f>'Data Table'!CH73</f>
        <v>5</v>
      </c>
      <c r="W77" s="191">
        <f>'Data Table'!CI73</f>
        <v>1</v>
      </c>
      <c r="X77" s="191">
        <f>'Data Table'!CK73</f>
        <v>2787</v>
      </c>
      <c r="Y77" s="191">
        <f>'Data Table'!CL73</f>
        <v>3666</v>
      </c>
      <c r="Z77" s="191">
        <f>'Data Table'!CM73</f>
        <v>3848</v>
      </c>
      <c r="AA77" s="191">
        <f>'Data Table'!CN73</f>
        <v>3873</v>
      </c>
      <c r="AB77" s="191">
        <f>'Data Table'!CO73</f>
        <v>4086</v>
      </c>
      <c r="AC77" s="191">
        <f>'Data Table'!CP73</f>
        <v>9036</v>
      </c>
      <c r="AD77" s="200">
        <f>'Data Table'!CQ73</f>
        <v>2882</v>
      </c>
      <c r="AE77" s="193" t="s">
        <v>126</v>
      </c>
      <c r="AF77" s="138">
        <f t="shared" si="3"/>
        <v>9.839643229182571E-6</v>
      </c>
      <c r="AG77" s="194">
        <f>INDEX('Data Table'!$BE$4:$BE$128,MATCH('Active &amp; Reserve'!C77,'Data Table'!$A$4:$A$128,0))</f>
        <v>269.10325298344048</v>
      </c>
      <c r="AH77" s="195">
        <f>INDEX('[3]60-Mile'!$V$4:$V$129,MATCH(AE77,'[3]60-Mile'!$A$4:$A$129,0))</f>
        <v>11.428571428571429</v>
      </c>
      <c r="AI77" s="196"/>
      <c r="AJ77" s="197">
        <f>INDEX('[3]60-Mile'!$X$4:$X$129,MATCH(AE77,'[3]60-Mile'!$A$4:$A$129,0))</f>
        <v>12.311913535190087</v>
      </c>
      <c r="AK77" s="198">
        <f>INDEX('[3]60-Mile'!$AA$4:$AA$129,MATCH(AE77,'[3]60-Mile'!$A$4:$A$129,0))</f>
        <v>1</v>
      </c>
      <c r="AL77" s="188"/>
      <c r="AM77" s="143"/>
      <c r="AN77" s="144">
        <f>('[4]Social Distancing Grades'!$M71)</f>
        <v>-1</v>
      </c>
      <c r="AO77" s="202">
        <f>INDEX('Data Table'!$BU$4:$BU$128,MATCH('Active &amp; Reserve'!C77,'Data Table'!$A$4:$A$128,0))</f>
        <v>1.503615149796651</v>
      </c>
      <c r="AP77" s="162"/>
      <c r="AQ77" s="162"/>
      <c r="AV77" s="166"/>
      <c r="AW77" s="167"/>
    </row>
    <row r="78" spans="1:49" s="163" customFormat="1" ht="24.95" customHeight="1" x14ac:dyDescent="0.25">
      <c r="A78" s="178">
        <v>28.486827244400001</v>
      </c>
      <c r="B78" s="179">
        <v>-80.567111287000003</v>
      </c>
      <c r="C78" s="68">
        <v>12009</v>
      </c>
      <c r="D78" s="68" t="s">
        <v>372</v>
      </c>
      <c r="E78" s="68">
        <v>17</v>
      </c>
      <c r="F78" s="170" t="s">
        <v>156</v>
      </c>
      <c r="G78" s="171">
        <v>86</v>
      </c>
      <c r="H78" s="171" t="e">
        <f t="shared" si="4"/>
        <v>#N/A</v>
      </c>
      <c r="I78" s="172">
        <f>INDEX('Data Table'!$F$4:$F$128,MATCH('Active &amp; Reserve'!C78,'Data Table'!$A$4:$A$128,0))</f>
        <v>4.5988623541106072E-4</v>
      </c>
      <c r="J78" s="191">
        <f>'Data Table'!BV74</f>
        <v>109</v>
      </c>
      <c r="K78" s="191">
        <f>'Data Table'!BW74</f>
        <v>89</v>
      </c>
      <c r="L78" s="191">
        <f>'Data Table'!BX74</f>
        <v>54</v>
      </c>
      <c r="M78" s="191">
        <f>'Data Table'!BY74</f>
        <v>97</v>
      </c>
      <c r="N78" s="191">
        <f>'Data Table'!BZ74</f>
        <v>102</v>
      </c>
      <c r="O78" s="191">
        <f>'Data Table'!CA74</f>
        <v>141</v>
      </c>
      <c r="P78" s="191">
        <f>'Data Table'!CB74</f>
        <v>150</v>
      </c>
      <c r="Q78" s="191">
        <f>'Data Table'!CC74</f>
        <v>2</v>
      </c>
      <c r="R78" s="191">
        <f>'Data Table'!CD74</f>
        <v>1</v>
      </c>
      <c r="S78" s="191">
        <f>'Data Table'!CE74</f>
        <v>10</v>
      </c>
      <c r="T78" s="191">
        <f>'Data Table'!CF74</f>
        <v>4</v>
      </c>
      <c r="U78" s="191">
        <f>'Data Table'!CG74</f>
        <v>2</v>
      </c>
      <c r="V78" s="191">
        <f>'Data Table'!CH74</f>
        <v>2</v>
      </c>
      <c r="W78" s="191">
        <f>'Data Table'!CI74</f>
        <v>2</v>
      </c>
      <c r="X78" s="191">
        <f>'Data Table'!CK74</f>
        <v>34423</v>
      </c>
      <c r="Y78" s="191">
        <f>'Data Table'!CL74</f>
        <v>50223</v>
      </c>
      <c r="Z78" s="191">
        <f>'Data Table'!CM74</f>
        <v>30541</v>
      </c>
      <c r="AA78" s="191">
        <f>'Data Table'!CN74</f>
        <v>13807</v>
      </c>
      <c r="AB78" s="191">
        <f>'Data Table'!CO74</f>
        <v>14181</v>
      </c>
      <c r="AC78" s="191">
        <f>'Data Table'!CP74</f>
        <v>7398</v>
      </c>
      <c r="AD78" s="200">
        <f>'Data Table'!CQ74</f>
        <v>28210</v>
      </c>
      <c r="AE78" s="193" t="s">
        <v>118</v>
      </c>
      <c r="AF78" s="138">
        <f t="shared" si="3"/>
        <v>4.5988623541106072E-4</v>
      </c>
      <c r="AG78" s="194">
        <f>INDEX('Data Table'!$BE$4:$BE$128,MATCH('Active &amp; Reserve'!C78,'Data Table'!$A$4:$A$128,0))</f>
        <v>115.53129494879003</v>
      </c>
      <c r="AH78" s="195">
        <f>INDEX('[3]60-Mile'!$V$4:$V$129,MATCH(AE78,'[3]60-Mile'!$A$4:$A$129,0))</f>
        <v>106</v>
      </c>
      <c r="AI78" s="196"/>
      <c r="AJ78" s="197">
        <f>INDEX('[3]60-Mile'!$X$4:$X$129,MATCH(AE78,'[3]60-Mile'!$A$4:$A$129,0))</f>
        <v>3.7151764020547868</v>
      </c>
      <c r="AK78" s="198">
        <f>INDEX('[3]60-Mile'!$AA$4:$AA$129,MATCH(AE78,'[3]60-Mile'!$A$4:$A$129,0))</f>
        <v>3.2857142857142856</v>
      </c>
      <c r="AL78" s="188"/>
      <c r="AM78" s="143"/>
      <c r="AN78" s="144">
        <f>('[4]Social Distancing Grades'!$M72)</f>
        <v>-1</v>
      </c>
      <c r="AO78" s="202">
        <f>INDEX('Data Table'!$BU$4:$BU$128,MATCH('Active &amp; Reserve'!C78,'Data Table'!$A$4:$A$128,0))</f>
        <v>3.3613855486841784</v>
      </c>
      <c r="AP78" s="162"/>
      <c r="AQ78" s="162"/>
      <c r="AV78" s="166"/>
      <c r="AW78" s="167"/>
    </row>
    <row r="79" spans="1:49" s="163" customFormat="1" ht="24.95" customHeight="1" x14ac:dyDescent="0.25">
      <c r="A79" s="175">
        <v>32.899327309999997</v>
      </c>
      <c r="B79" s="176">
        <v>-80.050431143599994</v>
      </c>
      <c r="C79" s="68">
        <v>45019</v>
      </c>
      <c r="D79" s="68" t="s">
        <v>364</v>
      </c>
      <c r="E79" s="68">
        <v>68</v>
      </c>
      <c r="F79" s="170" t="s">
        <v>153</v>
      </c>
      <c r="G79" s="171">
        <v>35</v>
      </c>
      <c r="H79" s="171" t="e">
        <f t="shared" si="4"/>
        <v>#N/A</v>
      </c>
      <c r="I79" s="172">
        <f>INDEX('Data Table'!$F$4:$F$128,MATCH('Active &amp; Reserve'!C79,'Data Table'!$A$4:$A$128,0))</f>
        <v>4.9968994892666196E-5</v>
      </c>
      <c r="J79" s="191">
        <f>'Data Table'!BV75</f>
        <v>18</v>
      </c>
      <c r="K79" s="191">
        <f>'Data Table'!BW75</f>
        <v>19</v>
      </c>
      <c r="L79" s="191">
        <f>'Data Table'!BX75</f>
        <v>18</v>
      </c>
      <c r="M79" s="191">
        <f>'Data Table'!BY75</f>
        <v>27</v>
      </c>
      <c r="N79" s="191">
        <f>'Data Table'!BZ75</f>
        <v>50</v>
      </c>
      <c r="O79" s="191">
        <f>'Data Table'!CA75</f>
        <v>69</v>
      </c>
      <c r="P79" s="191">
        <f>'Data Table'!CB75</f>
        <v>40</v>
      </c>
      <c r="Q79" s="191">
        <f>'Data Table'!CC75</f>
        <v>4</v>
      </c>
      <c r="R79" s="191">
        <f>'Data Table'!CD75</f>
        <v>0</v>
      </c>
      <c r="S79" s="191">
        <f>'Data Table'!CE75</f>
        <v>5</v>
      </c>
      <c r="T79" s="191">
        <f>'Data Table'!CF75</f>
        <v>1</v>
      </c>
      <c r="U79" s="191">
        <f>'Data Table'!CG75</f>
        <v>0</v>
      </c>
      <c r="V79" s="191">
        <f>'Data Table'!CH75</f>
        <v>1</v>
      </c>
      <c r="W79" s="191">
        <f>'Data Table'!CI75</f>
        <v>2</v>
      </c>
      <c r="X79" s="191">
        <f>'Data Table'!CK75</f>
        <v>2364</v>
      </c>
      <c r="Y79" s="191">
        <f>'Data Table'!CL75</f>
        <v>0</v>
      </c>
      <c r="Z79" s="191">
        <f>'Data Table'!CM75</f>
        <v>1985</v>
      </c>
      <c r="AA79" s="191">
        <f>'Data Table'!CN75</f>
        <v>7155</v>
      </c>
      <c r="AB79" s="191">
        <f>'Data Table'!CO75</f>
        <v>6317</v>
      </c>
      <c r="AC79" s="191">
        <f>'Data Table'!CP75</f>
        <v>3027</v>
      </c>
      <c r="AD79" s="200">
        <f>'Data Table'!CQ75</f>
        <v>1253</v>
      </c>
      <c r="AE79" s="193" t="s">
        <v>142</v>
      </c>
      <c r="AF79" s="138">
        <f t="shared" si="3"/>
        <v>4.9968994892666196E-5</v>
      </c>
      <c r="AG79" s="194">
        <f>INDEX('Data Table'!$BE$4:$BE$128,MATCH('Active &amp; Reserve'!C79,'Data Table'!$A$4:$A$128,0))</f>
        <v>162.98641886947348</v>
      </c>
      <c r="AH79" s="195">
        <f>INDEX('[3]60-Mile'!$V$4:$V$129,MATCH(AE79,'[3]60-Mile'!$A$4:$A$129,0))</f>
        <v>34.428571428571431</v>
      </c>
      <c r="AI79" s="196"/>
      <c r="AJ79" s="197">
        <f>INDEX('[3]60-Mile'!$X$4:$X$129,MATCH(AE79,'[3]60-Mile'!$A$4:$A$129,0))</f>
        <v>8.2738300362522281</v>
      </c>
      <c r="AK79" s="198">
        <f>INDEX('[3]60-Mile'!$AA$4:$AA$129,MATCH(AE79,'[3]60-Mile'!$A$4:$A$129,0))</f>
        <v>1.8571428571428572</v>
      </c>
      <c r="AL79" s="188"/>
      <c r="AM79" s="143"/>
      <c r="AN79" s="144">
        <f>('[4]Social Distancing Grades'!$M73)</f>
        <v>-1</v>
      </c>
      <c r="AO79" s="202">
        <f>INDEX('Data Table'!$BU$4:$BU$128,MATCH('Active &amp; Reserve'!C79,'Data Table'!$A$4:$A$128,0))</f>
        <v>14.135429555995827</v>
      </c>
      <c r="AP79" s="162"/>
      <c r="AQ79" s="162"/>
      <c r="AV79" s="166"/>
      <c r="AW79" s="167"/>
    </row>
    <row r="80" spans="1:49" s="163" customFormat="1" ht="24.95" customHeight="1" x14ac:dyDescent="0.25">
      <c r="A80" s="178">
        <v>33.641312087300001</v>
      </c>
      <c r="B80" s="179">
        <v>-88.451118752100001</v>
      </c>
      <c r="C80" s="68">
        <v>28087</v>
      </c>
      <c r="D80" s="68" t="s">
        <v>363</v>
      </c>
      <c r="E80" s="68">
        <v>23</v>
      </c>
      <c r="F80" s="170" t="s">
        <v>74</v>
      </c>
      <c r="G80" s="171">
        <v>106</v>
      </c>
      <c r="H80" s="171" t="e">
        <f t="shared" si="4"/>
        <v>#N/A</v>
      </c>
      <c r="I80" s="172">
        <f>INDEX('Data Table'!$F$4:$F$128,MATCH('Active &amp; Reserve'!C80,'Data Table'!$A$4:$A$128,0))</f>
        <v>8.6766094966230256E-6</v>
      </c>
      <c r="J80" s="191">
        <f>'Data Table'!BV76</f>
        <v>65</v>
      </c>
      <c r="K80" s="191">
        <f>'Data Table'!BW76</f>
        <v>77</v>
      </c>
      <c r="L80" s="191">
        <f>'Data Table'!BX76</f>
        <v>105</v>
      </c>
      <c r="M80" s="191">
        <f>'Data Table'!BY76</f>
        <v>81</v>
      </c>
      <c r="N80" s="191">
        <f>'Data Table'!BZ76</f>
        <v>64</v>
      </c>
      <c r="O80" s="191">
        <f>'Data Table'!CA76</f>
        <v>86</v>
      </c>
      <c r="P80" s="191">
        <f>'Data Table'!CB76</f>
        <v>77</v>
      </c>
      <c r="Q80" s="191">
        <f>'Data Table'!CC76</f>
        <v>2</v>
      </c>
      <c r="R80" s="191">
        <f>'Data Table'!CD76</f>
        <v>5</v>
      </c>
      <c r="S80" s="191">
        <f>'Data Table'!CE76</f>
        <v>3</v>
      </c>
      <c r="T80" s="191">
        <f>'Data Table'!CF76</f>
        <v>2</v>
      </c>
      <c r="U80" s="191">
        <f>'Data Table'!CG76</f>
        <v>2</v>
      </c>
      <c r="V80" s="191">
        <f>'Data Table'!CH76</f>
        <v>9</v>
      </c>
      <c r="W80" s="191">
        <f>'Data Table'!CI76</f>
        <v>1</v>
      </c>
      <c r="X80" s="191">
        <f>'Data Table'!CK76</f>
        <v>-727</v>
      </c>
      <c r="Y80" s="191">
        <f>'Data Table'!CL76</f>
        <v>290</v>
      </c>
      <c r="Z80" s="191">
        <f>'Data Table'!CM76</f>
        <v>2740</v>
      </c>
      <c r="AA80" s="191">
        <f>'Data Table'!CN76</f>
        <v>7983</v>
      </c>
      <c r="AB80" s="191">
        <f>'Data Table'!CO76</f>
        <v>-7563</v>
      </c>
      <c r="AC80" s="191">
        <f>'Data Table'!CP76</f>
        <v>1212</v>
      </c>
      <c r="AD80" s="200">
        <f>'Data Table'!CQ76</f>
        <v>3955</v>
      </c>
      <c r="AE80" s="193" t="s">
        <v>122</v>
      </c>
      <c r="AF80" s="138">
        <f t="shared" si="3"/>
        <v>8.6766094966230256E-6</v>
      </c>
      <c r="AG80" s="194">
        <f>INDEX('Data Table'!$BE$4:$BE$128,MATCH('Active &amp; Reserve'!C80,'Data Table'!$A$4:$A$128,0))</f>
        <v>369.5030126321177</v>
      </c>
      <c r="AH80" s="195">
        <f>INDEX('[3]60-Mile'!$V$4:$V$129,MATCH(AE80,'[3]60-Mile'!$A$4:$A$129,0))</f>
        <v>79.285714285714292</v>
      </c>
      <c r="AI80" s="196"/>
      <c r="AJ80" s="197">
        <f>INDEX('[3]60-Mile'!$X$4:$X$129,MATCH(AE80,'[3]60-Mile'!$A$4:$A$129,0))</f>
        <v>17.964644545597888</v>
      </c>
      <c r="AK80" s="198">
        <f>INDEX('[3]60-Mile'!$AA$4:$AA$129,MATCH(AE80,'[3]60-Mile'!$A$4:$A$129,0))</f>
        <v>3.4285714285714284</v>
      </c>
      <c r="AL80" s="188"/>
      <c r="AM80" s="143"/>
      <c r="AN80" s="144">
        <f>('[4]Social Distancing Grades'!$M74)</f>
        <v>-1</v>
      </c>
      <c r="AO80" s="202">
        <f>INDEX('Data Table'!$BU$4:$BU$128,MATCH('Active &amp; Reserve'!C80,'Data Table'!$A$4:$A$128,0))</f>
        <v>1.8216443449877051</v>
      </c>
      <c r="AP80" s="162"/>
      <c r="AQ80" s="162"/>
      <c r="AV80" s="166"/>
      <c r="AW80" s="167"/>
    </row>
    <row r="81" spans="1:49" s="163" customFormat="1" ht="24.95" hidden="1" customHeight="1" x14ac:dyDescent="0.25">
      <c r="A81" s="175">
        <v>43.936217790699999</v>
      </c>
      <c r="B81" s="176">
        <v>-90.254482308600004</v>
      </c>
      <c r="C81" s="68">
        <v>55057</v>
      </c>
      <c r="D81" s="68" t="s">
        <v>158</v>
      </c>
      <c r="E81" s="68">
        <v>150</v>
      </c>
      <c r="F81" s="170" t="s">
        <v>251</v>
      </c>
      <c r="G81" s="171">
        <v>111</v>
      </c>
      <c r="H81" s="171" t="e">
        <f t="shared" si="4"/>
        <v>#N/A</v>
      </c>
      <c r="I81" s="172">
        <f>INDEX('Data Table'!$F$4:$F$128,MATCH('Active &amp; Reserve'!C81,'Data Table'!$A$4:$A$128,0))</f>
        <v>4.5518884571162391E-7</v>
      </c>
      <c r="J81" s="191">
        <f>'Data Table'!BV77</f>
        <v>3</v>
      </c>
      <c r="K81" s="191">
        <f>'Data Table'!BW77</f>
        <v>5</v>
      </c>
      <c r="L81" s="191">
        <f>'Data Table'!BX77</f>
        <v>1</v>
      </c>
      <c r="M81" s="191">
        <f>'Data Table'!BY77</f>
        <v>5</v>
      </c>
      <c r="N81" s="191">
        <f>'Data Table'!BZ77</f>
        <v>3</v>
      </c>
      <c r="O81" s="191">
        <f>'Data Table'!CA77</f>
        <v>1</v>
      </c>
      <c r="P81" s="191">
        <f>'Data Table'!CB77</f>
        <v>3</v>
      </c>
      <c r="Q81" s="191">
        <f>'Data Table'!CC77</f>
        <v>0</v>
      </c>
      <c r="R81" s="191">
        <f>'Data Table'!CD77</f>
        <v>0</v>
      </c>
      <c r="S81" s="191">
        <f>'Data Table'!CE77</f>
        <v>0</v>
      </c>
      <c r="T81" s="191">
        <f>'Data Table'!CF77</f>
        <v>1</v>
      </c>
      <c r="U81" s="191">
        <f>'Data Table'!CG77</f>
        <v>0</v>
      </c>
      <c r="V81" s="191">
        <f>'Data Table'!CH77</f>
        <v>1</v>
      </c>
      <c r="W81" s="191">
        <f>'Data Table'!CI77</f>
        <v>0</v>
      </c>
      <c r="X81" s="191">
        <f>'Data Table'!CK77</f>
        <v>0</v>
      </c>
      <c r="Y81" s="191">
        <f>'Data Table'!CL77</f>
        <v>0</v>
      </c>
      <c r="Z81" s="191">
        <f>'Data Table'!CM77</f>
        <v>0</v>
      </c>
      <c r="AA81" s="191">
        <f>'Data Table'!CN77</f>
        <v>0</v>
      </c>
      <c r="AB81" s="191">
        <f>'Data Table'!CO77</f>
        <v>0</v>
      </c>
      <c r="AC81" s="191">
        <f>'Data Table'!CP77</f>
        <v>0</v>
      </c>
      <c r="AD81" s="191">
        <f>'Data Table'!CQ77</f>
        <v>0</v>
      </c>
      <c r="AE81" s="218" t="s">
        <v>231</v>
      </c>
      <c r="AF81" s="134">
        <f t="shared" si="3"/>
        <v>4.5518884571162391E-7</v>
      </c>
      <c r="AG81" s="150">
        <f>INDEX('Data Table'!$BE$4:$BE$128,MATCH('Active &amp; Reserve'!C81,'Data Table'!$A$4:$A$128,0))</f>
        <v>51.360713031959506</v>
      </c>
      <c r="AH81" s="135">
        <f>INDEX('[3]60-Mile'!$V$4:$V$129,MATCH(AE81,'[3]60-Mile'!$A$4:$A$129,0))</f>
        <v>3</v>
      </c>
      <c r="AI81" s="219"/>
      <c r="AJ81" s="220">
        <f>INDEX('[3]60-Mile'!$X$4:$X$129,MATCH(AE81,'[3]60-Mile'!$A$4:$A$129,0))</f>
        <v>2.9398387930751233</v>
      </c>
      <c r="AK81" s="136">
        <f>INDEX('[3]60-Mile'!$AA$4:$AA$129,MATCH(AE81,'[3]60-Mile'!$A$4:$A$129,0))</f>
        <v>0.2857142857142857</v>
      </c>
      <c r="AL81" s="221"/>
      <c r="AM81" s="137"/>
      <c r="AN81" s="151">
        <f>('[4]Social Distancing Grades'!$M75)</f>
        <v>-1</v>
      </c>
      <c r="AO81" s="144"/>
      <c r="AP81" s="162"/>
      <c r="AQ81" s="162"/>
      <c r="AV81" s="166"/>
      <c r="AW81" s="167"/>
    </row>
    <row r="82" spans="1:49" s="163" customFormat="1" ht="24.95" customHeight="1" x14ac:dyDescent="0.25">
      <c r="A82" s="175">
        <v>32.160608121000003</v>
      </c>
      <c r="B82" s="176">
        <v>-110.848714906</v>
      </c>
      <c r="C82" s="68">
        <v>4019</v>
      </c>
      <c r="D82" s="68" t="s">
        <v>366</v>
      </c>
      <c r="E82" s="68">
        <v>27</v>
      </c>
      <c r="F82" s="170" t="s">
        <v>76</v>
      </c>
      <c r="G82" s="171">
        <v>122</v>
      </c>
      <c r="H82" s="171" t="e">
        <f t="shared" si="4"/>
        <v>#N/A</v>
      </c>
      <c r="I82" s="172">
        <f>INDEX('Data Table'!$F$4:$F$128,MATCH('Active &amp; Reserve'!C82,'Data Table'!$A$4:$A$128,0))</f>
        <v>3.4936831121981399E-4</v>
      </c>
      <c r="J82" s="191">
        <f>'Data Table'!BV78</f>
        <v>23</v>
      </c>
      <c r="K82" s="191">
        <f>'Data Table'!BW78</f>
        <v>100</v>
      </c>
      <c r="L82" s="191">
        <f>'Data Table'!BX78</f>
        <v>24</v>
      </c>
      <c r="M82" s="191">
        <f>'Data Table'!BY78</f>
        <v>70</v>
      </c>
      <c r="N82" s="191">
        <f>'Data Table'!BZ78</f>
        <v>55</v>
      </c>
      <c r="O82" s="191">
        <f>'Data Table'!CA78</f>
        <v>42</v>
      </c>
      <c r="P82" s="191">
        <f>'Data Table'!CB78</f>
        <v>55</v>
      </c>
      <c r="Q82" s="191">
        <f>'Data Table'!CC78</f>
        <v>0</v>
      </c>
      <c r="R82" s="191">
        <f>'Data Table'!CD78</f>
        <v>2</v>
      </c>
      <c r="S82" s="191">
        <f>'Data Table'!CE78</f>
        <v>14</v>
      </c>
      <c r="T82" s="191">
        <f>'Data Table'!CF78</f>
        <v>7</v>
      </c>
      <c r="U82" s="191">
        <f>'Data Table'!CG78</f>
        <v>0</v>
      </c>
      <c r="V82" s="191">
        <f>'Data Table'!CH78</f>
        <v>0</v>
      </c>
      <c r="W82" s="191">
        <f>'Data Table'!CI78</f>
        <v>0</v>
      </c>
      <c r="X82" s="191">
        <f>'Data Table'!CK78</f>
        <v>1138</v>
      </c>
      <c r="Y82" s="191">
        <f>'Data Table'!CL78</f>
        <v>554</v>
      </c>
      <c r="Z82" s="191">
        <f>'Data Table'!CM78</f>
        <v>2012</v>
      </c>
      <c r="AA82" s="191">
        <f>'Data Table'!CN78</f>
        <v>1446</v>
      </c>
      <c r="AB82" s="191">
        <f>'Data Table'!CO78</f>
        <v>126</v>
      </c>
      <c r="AC82" s="191">
        <f>'Data Table'!CP78</f>
        <v>202</v>
      </c>
      <c r="AD82" s="200">
        <f>'Data Table'!CQ78</f>
        <v>1921</v>
      </c>
      <c r="AE82" s="193" t="s">
        <v>146</v>
      </c>
      <c r="AF82" s="138">
        <f t="shared" si="3"/>
        <v>3.4936831121981399E-4</v>
      </c>
      <c r="AG82" s="194">
        <f>INDEX('Data Table'!$BE$4:$BE$128,MATCH('Active &amp; Reserve'!C82,'Data Table'!$A$4:$A$128,0))</f>
        <v>189.58399451099407</v>
      </c>
      <c r="AH82" s="195">
        <f>INDEX('[3]60-Mile'!$V$4:$V$129,MATCH(AE82,'[3]60-Mile'!$A$4:$A$129,0))</f>
        <v>52.714285714285715</v>
      </c>
      <c r="AI82" s="196"/>
      <c r="AJ82" s="197">
        <f>INDEX('[3]60-Mile'!$X$4:$X$129,MATCH(AE82,'[3]60-Mile'!$A$4:$A$129,0))</f>
        <v>13.491236478247631</v>
      </c>
      <c r="AK82" s="198">
        <f>INDEX('[3]60-Mile'!$AA$4:$AA$129,MATCH(AE82,'[3]60-Mile'!$A$4:$A$129,0))</f>
        <v>3.2857142857142856</v>
      </c>
      <c r="AL82" s="188"/>
      <c r="AM82" s="143"/>
      <c r="AN82" s="144">
        <f>('[4]Social Distancing Grades'!$M76)</f>
        <v>-1</v>
      </c>
      <c r="AO82" s="202">
        <f>INDEX('Data Table'!$BU$4:$BU$128,MATCH('Active &amp; Reserve'!C82,'Data Table'!$A$4:$A$128,0))</f>
        <v>1.6638186803937911</v>
      </c>
      <c r="AP82" s="162"/>
      <c r="AQ82" s="162"/>
      <c r="AV82" s="166"/>
      <c r="AW82" s="167"/>
    </row>
    <row r="83" spans="1:49" s="163" customFormat="1" ht="24.95" customHeight="1" x14ac:dyDescent="0.25">
      <c r="A83" s="178">
        <v>39.125370642</v>
      </c>
      <c r="B83" s="179">
        <v>-75.467839241700005</v>
      </c>
      <c r="C83" s="68">
        <v>10001</v>
      </c>
      <c r="D83" s="68" t="s">
        <v>364</v>
      </c>
      <c r="E83" s="68">
        <v>30</v>
      </c>
      <c r="F83" s="170" t="s">
        <v>153</v>
      </c>
      <c r="G83" s="171">
        <v>33</v>
      </c>
      <c r="H83" s="171" t="e">
        <f t="shared" si="4"/>
        <v>#N/A</v>
      </c>
      <c r="I83" s="172">
        <f>INDEX('Data Table'!$F$4:$F$128,MATCH('Active &amp; Reserve'!C83,'Data Table'!$A$4:$A$128,0))</f>
        <v>0.66579042146070233</v>
      </c>
      <c r="J83" s="191">
        <f>'Data Table'!BV79</f>
        <v>1027</v>
      </c>
      <c r="K83" s="191">
        <f>'Data Table'!BW79</f>
        <v>809</v>
      </c>
      <c r="L83" s="191">
        <f>'Data Table'!BX79</f>
        <v>720</v>
      </c>
      <c r="M83" s="191">
        <f>'Data Table'!BY79</f>
        <v>912</v>
      </c>
      <c r="N83" s="191">
        <f>'Data Table'!BZ79</f>
        <v>986</v>
      </c>
      <c r="O83" s="191">
        <f>'Data Table'!CA79</f>
        <v>615</v>
      </c>
      <c r="P83" s="191">
        <f>'Data Table'!CB79</f>
        <v>413</v>
      </c>
      <c r="Q83" s="191">
        <f>'Data Table'!CC79</f>
        <v>70</v>
      </c>
      <c r="R83" s="191">
        <f>'Data Table'!CD79</f>
        <v>81</v>
      </c>
      <c r="S83" s="191">
        <f>'Data Table'!CE79</f>
        <v>79</v>
      </c>
      <c r="T83" s="191">
        <f>'Data Table'!CF79</f>
        <v>52</v>
      </c>
      <c r="U83" s="191">
        <f>'Data Table'!CG79</f>
        <v>106</v>
      </c>
      <c r="V83" s="191">
        <f>'Data Table'!CH79</f>
        <v>43</v>
      </c>
      <c r="W83" s="191">
        <f>'Data Table'!CI79</f>
        <v>17</v>
      </c>
      <c r="X83" s="191">
        <f>'Data Table'!CK79</f>
        <v>-6</v>
      </c>
      <c r="Y83" s="191">
        <f>'Data Table'!CL79</f>
        <v>-290</v>
      </c>
      <c r="Z83" s="191">
        <f>'Data Table'!CM79</f>
        <v>210</v>
      </c>
      <c r="AA83" s="191">
        <f>'Data Table'!CN79</f>
        <v>14</v>
      </c>
      <c r="AB83" s="191">
        <f>'Data Table'!CO79</f>
        <v>-62</v>
      </c>
      <c r="AC83" s="191">
        <f>'Data Table'!CP79</f>
        <v>146</v>
      </c>
      <c r="AD83" s="200">
        <f>'Data Table'!CQ79</f>
        <v>466</v>
      </c>
      <c r="AE83" s="193" t="s">
        <v>147</v>
      </c>
      <c r="AF83" s="138">
        <f t="shared" si="3"/>
        <v>0.66579042146070233</v>
      </c>
      <c r="AG83" s="194">
        <f>INDEX('Data Table'!$BE$4:$BE$128,MATCH('Active &amp; Reserve'!C83,'Data Table'!$A$4:$A$128,0))</f>
        <v>959.03182718696155</v>
      </c>
      <c r="AH83" s="195">
        <f>INDEX('[3]60-Mile'!$V$4:$V$129,MATCH(AE83,'[3]60-Mile'!$A$4:$A$129,0))</f>
        <v>783.14285714285711</v>
      </c>
      <c r="AI83" s="196"/>
      <c r="AJ83" s="197">
        <f>INDEX('[3]60-Mile'!$X$4:$X$129,MATCH(AE83,'[3]60-Mile'!$A$4:$A$129,0))</f>
        <v>55.789478114950526</v>
      </c>
      <c r="AK83" s="198">
        <f>INDEX('[3]60-Mile'!$AA$4:$AA$129,MATCH(AE83,'[3]60-Mile'!$A$4:$A$129,0))</f>
        <v>64</v>
      </c>
      <c r="AL83" s="188"/>
      <c r="AM83" s="143"/>
      <c r="AN83" s="144">
        <f>('[4]Social Distancing Grades'!$M77)</f>
        <v>-1</v>
      </c>
      <c r="AO83" s="202">
        <f>INDEX('Data Table'!$BU$4:$BU$128,MATCH('Active &amp; Reserve'!C83,'Data Table'!$A$4:$A$128,0))</f>
        <v>-0.14870447959550281</v>
      </c>
      <c r="AP83" s="162"/>
      <c r="AQ83" s="162"/>
      <c r="AV83" s="166"/>
      <c r="AW83" s="167"/>
    </row>
    <row r="84" spans="1:49" s="163" customFormat="1" ht="24.95" customHeight="1" x14ac:dyDescent="0.25">
      <c r="A84" s="175">
        <v>32.422848916200003</v>
      </c>
      <c r="B84" s="176">
        <v>-99.839067951199993</v>
      </c>
      <c r="C84" s="68">
        <v>48441</v>
      </c>
      <c r="D84" s="68" t="s">
        <v>365</v>
      </c>
      <c r="E84" s="68">
        <v>33</v>
      </c>
      <c r="F84" s="170" t="s">
        <v>154</v>
      </c>
      <c r="G84" s="171">
        <v>98</v>
      </c>
      <c r="H84" s="171" t="e">
        <f t="shared" si="4"/>
        <v>#N/A</v>
      </c>
      <c r="I84" s="172">
        <f>INDEX('Data Table'!$F$4:$F$128,MATCH('Active &amp; Reserve'!C84,'Data Table'!$A$4:$A$128,0))</f>
        <v>9.446568400628244E-7</v>
      </c>
      <c r="J84" s="191">
        <f>'Data Table'!BV80</f>
        <v>0</v>
      </c>
      <c r="K84" s="191">
        <f>'Data Table'!BW80</f>
        <v>10</v>
      </c>
      <c r="L84" s="191">
        <f>'Data Table'!BX80</f>
        <v>2</v>
      </c>
      <c r="M84" s="191">
        <f>'Data Table'!BY80</f>
        <v>17</v>
      </c>
      <c r="N84" s="191">
        <f>'Data Table'!BZ80</f>
        <v>0</v>
      </c>
      <c r="O84" s="191">
        <f>'Data Table'!CA80</f>
        <v>1</v>
      </c>
      <c r="P84" s="191">
        <f>'Data Table'!CB80</f>
        <v>0</v>
      </c>
      <c r="Q84" s="191">
        <f>'Data Table'!CC80</f>
        <v>0</v>
      </c>
      <c r="R84" s="191">
        <f>'Data Table'!CD80</f>
        <v>0</v>
      </c>
      <c r="S84" s="191">
        <f>'Data Table'!CE80</f>
        <v>0</v>
      </c>
      <c r="T84" s="191">
        <f>'Data Table'!CF80</f>
        <v>0</v>
      </c>
      <c r="U84" s="191">
        <f>'Data Table'!CG80</f>
        <v>0</v>
      </c>
      <c r="V84" s="191">
        <f>'Data Table'!CH80</f>
        <v>0</v>
      </c>
      <c r="W84" s="191">
        <f>'Data Table'!CI80</f>
        <v>0</v>
      </c>
      <c r="X84" s="191">
        <f>'Data Table'!CK80</f>
        <v>0</v>
      </c>
      <c r="Y84" s="191">
        <f>'Data Table'!CL80</f>
        <v>0</v>
      </c>
      <c r="Z84" s="191">
        <f>'Data Table'!CM80</f>
        <v>0</v>
      </c>
      <c r="AA84" s="191">
        <f>'Data Table'!CN80</f>
        <v>-10629</v>
      </c>
      <c r="AB84" s="191">
        <f>'Data Table'!CO80</f>
        <v>10744</v>
      </c>
      <c r="AC84" s="191">
        <f>'Data Table'!CP80</f>
        <v>-7551</v>
      </c>
      <c r="AD84" s="200">
        <f>'Data Table'!CQ80</f>
        <v>35879</v>
      </c>
      <c r="AE84" s="193" t="s">
        <v>132</v>
      </c>
      <c r="AF84" s="138">
        <f t="shared" si="3"/>
        <v>9.446568400628244E-7</v>
      </c>
      <c r="AG84" s="194">
        <f>INDEX('Data Table'!$BE$4:$BE$128,MATCH('Active &amp; Reserve'!C84,'Data Table'!$A$4:$A$128,0))</f>
        <v>207.62297752198936</v>
      </c>
      <c r="AH84" s="195">
        <f>INDEX('[3]60-Mile'!$V$4:$V$129,MATCH(AE84,'[3]60-Mile'!$A$4:$A$129,0))</f>
        <v>4.2857142857142856</v>
      </c>
      <c r="AI84" s="196"/>
      <c r="AJ84" s="197">
        <f>INDEX('[3]60-Mile'!$X$4:$X$129,MATCH(AE84,'[3]60-Mile'!$A$4:$A$129,0))</f>
        <v>2.606146161363883</v>
      </c>
      <c r="AK84" s="198">
        <f>INDEX('[3]60-Mile'!$AA$4:$AA$129,MATCH(AE84,'[3]60-Mile'!$A$4:$A$129,0))</f>
        <v>0</v>
      </c>
      <c r="AL84" s="188"/>
      <c r="AM84" s="143"/>
      <c r="AN84" s="144">
        <f>('[4]Social Distancing Grades'!$M78)</f>
        <v>-1</v>
      </c>
      <c r="AO84" s="202">
        <f>INDEX('Data Table'!$BU$4:$BU$128,MATCH('Active &amp; Reserve'!C84,'Data Table'!$A$4:$A$128,0))</f>
        <v>4.9891433329483164</v>
      </c>
      <c r="AP84" s="162"/>
      <c r="AQ84" s="162"/>
      <c r="AV84" s="166"/>
      <c r="AW84" s="167"/>
    </row>
    <row r="85" spans="1:49" s="163" customFormat="1" ht="24.95" hidden="1" customHeight="1" x14ac:dyDescent="0.25">
      <c r="A85" s="175">
        <v>43.221496142200003</v>
      </c>
      <c r="B85" s="176">
        <v>-75.409701998700001</v>
      </c>
      <c r="C85" s="68">
        <v>36065</v>
      </c>
      <c r="D85" s="68" t="s">
        <v>158</v>
      </c>
      <c r="E85" s="68">
        <v>53</v>
      </c>
      <c r="F85" s="170" t="s">
        <v>251</v>
      </c>
      <c r="G85" s="171">
        <v>59</v>
      </c>
      <c r="H85" s="171" t="e">
        <f t="shared" si="4"/>
        <v>#N/A</v>
      </c>
      <c r="I85" s="172">
        <f>INDEX('Data Table'!$F$4:$F$128,MATCH('Active &amp; Reserve'!C85,'Data Table'!$A$4:$A$128,0))</f>
        <v>0.18989950136812128</v>
      </c>
      <c r="J85" s="191">
        <f>'Data Table'!BV81</f>
        <v>46</v>
      </c>
      <c r="K85" s="191">
        <f>'Data Table'!BW81</f>
        <v>167</v>
      </c>
      <c r="L85" s="191">
        <f>'Data Table'!BX81</f>
        <v>106</v>
      </c>
      <c r="M85" s="191">
        <f>'Data Table'!BY81</f>
        <v>74</v>
      </c>
      <c r="N85" s="191">
        <f>'Data Table'!BZ81</f>
        <v>83</v>
      </c>
      <c r="O85" s="191">
        <f>'Data Table'!CA81</f>
        <v>130</v>
      </c>
      <c r="P85" s="191">
        <f>'Data Table'!CB81</f>
        <v>68</v>
      </c>
      <c r="Q85" s="191">
        <f>'Data Table'!CC81</f>
        <v>5</v>
      </c>
      <c r="R85" s="191">
        <f>'Data Table'!CD81</f>
        <v>2</v>
      </c>
      <c r="S85" s="191">
        <f>'Data Table'!CE81</f>
        <v>2</v>
      </c>
      <c r="T85" s="191">
        <f>'Data Table'!CF81</f>
        <v>3</v>
      </c>
      <c r="U85" s="191">
        <f>'Data Table'!CG81</f>
        <v>6</v>
      </c>
      <c r="V85" s="191">
        <f>'Data Table'!CH81</f>
        <v>1</v>
      </c>
      <c r="W85" s="191">
        <f>'Data Table'!CI81</f>
        <v>7</v>
      </c>
      <c r="X85" s="191">
        <f>'Data Table'!CK81</f>
        <v>13442</v>
      </c>
      <c r="Y85" s="191">
        <f>'Data Table'!CL81</f>
        <v>22847</v>
      </c>
      <c r="Z85" s="191">
        <f>'Data Table'!CM81</f>
        <v>28339</v>
      </c>
      <c r="AA85" s="191">
        <f>'Data Table'!CN81</f>
        <v>28778</v>
      </c>
      <c r="AB85" s="191">
        <f>'Data Table'!CO81</f>
        <v>33548</v>
      </c>
      <c r="AC85" s="191">
        <f>'Data Table'!CP81</f>
        <v>31875</v>
      </c>
      <c r="AD85" s="191">
        <f>'Data Table'!CQ81</f>
        <v>27133</v>
      </c>
      <c r="AE85" s="218" t="s">
        <v>219</v>
      </c>
      <c r="AF85" s="134">
        <f t="shared" si="3"/>
        <v>0.18989950136812128</v>
      </c>
      <c r="AG85" s="150">
        <f>INDEX('Data Table'!$BE$4:$BE$128,MATCH('Active &amp; Reserve'!C85,'Data Table'!$A$4:$A$128,0))</f>
        <v>299.11570858716203</v>
      </c>
      <c r="AH85" s="135">
        <f>INDEX('[3]60-Mile'!$V$4:$V$129,MATCH(AE85,'[3]60-Mile'!$A$4:$A$129,0))</f>
        <v>96.285714285714292</v>
      </c>
      <c r="AI85" s="219"/>
      <c r="AJ85" s="220">
        <f>INDEX('[3]60-Mile'!$X$4:$X$129,MATCH(AE85,'[3]60-Mile'!$A$4:$A$129,0))</f>
        <v>13.8328386927812</v>
      </c>
      <c r="AK85" s="136">
        <f>INDEX('[3]60-Mile'!$AA$4:$AA$129,MATCH(AE85,'[3]60-Mile'!$A$4:$A$129,0))</f>
        <v>3.7142857142857144</v>
      </c>
      <c r="AL85" s="221"/>
      <c r="AM85" s="137"/>
      <c r="AN85" s="151">
        <f>('[4]Social Distancing Grades'!$M79)</f>
        <v>-1</v>
      </c>
      <c r="AO85" s="144"/>
      <c r="AP85" s="162"/>
      <c r="AQ85" s="162"/>
      <c r="AV85" s="166"/>
      <c r="AW85" s="167"/>
    </row>
    <row r="86" spans="1:49" s="163" customFormat="1" ht="24.95" customHeight="1" x14ac:dyDescent="0.25">
      <c r="A86" s="178">
        <v>34.890611594299997</v>
      </c>
      <c r="B86" s="179">
        <v>-117.84857087499999</v>
      </c>
      <c r="C86" s="68">
        <v>6029</v>
      </c>
      <c r="D86" s="68" t="s">
        <v>368</v>
      </c>
      <c r="E86" s="68">
        <v>35</v>
      </c>
      <c r="F86" s="170" t="s">
        <v>74</v>
      </c>
      <c r="G86" s="171">
        <v>26</v>
      </c>
      <c r="H86" s="171" t="e">
        <f t="shared" si="4"/>
        <v>#N/A</v>
      </c>
      <c r="I86" s="172">
        <f>INDEX('Data Table'!$F$4:$F$128,MATCH('Active &amp; Reserve'!C86,'Data Table'!$A$4:$A$128,0))</f>
        <v>2.5012383166292933E-2</v>
      </c>
      <c r="J86" s="191">
        <f>'Data Table'!BV82</f>
        <v>514</v>
      </c>
      <c r="K86" s="191">
        <f>'Data Table'!BW82</f>
        <v>1156</v>
      </c>
      <c r="L86" s="191">
        <f>'Data Table'!BX82</f>
        <v>1303</v>
      </c>
      <c r="M86" s="191">
        <f>'Data Table'!BY82</f>
        <v>1219</v>
      </c>
      <c r="N86" s="191">
        <f>'Data Table'!BZ82</f>
        <v>1066</v>
      </c>
      <c r="O86" s="191">
        <f>'Data Table'!CA82</f>
        <v>1065</v>
      </c>
      <c r="P86" s="191">
        <f>'Data Table'!CB82</f>
        <v>1000</v>
      </c>
      <c r="Q86" s="191">
        <f>'Data Table'!CC82</f>
        <v>19</v>
      </c>
      <c r="R86" s="191">
        <f>'Data Table'!CD82</f>
        <v>74</v>
      </c>
      <c r="S86" s="191">
        <f>'Data Table'!CE82</f>
        <v>57</v>
      </c>
      <c r="T86" s="191">
        <f>'Data Table'!CF82</f>
        <v>47</v>
      </c>
      <c r="U86" s="191">
        <f>'Data Table'!CG82</f>
        <v>34</v>
      </c>
      <c r="V86" s="191">
        <f>'Data Table'!CH82</f>
        <v>43</v>
      </c>
      <c r="W86" s="191">
        <f>'Data Table'!CI82</f>
        <v>15</v>
      </c>
      <c r="X86" s="191">
        <f>'Data Table'!CK82</f>
        <v>32994</v>
      </c>
      <c r="Y86" s="191">
        <f>'Data Table'!CL82</f>
        <v>18184</v>
      </c>
      <c r="Z86" s="191">
        <f>'Data Table'!CM82</f>
        <v>19607</v>
      </c>
      <c r="AA86" s="191">
        <f>'Data Table'!CN82</f>
        <v>23176</v>
      </c>
      <c r="AB86" s="191">
        <f>'Data Table'!CO82</f>
        <v>26663</v>
      </c>
      <c r="AC86" s="191">
        <f>'Data Table'!CP82</f>
        <v>46649</v>
      </c>
      <c r="AD86" s="200">
        <f>'Data Table'!CQ82</f>
        <v>42877</v>
      </c>
      <c r="AE86" s="193" t="s">
        <v>131</v>
      </c>
      <c r="AF86" s="138">
        <f t="shared" si="3"/>
        <v>2.5012383166292933E-2</v>
      </c>
      <c r="AG86" s="194">
        <f>INDEX('Data Table'!$BE$4:$BE$128,MATCH('Active &amp; Reserve'!C86,'Data Table'!$A$4:$A$128,0))</f>
        <v>428.01606573139122</v>
      </c>
      <c r="AH86" s="195">
        <f>INDEX('[3]60-Mile'!$V$4:$V$129,MATCH(AE86,'[3]60-Mile'!$A$4:$A$129,0))</f>
        <v>1046.1428571428571</v>
      </c>
      <c r="AI86" s="196"/>
      <c r="AJ86" s="197">
        <f>INDEX('[3]60-Mile'!$X$4:$X$129,MATCH(AE86,'[3]60-Mile'!$A$4:$A$129,0))</f>
        <v>19.516772037429419</v>
      </c>
      <c r="AK86" s="198">
        <f>INDEX('[3]60-Mile'!$AA$4:$AA$129,MATCH(AE86,'[3]60-Mile'!$A$4:$A$129,0))</f>
        <v>41.285714285714285</v>
      </c>
      <c r="AL86" s="188"/>
      <c r="AM86" s="143"/>
      <c r="AN86" s="144">
        <f>('[4]Social Distancing Grades'!$M80)</f>
        <v>-1</v>
      </c>
      <c r="AO86" s="202">
        <f>INDEX('Data Table'!$BU$4:$BU$128,MATCH('Active &amp; Reserve'!C86,'Data Table'!$A$4:$A$128,0))</f>
        <v>3.986792442999846</v>
      </c>
      <c r="AP86" s="162"/>
      <c r="AQ86" s="162"/>
      <c r="AV86" s="166"/>
      <c r="AW86" s="167"/>
    </row>
    <row r="87" spans="1:49" s="163" customFormat="1" ht="24.95" customHeight="1" x14ac:dyDescent="0.25">
      <c r="A87" s="175">
        <v>30.429196982600001</v>
      </c>
      <c r="B87" s="176">
        <v>-86.698712111999995</v>
      </c>
      <c r="C87" s="68">
        <v>12091</v>
      </c>
      <c r="D87" s="68" t="s">
        <v>368</v>
      </c>
      <c r="E87" s="68">
        <v>36</v>
      </c>
      <c r="F87" s="170" t="s">
        <v>74</v>
      </c>
      <c r="G87" s="171">
        <v>100</v>
      </c>
      <c r="H87" s="171" t="e">
        <f t="shared" si="4"/>
        <v>#N/A</v>
      </c>
      <c r="I87" s="172">
        <f>INDEX('Data Table'!$F$4:$F$128,MATCH('Active &amp; Reserve'!C87,'Data Table'!$A$4:$A$128,0))</f>
        <v>6.2172469215936047E-4</v>
      </c>
      <c r="J87" s="191">
        <f>'Data Table'!BV83</f>
        <v>28</v>
      </c>
      <c r="K87" s="191">
        <f>'Data Table'!BW83</f>
        <v>25</v>
      </c>
      <c r="L87" s="191">
        <f>'Data Table'!BX83</f>
        <v>27</v>
      </c>
      <c r="M87" s="191">
        <f>'Data Table'!BY83</f>
        <v>18</v>
      </c>
      <c r="N87" s="191">
        <f>'Data Table'!BZ83</f>
        <v>17</v>
      </c>
      <c r="O87" s="191">
        <f>'Data Table'!CA83</f>
        <v>25</v>
      </c>
      <c r="P87" s="191">
        <f>'Data Table'!CB83</f>
        <v>16</v>
      </c>
      <c r="Q87" s="191">
        <f>'Data Table'!CC83</f>
        <v>1</v>
      </c>
      <c r="R87" s="191">
        <f>'Data Table'!CD83</f>
        <v>3</v>
      </c>
      <c r="S87" s="191">
        <f>'Data Table'!CE83</f>
        <v>1</v>
      </c>
      <c r="T87" s="191">
        <f>'Data Table'!CF83</f>
        <v>5</v>
      </c>
      <c r="U87" s="191">
        <f>'Data Table'!CG83</f>
        <v>1</v>
      </c>
      <c r="V87" s="191">
        <f>'Data Table'!CH83</f>
        <v>1</v>
      </c>
      <c r="W87" s="191">
        <f>'Data Table'!CI83</f>
        <v>1</v>
      </c>
      <c r="X87" s="191">
        <f>'Data Table'!CK83</f>
        <v>34423</v>
      </c>
      <c r="Y87" s="191">
        <f>'Data Table'!CL83</f>
        <v>50223</v>
      </c>
      <c r="Z87" s="191">
        <f>'Data Table'!CM83</f>
        <v>30541</v>
      </c>
      <c r="AA87" s="191">
        <f>'Data Table'!CN83</f>
        <v>13807</v>
      </c>
      <c r="AB87" s="191">
        <f>'Data Table'!CO83</f>
        <v>14181</v>
      </c>
      <c r="AC87" s="191">
        <f>'Data Table'!CP83</f>
        <v>7398</v>
      </c>
      <c r="AD87" s="200">
        <f>'Data Table'!CQ83</f>
        <v>28210</v>
      </c>
      <c r="AE87" s="193" t="s">
        <v>109</v>
      </c>
      <c r="AF87" s="138">
        <f t="shared" si="3"/>
        <v>6.2172469215936047E-4</v>
      </c>
      <c r="AG87" s="194">
        <f>INDEX('Data Table'!$BE$4:$BE$128,MATCH('Active &amp; Reserve'!C87,'Data Table'!$A$4:$A$128,0))</f>
        <v>157.02758031058082</v>
      </c>
      <c r="AH87" s="195">
        <f>INDEX('[3]60-Mile'!$V$4:$V$129,MATCH(AE87,'[3]60-Mile'!$A$4:$A$129,0))</f>
        <v>22.285714285714285</v>
      </c>
      <c r="AI87" s="196"/>
      <c r="AJ87" s="197">
        <f>INDEX('[3]60-Mile'!$X$4:$X$129,MATCH(AE87,'[3]60-Mile'!$A$4:$A$129,0))</f>
        <v>6.0176874594799585</v>
      </c>
      <c r="AK87" s="198">
        <f>INDEX('[3]60-Mile'!$AA$4:$AA$129,MATCH(AE87,'[3]60-Mile'!$A$4:$A$129,0))</f>
        <v>1.8571428571428572</v>
      </c>
      <c r="AL87" s="188"/>
      <c r="AM87" s="143"/>
      <c r="AN87" s="144">
        <f>('[4]Social Distancing Grades'!$M81)</f>
        <v>-1</v>
      </c>
      <c r="AO87" s="202">
        <f>INDEX('Data Table'!$BU$4:$BU$128,MATCH('Active &amp; Reserve'!C87,'Data Table'!$A$4:$A$128,0))</f>
        <v>3.3613855486841784</v>
      </c>
      <c r="AP87" s="162"/>
      <c r="AQ87" s="162"/>
      <c r="AV87" s="166"/>
      <c r="AW87" s="167"/>
    </row>
    <row r="88" spans="1:49" s="163" customFormat="1" ht="24.95" customHeight="1" x14ac:dyDescent="0.25">
      <c r="A88" s="175">
        <v>64.674091091700006</v>
      </c>
      <c r="B88" s="176">
        <v>-147.06028736799999</v>
      </c>
      <c r="C88" s="68">
        <v>2090</v>
      </c>
      <c r="D88" s="68" t="s">
        <v>369</v>
      </c>
      <c r="E88" s="68">
        <v>37</v>
      </c>
      <c r="F88" s="170" t="s">
        <v>154</v>
      </c>
      <c r="G88" s="171">
        <v>121</v>
      </c>
      <c r="H88" s="171" t="e">
        <f t="shared" si="4"/>
        <v>#N/A</v>
      </c>
      <c r="I88" s="172">
        <f>INDEX('Data Table'!$F$4:$F$128,MATCH('Active &amp; Reserve'!C88,'Data Table'!$A$4:$A$128,0))</f>
        <v>3.9779845004194014E-20</v>
      </c>
      <c r="J88" s="191">
        <f>'Data Table'!BV84</f>
        <v>0</v>
      </c>
      <c r="K88" s="191">
        <f>'Data Table'!BW84</f>
        <v>0</v>
      </c>
      <c r="L88" s="191">
        <f>'Data Table'!BX84</f>
        <v>0</v>
      </c>
      <c r="M88" s="191">
        <f>'Data Table'!BY84</f>
        <v>0</v>
      </c>
      <c r="N88" s="191">
        <f>'Data Table'!BZ84</f>
        <v>0</v>
      </c>
      <c r="O88" s="191">
        <f>'Data Table'!CA84</f>
        <v>0</v>
      </c>
      <c r="P88" s="191">
        <f>'Data Table'!CB84</f>
        <v>0</v>
      </c>
      <c r="Q88" s="191">
        <f>'Data Table'!CC84</f>
        <v>0</v>
      </c>
      <c r="R88" s="191">
        <f>'Data Table'!CD84</f>
        <v>0</v>
      </c>
      <c r="S88" s="191">
        <f>'Data Table'!CE84</f>
        <v>0</v>
      </c>
      <c r="T88" s="191">
        <f>'Data Table'!CF84</f>
        <v>0</v>
      </c>
      <c r="U88" s="191">
        <f>'Data Table'!CG84</f>
        <v>0</v>
      </c>
      <c r="V88" s="191">
        <f>'Data Table'!CH84</f>
        <v>0</v>
      </c>
      <c r="W88" s="191">
        <f>'Data Table'!CI84</f>
        <v>0</v>
      </c>
      <c r="X88" s="191">
        <f>'Data Table'!CK84</f>
        <v>769</v>
      </c>
      <c r="Y88" s="191">
        <f>'Data Table'!CL84</f>
        <v>635</v>
      </c>
      <c r="Z88" s="191">
        <f>'Data Table'!CM84</f>
        <v>2500</v>
      </c>
      <c r="AA88" s="191">
        <f>'Data Table'!CN84</f>
        <v>1881</v>
      </c>
      <c r="AB88" s="191">
        <f>'Data Table'!CO84</f>
        <v>865</v>
      </c>
      <c r="AC88" s="191">
        <f>'Data Table'!CP84</f>
        <v>1156</v>
      </c>
      <c r="AD88" s="200">
        <f>'Data Table'!CQ84</f>
        <v>955</v>
      </c>
      <c r="AE88" s="193" t="s">
        <v>112</v>
      </c>
      <c r="AF88" s="138">
        <f t="shared" si="3"/>
        <v>3.9779845004194014E-20</v>
      </c>
      <c r="AG88" s="194">
        <f>INDEX('Data Table'!$BE$4:$BE$128,MATCH('Active &amp; Reserve'!C88,'Data Table'!$A$4:$A$128,0))</f>
        <v>87.765490609092495</v>
      </c>
      <c r="AH88" s="195">
        <f>INDEX('[3]60-Mile'!$V$4:$V$129,MATCH(AE88,'[3]60-Mile'!$A$4:$A$129,0))</f>
        <v>0</v>
      </c>
      <c r="AI88" s="196"/>
      <c r="AJ88" s="197">
        <f>INDEX('[3]60-Mile'!$X$4:$X$129,MATCH(AE88,'[3]60-Mile'!$A$4:$A$129,0))</f>
        <v>2.0650703672727646</v>
      </c>
      <c r="AK88" s="198">
        <f>INDEX('[3]60-Mile'!$AA$4:$AA$129,MATCH(AE88,'[3]60-Mile'!$A$4:$A$129,0))</f>
        <v>0</v>
      </c>
      <c r="AL88" s="188"/>
      <c r="AM88" s="143"/>
      <c r="AN88" s="144">
        <f>('[4]Social Distancing Grades'!$M82)</f>
        <v>-1</v>
      </c>
      <c r="AO88" s="202">
        <f>INDEX('Data Table'!$BU$4:$BU$128,MATCH('Active &amp; Reserve'!C88,'Data Table'!$A$4:$A$128,0))</f>
        <v>-1</v>
      </c>
      <c r="AP88" s="162"/>
      <c r="AQ88" s="162"/>
      <c r="AV88" s="166"/>
      <c r="AW88" s="167"/>
    </row>
    <row r="89" spans="1:49" s="163" customFormat="1" ht="24.95" customHeight="1" x14ac:dyDescent="0.25">
      <c r="A89" s="175">
        <v>44.154783999999999</v>
      </c>
      <c r="B89" s="176">
        <v>-103.090037</v>
      </c>
      <c r="C89" s="68">
        <v>46093</v>
      </c>
      <c r="D89" s="68" t="s">
        <v>365</v>
      </c>
      <c r="E89" s="68">
        <v>39</v>
      </c>
      <c r="F89" s="170" t="s">
        <v>154</v>
      </c>
      <c r="G89" s="171">
        <v>34</v>
      </c>
      <c r="H89" s="171" t="e">
        <f t="shared" si="4"/>
        <v>#N/A</v>
      </c>
      <c r="I89" s="172">
        <f>INDEX('Data Table'!$F$4:$F$128,MATCH('Active &amp; Reserve'!C89,'Data Table'!$A$4:$A$128,0))</f>
        <v>2.4047198186912091E-5</v>
      </c>
      <c r="J89" s="191">
        <f>'Data Table'!BV85</f>
        <v>6</v>
      </c>
      <c r="K89" s="191">
        <f>'Data Table'!BW85</f>
        <v>17</v>
      </c>
      <c r="L89" s="191">
        <f>'Data Table'!BX85</f>
        <v>16</v>
      </c>
      <c r="M89" s="191">
        <f>'Data Table'!BY85</f>
        <v>0</v>
      </c>
      <c r="N89" s="191">
        <f>'Data Table'!BZ85</f>
        <v>44</v>
      </c>
      <c r="O89" s="191">
        <f>'Data Table'!CA85</f>
        <v>14</v>
      </c>
      <c r="P89" s="191">
        <f>'Data Table'!CB85</f>
        <v>17</v>
      </c>
      <c r="Q89" s="191">
        <f>'Data Table'!CC85</f>
        <v>0</v>
      </c>
      <c r="R89" s="191">
        <f>'Data Table'!CD85</f>
        <v>1</v>
      </c>
      <c r="S89" s="191">
        <f>'Data Table'!CE85</f>
        <v>0</v>
      </c>
      <c r="T89" s="191">
        <f>'Data Table'!CF85</f>
        <v>0</v>
      </c>
      <c r="U89" s="191">
        <f>'Data Table'!CG85</f>
        <v>0</v>
      </c>
      <c r="V89" s="191">
        <f>'Data Table'!CH85</f>
        <v>1</v>
      </c>
      <c r="W89" s="191">
        <f>'Data Table'!CI85</f>
        <v>0</v>
      </c>
      <c r="X89" s="191">
        <f>'Data Table'!CK85</f>
        <v>84</v>
      </c>
      <c r="Y89" s="191">
        <f>'Data Table'!CL85</f>
        <v>-240</v>
      </c>
      <c r="Z89" s="191">
        <f>'Data Table'!CM85</f>
        <v>182</v>
      </c>
      <c r="AA89" s="191">
        <f>'Data Table'!CN85</f>
        <v>-17</v>
      </c>
      <c r="AB89" s="191">
        <f>'Data Table'!CO85</f>
        <v>64</v>
      </c>
      <c r="AC89" s="191">
        <f>'Data Table'!CP85</f>
        <v>427</v>
      </c>
      <c r="AD89" s="200">
        <f>'Data Table'!CQ85</f>
        <v>148</v>
      </c>
      <c r="AE89" s="193" t="s">
        <v>163</v>
      </c>
      <c r="AF89" s="138">
        <f t="shared" si="3"/>
        <v>2.4047198186912091E-5</v>
      </c>
      <c r="AG89" s="194">
        <f>INDEX('Data Table'!$BE$4:$BE$128,MATCH('Active &amp; Reserve'!C89,'Data Table'!$A$4:$A$128,0))</f>
        <v>101.67283587780196</v>
      </c>
      <c r="AH89" s="195">
        <f>INDEX('[3]60-Mile'!$V$4:$V$129,MATCH(AE89,'[3]60-Mile'!$A$4:$A$129,0))</f>
        <v>16.285714285714285</v>
      </c>
      <c r="AI89" s="196"/>
      <c r="AJ89" s="197">
        <f>INDEX('[3]60-Mile'!$X$4:$X$129,MATCH(AE89,'[3]60-Mile'!$A$4:$A$129,0))</f>
        <v>1.0590920403937705</v>
      </c>
      <c r="AK89" s="198">
        <f>INDEX('[3]60-Mile'!$AA$4:$AA$129,MATCH(AE89,'[3]60-Mile'!$A$4:$A$129,0))</f>
        <v>0.2857142857142857</v>
      </c>
      <c r="AL89" s="188"/>
      <c r="AM89" s="143"/>
      <c r="AN89" s="144">
        <f>('[4]Social Distancing Grades'!$M83)</f>
        <v>-1</v>
      </c>
      <c r="AO89" s="202">
        <f>INDEX('Data Table'!$BU$4:$BU$128,MATCH('Active &amp; Reserve'!C89,'Data Table'!$A$4:$A$128,0))</f>
        <v>2.5219571371637572</v>
      </c>
      <c r="AP89" s="162"/>
      <c r="AQ89" s="162"/>
      <c r="AV89" s="166"/>
      <c r="AW89" s="167"/>
    </row>
    <row r="90" spans="1:49" s="163" customFormat="1" ht="24.95" customHeight="1" x14ac:dyDescent="0.25">
      <c r="A90" s="178">
        <v>47.618658224900003</v>
      </c>
      <c r="B90" s="179">
        <v>-117.648382681</v>
      </c>
      <c r="C90" s="68">
        <v>53063</v>
      </c>
      <c r="D90" s="68" t="s">
        <v>364</v>
      </c>
      <c r="E90" s="68">
        <v>41</v>
      </c>
      <c r="F90" s="170" t="s">
        <v>153</v>
      </c>
      <c r="G90" s="171">
        <v>103</v>
      </c>
      <c r="H90" s="171" t="e">
        <f t="shared" si="4"/>
        <v>#N/A</v>
      </c>
      <c r="I90" s="172">
        <f>INDEX('Data Table'!$F$4:$F$128,MATCH('Active &amp; Reserve'!C90,'Data Table'!$A$4:$A$128,0))</f>
        <v>3.9584703322627134E-5</v>
      </c>
      <c r="J90" s="191">
        <f>'Data Table'!BV86</f>
        <v>8</v>
      </c>
      <c r="K90" s="191">
        <f>'Data Table'!BW86</f>
        <v>5</v>
      </c>
      <c r="L90" s="191">
        <f>'Data Table'!BX86</f>
        <v>8</v>
      </c>
      <c r="M90" s="191">
        <f>'Data Table'!BY86</f>
        <v>13</v>
      </c>
      <c r="N90" s="191">
        <f>'Data Table'!BZ86</f>
        <v>18</v>
      </c>
      <c r="O90" s="191">
        <f>'Data Table'!CA86</f>
        <v>15</v>
      </c>
      <c r="P90" s="191">
        <f>'Data Table'!CB86</f>
        <v>14</v>
      </c>
      <c r="Q90" s="191">
        <f>'Data Table'!CC86</f>
        <v>0</v>
      </c>
      <c r="R90" s="191">
        <f>'Data Table'!CD86</f>
        <v>1</v>
      </c>
      <c r="S90" s="191">
        <f>'Data Table'!CE86</f>
        <v>0</v>
      </c>
      <c r="T90" s="191">
        <f>'Data Table'!CF86</f>
        <v>0</v>
      </c>
      <c r="U90" s="191">
        <f>'Data Table'!CG86</f>
        <v>0</v>
      </c>
      <c r="V90" s="191">
        <f>'Data Table'!CH86</f>
        <v>0</v>
      </c>
      <c r="W90" s="191">
        <f>'Data Table'!CI86</f>
        <v>0</v>
      </c>
      <c r="X90" s="191">
        <f>'Data Table'!CK86</f>
        <v>0</v>
      </c>
      <c r="Y90" s="191">
        <f>'Data Table'!CL86</f>
        <v>0</v>
      </c>
      <c r="Z90" s="191">
        <f>'Data Table'!CM86</f>
        <v>0</v>
      </c>
      <c r="AA90" s="191">
        <f>'Data Table'!CN86</f>
        <v>0</v>
      </c>
      <c r="AB90" s="191">
        <f>'Data Table'!CO86</f>
        <v>0</v>
      </c>
      <c r="AC90" s="191">
        <f>'Data Table'!CP86</f>
        <v>0</v>
      </c>
      <c r="AD90" s="200">
        <f>'Data Table'!CQ86</f>
        <v>0</v>
      </c>
      <c r="AE90" s="193" t="s">
        <v>144</v>
      </c>
      <c r="AF90" s="138">
        <f t="shared" si="3"/>
        <v>3.9584703322627134E-5</v>
      </c>
      <c r="AG90" s="194">
        <f>INDEX('Data Table'!$BE$4:$BE$128,MATCH('Active &amp; Reserve'!C90,'Data Table'!$A$4:$A$128,0))</f>
        <v>71.818389710563238</v>
      </c>
      <c r="AH90" s="195">
        <f>INDEX('[3]60-Mile'!$V$4:$V$129,MATCH(AE90,'[3]60-Mile'!$A$4:$A$129,0))</f>
        <v>11.571428571428571</v>
      </c>
      <c r="AI90" s="196"/>
      <c r="AJ90" s="197">
        <f>INDEX('[3]60-Mile'!$X$4:$X$129,MATCH(AE90,'[3]60-Mile'!$A$4:$A$129,0))</f>
        <v>3.9555739599621749</v>
      </c>
      <c r="AK90" s="198">
        <f>INDEX('[3]60-Mile'!$AA$4:$AA$129,MATCH(AE90,'[3]60-Mile'!$A$4:$A$129,0))</f>
        <v>0.14285714285714285</v>
      </c>
      <c r="AL90" s="188"/>
      <c r="AM90" s="143"/>
      <c r="AN90" s="144">
        <f>('[4]Social Distancing Grades'!$M84)</f>
        <v>-1</v>
      </c>
      <c r="AO90" s="202">
        <f>INDEX('Data Table'!$BU$4:$BU$128,MATCH('Active &amp; Reserve'!C90,'Data Table'!$A$4:$A$128,0))</f>
        <v>6.8238172278784068</v>
      </c>
      <c r="AP90" s="162"/>
      <c r="AQ90" s="162"/>
      <c r="AV90" s="166"/>
      <c r="AW90" s="167"/>
    </row>
    <row r="91" spans="1:49" s="163" customFormat="1" ht="24.95" customHeight="1" x14ac:dyDescent="0.25">
      <c r="A91" s="175">
        <v>41.164804408599998</v>
      </c>
      <c r="B91" s="176">
        <v>-104.8632088</v>
      </c>
      <c r="C91" s="68">
        <v>56021</v>
      </c>
      <c r="D91" s="68" t="s">
        <v>365</v>
      </c>
      <c r="E91" s="68">
        <v>45</v>
      </c>
      <c r="F91" s="170" t="s">
        <v>154</v>
      </c>
      <c r="G91" s="171">
        <v>104</v>
      </c>
      <c r="H91" s="171" t="e">
        <f t="shared" si="4"/>
        <v>#N/A</v>
      </c>
      <c r="I91" s="172">
        <f>INDEX('Data Table'!$F$4:$F$128,MATCH('Active &amp; Reserve'!C91,'Data Table'!$A$4:$A$128,0))</f>
        <v>7.9379138021618673E-4</v>
      </c>
      <c r="J91" s="191">
        <f>'Data Table'!BV87</f>
        <v>17</v>
      </c>
      <c r="K91" s="191">
        <f>'Data Table'!BW87</f>
        <v>36</v>
      </c>
      <c r="L91" s="191">
        <f>'Data Table'!BX87</f>
        <v>16</v>
      </c>
      <c r="M91" s="191">
        <f>'Data Table'!BY87</f>
        <v>25</v>
      </c>
      <c r="N91" s="191">
        <f>'Data Table'!BZ87</f>
        <v>12</v>
      </c>
      <c r="O91" s="191">
        <f>'Data Table'!CA87</f>
        <v>38</v>
      </c>
      <c r="P91" s="191">
        <f>'Data Table'!CB87</f>
        <v>22</v>
      </c>
      <c r="Q91" s="191">
        <f>'Data Table'!CC87</f>
        <v>1</v>
      </c>
      <c r="R91" s="191">
        <f>'Data Table'!CD87</f>
        <v>1</v>
      </c>
      <c r="S91" s="191">
        <f>'Data Table'!CE87</f>
        <v>1</v>
      </c>
      <c r="T91" s="191">
        <f>'Data Table'!CF87</f>
        <v>0</v>
      </c>
      <c r="U91" s="191">
        <f>'Data Table'!CG87</f>
        <v>0</v>
      </c>
      <c r="V91" s="191">
        <f>'Data Table'!CH87</f>
        <v>0</v>
      </c>
      <c r="W91" s="191">
        <f>'Data Table'!CI87</f>
        <v>0</v>
      </c>
      <c r="X91" s="191">
        <f>'Data Table'!CK87</f>
        <v>0</v>
      </c>
      <c r="Y91" s="191">
        <f>'Data Table'!CL87</f>
        <v>0</v>
      </c>
      <c r="Z91" s="191">
        <f>'Data Table'!CM87</f>
        <v>0</v>
      </c>
      <c r="AA91" s="191">
        <f>'Data Table'!CN87</f>
        <v>0</v>
      </c>
      <c r="AB91" s="191">
        <f>'Data Table'!CO87</f>
        <v>0</v>
      </c>
      <c r="AC91" s="191">
        <f>'Data Table'!CP87</f>
        <v>0</v>
      </c>
      <c r="AD91" s="200">
        <f>'Data Table'!CQ87</f>
        <v>0</v>
      </c>
      <c r="AE91" s="193" t="s">
        <v>188</v>
      </c>
      <c r="AF91" s="138">
        <f t="shared" si="3"/>
        <v>7.9379138021618673E-4</v>
      </c>
      <c r="AG91" s="194">
        <f>INDEX('Data Table'!$BE$4:$BE$128,MATCH('Active &amp; Reserve'!C91,'Data Table'!$A$4:$A$128,0))</f>
        <v>382.91181317709459</v>
      </c>
      <c r="AH91" s="195">
        <f>INDEX('[3]60-Mile'!$V$4:$V$129,MATCH(AE91,'[3]60-Mile'!$A$4:$A$129,0))</f>
        <v>23.714285714285715</v>
      </c>
      <c r="AI91" s="196"/>
      <c r="AJ91" s="197">
        <f>INDEX('[3]60-Mile'!$X$4:$X$129,MATCH(AE91,'[3]60-Mile'!$A$4:$A$129,0))</f>
        <v>18.05382234794839</v>
      </c>
      <c r="AK91" s="198">
        <f>INDEX('[3]60-Mile'!$AA$4:$AA$129,MATCH(AE91,'[3]60-Mile'!$A$4:$A$129,0))</f>
        <v>0.42857142857142855</v>
      </c>
      <c r="AL91" s="188"/>
      <c r="AM91" s="143"/>
      <c r="AN91" s="144">
        <f>('[4]Social Distancing Grades'!$M85)</f>
        <v>-1</v>
      </c>
      <c r="AO91" s="202">
        <f>INDEX('Data Table'!$BU$4:$BU$128,MATCH('Active &amp; Reserve'!C91,'Data Table'!$A$4:$A$128,0))</f>
        <v>-1</v>
      </c>
      <c r="AP91" s="162"/>
      <c r="AQ91" s="162"/>
      <c r="AV91" s="166"/>
      <c r="AW91" s="167"/>
    </row>
    <row r="92" spans="1:49" s="163" customFormat="1" ht="24.95" customHeight="1" x14ac:dyDescent="0.25">
      <c r="A92" s="175">
        <v>31.4319069863</v>
      </c>
      <c r="B92" s="176">
        <v>-100.404456063</v>
      </c>
      <c r="C92" s="68">
        <v>48451</v>
      </c>
      <c r="D92" s="68" t="s">
        <v>363</v>
      </c>
      <c r="E92" s="68">
        <v>50</v>
      </c>
      <c r="F92" s="170" t="s">
        <v>74</v>
      </c>
      <c r="G92" s="171">
        <v>125</v>
      </c>
      <c r="H92" s="171" t="e">
        <f t="shared" si="4"/>
        <v>#N/A</v>
      </c>
      <c r="I92" s="172">
        <f>INDEX('Data Table'!$F$4:$F$128,MATCH('Active &amp; Reserve'!C92,'Data Table'!$A$4:$A$128,0))</f>
        <v>5.4199685977240087E-7</v>
      </c>
      <c r="J92" s="191">
        <f>'Data Table'!BV88</f>
        <v>0</v>
      </c>
      <c r="K92" s="191">
        <f>'Data Table'!BW88</f>
        <v>8</v>
      </c>
      <c r="L92" s="191">
        <f>'Data Table'!BX88</f>
        <v>0</v>
      </c>
      <c r="M92" s="191">
        <f>'Data Table'!BY88</f>
        <v>1</v>
      </c>
      <c r="N92" s="191">
        <f>'Data Table'!BZ88</f>
        <v>0</v>
      </c>
      <c r="O92" s="191">
        <f>'Data Table'!CA88</f>
        <v>1</v>
      </c>
      <c r="P92" s="191">
        <f>'Data Table'!CB88</f>
        <v>0</v>
      </c>
      <c r="Q92" s="191">
        <f>'Data Table'!CC88</f>
        <v>0</v>
      </c>
      <c r="R92" s="191">
        <f>'Data Table'!CD88</f>
        <v>0</v>
      </c>
      <c r="S92" s="191">
        <f>'Data Table'!CE88</f>
        <v>0</v>
      </c>
      <c r="T92" s="191">
        <f>'Data Table'!CF88</f>
        <v>0</v>
      </c>
      <c r="U92" s="191">
        <f>'Data Table'!CG88</f>
        <v>0</v>
      </c>
      <c r="V92" s="191">
        <f>'Data Table'!CH88</f>
        <v>0</v>
      </c>
      <c r="W92" s="191">
        <f>'Data Table'!CI88</f>
        <v>0</v>
      </c>
      <c r="X92" s="191">
        <f>'Data Table'!CK88</f>
        <v>0</v>
      </c>
      <c r="Y92" s="191">
        <f>'Data Table'!CL88</f>
        <v>0</v>
      </c>
      <c r="Z92" s="191">
        <f>'Data Table'!CM88</f>
        <v>0</v>
      </c>
      <c r="AA92" s="191">
        <f>'Data Table'!CN88</f>
        <v>-10629</v>
      </c>
      <c r="AB92" s="191">
        <f>'Data Table'!CO88</f>
        <v>10744</v>
      </c>
      <c r="AC92" s="191">
        <f>'Data Table'!CP88</f>
        <v>-7551</v>
      </c>
      <c r="AD92" s="200">
        <f>'Data Table'!CQ88</f>
        <v>35879</v>
      </c>
      <c r="AE92" s="193" t="s">
        <v>107</v>
      </c>
      <c r="AF92" s="138">
        <f t="shared" si="3"/>
        <v>5.4199685977240087E-7</v>
      </c>
      <c r="AG92" s="194">
        <f>INDEX('Data Table'!$BE$4:$BE$128,MATCH('Active &amp; Reserve'!C92,'Data Table'!$A$4:$A$128,0))</f>
        <v>129.48909177334491</v>
      </c>
      <c r="AH92" s="195">
        <f>INDEX('[3]60-Mile'!$V$4:$V$129,MATCH(AE92,'[3]60-Mile'!$A$4:$A$129,0))</f>
        <v>1.4285714285714286</v>
      </c>
      <c r="AI92" s="196"/>
      <c r="AJ92" s="197">
        <f>INDEX('[3]60-Mile'!$X$4:$X$129,MATCH(AE92,'[3]60-Mile'!$A$4:$A$129,0))</f>
        <v>1.9669229130128341</v>
      </c>
      <c r="AK92" s="198">
        <f>INDEX('[3]60-Mile'!$AA$4:$AA$129,MATCH(AE92,'[3]60-Mile'!$A$4:$A$129,0))</f>
        <v>0</v>
      </c>
      <c r="AL92" s="188"/>
      <c r="AM92" s="143"/>
      <c r="AN92" s="144">
        <f>('[4]Social Distancing Grades'!$M86)</f>
        <v>-1</v>
      </c>
      <c r="AO92" s="202">
        <f>INDEX('Data Table'!$BU$4:$BU$128,MATCH('Active &amp; Reserve'!C92,'Data Table'!$A$4:$A$128,0))</f>
        <v>4.9891433329483164</v>
      </c>
      <c r="AP92" s="162"/>
      <c r="AQ92" s="162"/>
      <c r="AV92" s="166"/>
      <c r="AW92" s="167"/>
    </row>
    <row r="93" spans="1:49" s="163" customFormat="1" ht="24.95" customHeight="1" x14ac:dyDescent="0.25">
      <c r="A93" s="178">
        <v>47.955455854699998</v>
      </c>
      <c r="B93" s="179">
        <v>-97.391250295800006</v>
      </c>
      <c r="C93" s="68">
        <v>38035</v>
      </c>
      <c r="D93" s="68" t="s">
        <v>364</v>
      </c>
      <c r="E93" s="68">
        <v>51</v>
      </c>
      <c r="F93" s="170" t="s">
        <v>155</v>
      </c>
      <c r="G93" s="171">
        <v>119</v>
      </c>
      <c r="H93" s="171" t="e">
        <f t="shared" si="4"/>
        <v>#N/A</v>
      </c>
      <c r="I93" s="172">
        <f>INDEX('Data Table'!$F$4:$F$128,MATCH('Active &amp; Reserve'!C93,'Data Table'!$A$4:$A$128,0))</f>
        <v>1.2530668277361677E-7</v>
      </c>
      <c r="J93" s="191">
        <f>'Data Table'!BV89</f>
        <v>1</v>
      </c>
      <c r="K93" s="191">
        <f>'Data Table'!BW89</f>
        <v>0</v>
      </c>
      <c r="L93" s="191">
        <f>'Data Table'!BX89</f>
        <v>23</v>
      </c>
      <c r="M93" s="191">
        <f>'Data Table'!BY89</f>
        <v>1</v>
      </c>
      <c r="N93" s="191">
        <f>'Data Table'!BZ89</f>
        <v>0</v>
      </c>
      <c r="O93" s="191">
        <f>'Data Table'!CA89</f>
        <v>3</v>
      </c>
      <c r="P93" s="191">
        <f>'Data Table'!CB89</f>
        <v>5</v>
      </c>
      <c r="Q93" s="191">
        <f>'Data Table'!CC89</f>
        <v>0</v>
      </c>
      <c r="R93" s="191">
        <f>'Data Table'!CD89</f>
        <v>0</v>
      </c>
      <c r="S93" s="191">
        <f>'Data Table'!CE89</f>
        <v>0</v>
      </c>
      <c r="T93" s="191">
        <f>'Data Table'!CF89</f>
        <v>0</v>
      </c>
      <c r="U93" s="191">
        <f>'Data Table'!CG89</f>
        <v>0</v>
      </c>
      <c r="V93" s="191">
        <f>'Data Table'!CH89</f>
        <v>0</v>
      </c>
      <c r="W93" s="191">
        <f>'Data Table'!CI89</f>
        <v>0</v>
      </c>
      <c r="X93" s="191">
        <f>'Data Table'!CK89</f>
        <v>540</v>
      </c>
      <c r="Y93" s="191">
        <f>'Data Table'!CL89</f>
        <v>459</v>
      </c>
      <c r="Z93" s="191">
        <f>'Data Table'!CM89</f>
        <v>739</v>
      </c>
      <c r="AA93" s="191">
        <f>'Data Table'!CN89</f>
        <v>671</v>
      </c>
      <c r="AB93" s="191">
        <f>'Data Table'!CO89</f>
        <v>838</v>
      </c>
      <c r="AC93" s="191">
        <f>'Data Table'!CP89</f>
        <v>810</v>
      </c>
      <c r="AD93" s="200">
        <f>'Data Table'!CQ89</f>
        <v>472</v>
      </c>
      <c r="AE93" s="193" t="s">
        <v>128</v>
      </c>
      <c r="AF93" s="138">
        <f t="shared" si="3"/>
        <v>1.2530668277361677E-7</v>
      </c>
      <c r="AG93" s="194">
        <f>INDEX('Data Table'!$BE$4:$BE$128,MATCH('Active &amp; Reserve'!C93,'Data Table'!$A$4:$A$128,0))</f>
        <v>327.47034961137092</v>
      </c>
      <c r="AH93" s="195">
        <f>INDEX('[3]60-Mile'!$V$4:$V$129,MATCH(AE93,'[3]60-Mile'!$A$4:$A$129,0))</f>
        <v>4.7142857142857144</v>
      </c>
      <c r="AI93" s="196"/>
      <c r="AJ93" s="197">
        <f>INDEX('[3]60-Mile'!$X$4:$X$129,MATCH(AE93,'[3]60-Mile'!$A$4:$A$129,0))</f>
        <v>3.8708079150280246</v>
      </c>
      <c r="AK93" s="198">
        <f>INDEX('[3]60-Mile'!$AA$4:$AA$129,MATCH(AE93,'[3]60-Mile'!$A$4:$A$129,0))</f>
        <v>0</v>
      </c>
      <c r="AL93" s="188"/>
      <c r="AM93" s="143"/>
      <c r="AN93" s="144">
        <f>('[4]Social Distancing Grades'!$M87)</f>
        <v>-1</v>
      </c>
      <c r="AO93" s="202">
        <f>INDEX('Data Table'!$BU$4:$BU$128,MATCH('Active &amp; Reserve'!C93,'Data Table'!$A$4:$A$128,0))</f>
        <v>5.7214925670845158</v>
      </c>
      <c r="AP93" s="162"/>
      <c r="AQ93" s="162"/>
      <c r="AV93" s="166"/>
      <c r="AW93" s="167"/>
    </row>
    <row r="94" spans="1:49" s="163" customFormat="1" ht="24.95" customHeight="1" x14ac:dyDescent="0.25">
      <c r="A94" s="175">
        <v>42.458926277000003</v>
      </c>
      <c r="B94" s="176">
        <v>-71.277108962200003</v>
      </c>
      <c r="C94" s="68">
        <v>25017</v>
      </c>
      <c r="D94" s="68" t="s">
        <v>368</v>
      </c>
      <c r="E94" s="68">
        <v>56</v>
      </c>
      <c r="F94" s="170" t="s">
        <v>157</v>
      </c>
      <c r="G94" s="171">
        <v>10</v>
      </c>
      <c r="H94" s="171" t="e">
        <f t="shared" si="4"/>
        <v>#N/A</v>
      </c>
      <c r="I94" s="172">
        <f>INDEX('Data Table'!$F$4:$F$128,MATCH('Active &amp; Reserve'!C94,'Data Table'!$A$4:$A$128,0))</f>
        <v>3.84826254966947</v>
      </c>
      <c r="J94" s="191">
        <f>'Data Table'!BV90</f>
        <v>1015</v>
      </c>
      <c r="K94" s="191">
        <f>'Data Table'!BW90</f>
        <v>890</v>
      </c>
      <c r="L94" s="191">
        <f>'Data Table'!BX90</f>
        <v>2039</v>
      </c>
      <c r="M94" s="191">
        <f>'Data Table'!BY90</f>
        <v>1277</v>
      </c>
      <c r="N94" s="191">
        <f>'Data Table'!BZ90</f>
        <v>940</v>
      </c>
      <c r="O94" s="191">
        <f>'Data Table'!CA90</f>
        <v>993</v>
      </c>
      <c r="P94" s="191">
        <f>'Data Table'!CB90</f>
        <v>1099</v>
      </c>
      <c r="Q94" s="191">
        <f>'Data Table'!CC90</f>
        <v>61</v>
      </c>
      <c r="R94" s="191">
        <f>'Data Table'!CD90</f>
        <v>80</v>
      </c>
      <c r="S94" s="191">
        <f>'Data Table'!CE90</f>
        <v>125</v>
      </c>
      <c r="T94" s="191">
        <f>'Data Table'!CF90</f>
        <v>83</v>
      </c>
      <c r="U94" s="191">
        <f>'Data Table'!CG90</f>
        <v>76</v>
      </c>
      <c r="V94" s="191">
        <f>'Data Table'!CH90</f>
        <v>71</v>
      </c>
      <c r="W94" s="191">
        <f>'Data Table'!CI90</f>
        <v>63</v>
      </c>
      <c r="X94" s="191">
        <f>'Data Table'!CK90</f>
        <v>-3036</v>
      </c>
      <c r="Y94" s="191">
        <f>'Data Table'!CL90</f>
        <v>2563</v>
      </c>
      <c r="Z94" s="191">
        <f>'Data Table'!CM90</f>
        <v>393</v>
      </c>
      <c r="AA94" s="191">
        <f>'Data Table'!CN90</f>
        <v>2108</v>
      </c>
      <c r="AB94" s="191">
        <f>'Data Table'!CO90</f>
        <v>1612</v>
      </c>
      <c r="AC94" s="191">
        <f>'Data Table'!CP90</f>
        <v>1257</v>
      </c>
      <c r="AD94" s="200">
        <f>'Data Table'!CQ90</f>
        <v>2228</v>
      </c>
      <c r="AE94" s="193" t="s">
        <v>139</v>
      </c>
      <c r="AF94" s="138">
        <f t="shared" si="3"/>
        <v>3.84826254966947</v>
      </c>
      <c r="AG94" s="194">
        <f>INDEX('Data Table'!$BE$4:$BE$128,MATCH('Active &amp; Reserve'!C94,'Data Table'!$A$4:$A$128,0))</f>
        <v>1268.0404267835047</v>
      </c>
      <c r="AH94" s="195">
        <f>INDEX('[3]60-Mile'!$V$4:$V$129,MATCH(AE94,'[3]60-Mile'!$A$4:$A$129,0))</f>
        <v>1179</v>
      </c>
      <c r="AI94" s="196"/>
      <c r="AJ94" s="197">
        <f>INDEX('[3]60-Mile'!$X$4:$X$129,MATCH(AE94,'[3]60-Mile'!$A$4:$A$129,0))</f>
        <v>78.158279072597821</v>
      </c>
      <c r="AK94" s="198">
        <f>INDEX('[3]60-Mile'!$AA$4:$AA$129,MATCH(AE94,'[3]60-Mile'!$A$4:$A$129,0))</f>
        <v>79.857142857142861</v>
      </c>
      <c r="AL94" s="188"/>
      <c r="AM94" s="143"/>
      <c r="AN94" s="144">
        <f>('[4]Social Distancing Grades'!$M88)</f>
        <v>-0.8</v>
      </c>
      <c r="AO94" s="202">
        <f>INDEX('Data Table'!$BU$4:$BU$128,MATCH('Active &amp; Reserve'!C94,'Data Table'!$A$4:$A$128,0))</f>
        <v>0.13944878650761017</v>
      </c>
      <c r="AP94" s="162"/>
      <c r="AQ94" s="162"/>
      <c r="AV94" s="166"/>
      <c r="AW94" s="167"/>
    </row>
    <row r="95" spans="1:49" s="163" customFormat="1" ht="24.95" customHeight="1" x14ac:dyDescent="0.25">
      <c r="A95" s="175">
        <v>21.362725638899999</v>
      </c>
      <c r="B95" s="176">
        <v>-157.71577379600001</v>
      </c>
      <c r="C95" s="68">
        <v>15003</v>
      </c>
      <c r="D95" s="68" t="s">
        <v>369</v>
      </c>
      <c r="E95" s="68">
        <v>72</v>
      </c>
      <c r="F95" s="170" t="s">
        <v>76</v>
      </c>
      <c r="G95" s="171">
        <v>20</v>
      </c>
      <c r="H95" s="171" t="e">
        <f t="shared" si="4"/>
        <v>#N/A</v>
      </c>
      <c r="I95" s="172">
        <f>INDEX('Data Table'!$F$4:$F$128,MATCH('Active &amp; Reserve'!C95,'Data Table'!$A$4:$A$128,0))</f>
        <v>1.8900950041425238E-9</v>
      </c>
      <c r="J95" s="191">
        <f>'Data Table'!BV91</f>
        <v>0</v>
      </c>
      <c r="K95" s="191">
        <f>'Data Table'!BW91</f>
        <v>0</v>
      </c>
      <c r="L95" s="191">
        <f>'Data Table'!BX91</f>
        <v>1</v>
      </c>
      <c r="M95" s="191">
        <f>'Data Table'!BY91</f>
        <v>0</v>
      </c>
      <c r="N95" s="191">
        <f>'Data Table'!BZ91</f>
        <v>0</v>
      </c>
      <c r="O95" s="191">
        <f>'Data Table'!CA91</f>
        <v>0</v>
      </c>
      <c r="P95" s="191">
        <f>'Data Table'!CB91</f>
        <v>0</v>
      </c>
      <c r="Q95" s="191">
        <f>'Data Table'!CC91</f>
        <v>0</v>
      </c>
      <c r="R95" s="191">
        <f>'Data Table'!CD91</f>
        <v>0</v>
      </c>
      <c r="S95" s="191">
        <f>'Data Table'!CE91</f>
        <v>0</v>
      </c>
      <c r="T95" s="191">
        <f>'Data Table'!CF91</f>
        <v>0</v>
      </c>
      <c r="U95" s="191">
        <f>'Data Table'!CG91</f>
        <v>0</v>
      </c>
      <c r="V95" s="191">
        <f>'Data Table'!CH91</f>
        <v>0</v>
      </c>
      <c r="W95" s="191">
        <f>'Data Table'!CI91</f>
        <v>0</v>
      </c>
      <c r="X95" s="191">
        <f>'Data Table'!CK91</f>
        <v>2978</v>
      </c>
      <c r="Y95" s="191">
        <f>'Data Table'!CL91</f>
        <v>1271</v>
      </c>
      <c r="Z95" s="191">
        <f>'Data Table'!CM91</f>
        <v>825</v>
      </c>
      <c r="AA95" s="191">
        <f>'Data Table'!CN91</f>
        <v>796</v>
      </c>
      <c r="AB95" s="191">
        <f>'Data Table'!CO91</f>
        <v>886</v>
      </c>
      <c r="AC95" s="191">
        <f>'Data Table'!CP91</f>
        <v>741</v>
      </c>
      <c r="AD95" s="200">
        <f>'Data Table'!CQ91</f>
        <v>799</v>
      </c>
      <c r="AE95" s="193" t="s">
        <v>169</v>
      </c>
      <c r="AF95" s="138">
        <f t="shared" si="3"/>
        <v>1.8900950041425238E-9</v>
      </c>
      <c r="AG95" s="194">
        <f>INDEX('Data Table'!$BE$4:$BE$128,MATCH('Active &amp; Reserve'!C95,'Data Table'!$A$4:$A$128,0))</f>
        <v>42.480578474659922</v>
      </c>
      <c r="AH95" s="195">
        <f>INDEX('[3]60-Mile'!$V$4:$V$129,MATCH(AE95,'[3]60-Mile'!$A$4:$A$129,0))</f>
        <v>0.14285714285714285</v>
      </c>
      <c r="AI95" s="196"/>
      <c r="AJ95" s="197">
        <f>INDEX('[3]60-Mile'!$X$4:$X$129,MATCH(AE95,'[3]60-Mile'!$A$4:$A$129,0))</f>
        <v>1.128711022273573</v>
      </c>
      <c r="AK95" s="198">
        <f>INDEX('[3]60-Mile'!$AA$4:$AA$129,MATCH(AE95,'[3]60-Mile'!$A$4:$A$129,0))</f>
        <v>0</v>
      </c>
      <c r="AL95" s="188"/>
      <c r="AM95" s="143"/>
      <c r="AN95" s="144">
        <f>('[4]Social Distancing Grades'!$M89)</f>
        <v>-0.8</v>
      </c>
      <c r="AO95" s="202">
        <f>INDEX('Data Table'!$BU$4:$BU$128,MATCH('Active &amp; Reserve'!C95,'Data Table'!$A$4:$A$128,0))</f>
        <v>-1</v>
      </c>
      <c r="AP95" s="162"/>
      <c r="AQ95" s="162"/>
      <c r="AV95" s="166"/>
      <c r="AW95" s="167"/>
    </row>
    <row r="96" spans="1:49" s="163" customFormat="1" ht="24.95" customHeight="1" x14ac:dyDescent="0.25">
      <c r="A96" s="178">
        <v>41.128122393300004</v>
      </c>
      <c r="B96" s="179">
        <v>-111.99124872</v>
      </c>
      <c r="C96" s="68">
        <v>49011</v>
      </c>
      <c r="D96" s="68" t="s">
        <v>368</v>
      </c>
      <c r="E96" s="68">
        <v>60</v>
      </c>
      <c r="F96" s="170" t="s">
        <v>76</v>
      </c>
      <c r="G96" s="171">
        <v>62</v>
      </c>
      <c r="H96" s="171" t="e">
        <f t="shared" si="4"/>
        <v>#N/A</v>
      </c>
      <c r="I96" s="172">
        <f>INDEX('Data Table'!$F$4:$F$128,MATCH('Active &amp; Reserve'!C96,'Data Table'!$A$4:$A$128,0))</f>
        <v>9.0006203256042395E-4</v>
      </c>
      <c r="J96" s="191">
        <f>'Data Table'!BV92</f>
        <v>79</v>
      </c>
      <c r="K96" s="191">
        <f>'Data Table'!BW92</f>
        <v>80</v>
      </c>
      <c r="L96" s="191">
        <f>'Data Table'!BX92</f>
        <v>134</v>
      </c>
      <c r="M96" s="191">
        <f>'Data Table'!BY92</f>
        <v>113</v>
      </c>
      <c r="N96" s="191">
        <f>'Data Table'!BZ92</f>
        <v>100</v>
      </c>
      <c r="O96" s="191">
        <f>'Data Table'!CA92</f>
        <v>142</v>
      </c>
      <c r="P96" s="191">
        <f>'Data Table'!CB92</f>
        <v>77</v>
      </c>
      <c r="Q96" s="191">
        <f>'Data Table'!CC92</f>
        <v>0</v>
      </c>
      <c r="R96" s="191">
        <f>'Data Table'!CD92</f>
        <v>6</v>
      </c>
      <c r="S96" s="191">
        <f>'Data Table'!CE92</f>
        <v>0</v>
      </c>
      <c r="T96" s="191">
        <f>'Data Table'!CF92</f>
        <v>3</v>
      </c>
      <c r="U96" s="191">
        <f>'Data Table'!CG92</f>
        <v>0</v>
      </c>
      <c r="V96" s="191">
        <f>'Data Table'!CH92</f>
        <v>3</v>
      </c>
      <c r="W96" s="191">
        <f>'Data Table'!CI92</f>
        <v>0</v>
      </c>
      <c r="X96" s="191">
        <f>'Data Table'!CK92</f>
        <v>0</v>
      </c>
      <c r="Y96" s="191">
        <f>'Data Table'!CL92</f>
        <v>0</v>
      </c>
      <c r="Z96" s="191">
        <f>'Data Table'!CM92</f>
        <v>0</v>
      </c>
      <c r="AA96" s="191">
        <f>'Data Table'!CN92</f>
        <v>0</v>
      </c>
      <c r="AB96" s="191">
        <f>'Data Table'!CO92</f>
        <v>0</v>
      </c>
      <c r="AC96" s="191">
        <f>'Data Table'!CP92</f>
        <v>0</v>
      </c>
      <c r="AD96" s="200">
        <f>'Data Table'!CQ92</f>
        <v>0</v>
      </c>
      <c r="AE96" s="193" t="s">
        <v>140</v>
      </c>
      <c r="AF96" s="138">
        <f t="shared" si="3"/>
        <v>9.0006203256042395E-4</v>
      </c>
      <c r="AG96" s="194">
        <f>INDEX('Data Table'!$BE$4:$BE$128,MATCH('Active &amp; Reserve'!C96,'Data Table'!$A$4:$A$128,0))</f>
        <v>274.24363854938889</v>
      </c>
      <c r="AH96" s="195">
        <f>INDEX('[3]60-Mile'!$V$4:$V$129,MATCH(AE96,'[3]60-Mile'!$A$4:$A$129,0))</f>
        <v>103.57142857142857</v>
      </c>
      <c r="AI96" s="196"/>
      <c r="AJ96" s="197">
        <f>INDEX('[3]60-Mile'!$X$4:$X$129,MATCH(AE96,'[3]60-Mile'!$A$4:$A$129,0))</f>
        <v>3.8089394242970682</v>
      </c>
      <c r="AK96" s="198">
        <f>INDEX('[3]60-Mile'!$AA$4:$AA$129,MATCH(AE96,'[3]60-Mile'!$A$4:$A$129,0))</f>
        <v>1.7142857142857142</v>
      </c>
      <c r="AL96" s="188"/>
      <c r="AM96" s="143"/>
      <c r="AN96" s="144">
        <f>('[4]Social Distancing Grades'!$M90)</f>
        <v>-1</v>
      </c>
      <c r="AO96" s="202">
        <f>INDEX('Data Table'!$BU$4:$BU$128,MATCH('Active &amp; Reserve'!C96,'Data Table'!$A$4:$A$128,0))</f>
        <v>14.095892863491056</v>
      </c>
      <c r="AP96" s="162"/>
      <c r="AQ96" s="162"/>
      <c r="AV96" s="166"/>
      <c r="AW96" s="167"/>
    </row>
    <row r="97" spans="1:49" s="163" customFormat="1" ht="24.95" customHeight="1" x14ac:dyDescent="0.25">
      <c r="A97" s="175">
        <v>32.918526078200003</v>
      </c>
      <c r="B97" s="176">
        <v>-106.133753072</v>
      </c>
      <c r="C97" s="68">
        <v>35035</v>
      </c>
      <c r="D97" s="68" t="s">
        <v>366</v>
      </c>
      <c r="E97" s="68">
        <v>61</v>
      </c>
      <c r="F97" s="170" t="s">
        <v>76</v>
      </c>
      <c r="G97" s="171">
        <v>114</v>
      </c>
      <c r="H97" s="171" t="e">
        <f t="shared" si="4"/>
        <v>#N/A</v>
      </c>
      <c r="I97" s="172">
        <f>INDEX('Data Table'!$F$4:$F$128,MATCH('Active &amp; Reserve'!C97,'Data Table'!$A$4:$A$128,0))</f>
        <v>3.1712698924012422E-7</v>
      </c>
      <c r="J97" s="191">
        <f>'Data Table'!BV93</f>
        <v>39</v>
      </c>
      <c r="K97" s="191">
        <f>'Data Table'!BW93</f>
        <v>10</v>
      </c>
      <c r="L97" s="191">
        <f>'Data Table'!BX93</f>
        <v>22</v>
      </c>
      <c r="M97" s="191">
        <f>'Data Table'!BY93</f>
        <v>40</v>
      </c>
      <c r="N97" s="191">
        <f>'Data Table'!BZ93</f>
        <v>36</v>
      </c>
      <c r="O97" s="191">
        <f>'Data Table'!CA93</f>
        <v>58</v>
      </c>
      <c r="P97" s="191">
        <f>'Data Table'!CB93</f>
        <v>19</v>
      </c>
      <c r="Q97" s="191">
        <f>'Data Table'!CC93</f>
        <v>0</v>
      </c>
      <c r="R97" s="191">
        <f>'Data Table'!CD93</f>
        <v>0</v>
      </c>
      <c r="S97" s="191">
        <f>'Data Table'!CE93</f>
        <v>0</v>
      </c>
      <c r="T97" s="191">
        <f>'Data Table'!CF93</f>
        <v>0</v>
      </c>
      <c r="U97" s="191">
        <f>'Data Table'!CG93</f>
        <v>0</v>
      </c>
      <c r="V97" s="191">
        <f>'Data Table'!CH93</f>
        <v>0</v>
      </c>
      <c r="W97" s="191">
        <f>'Data Table'!CI93</f>
        <v>0</v>
      </c>
      <c r="X97" s="191">
        <f>'Data Table'!CK93</f>
        <v>2787</v>
      </c>
      <c r="Y97" s="191">
        <f>'Data Table'!CL93</f>
        <v>3666</v>
      </c>
      <c r="Z97" s="191">
        <f>'Data Table'!CM93</f>
        <v>3848</v>
      </c>
      <c r="AA97" s="191">
        <f>'Data Table'!CN93</f>
        <v>3873</v>
      </c>
      <c r="AB97" s="191">
        <f>'Data Table'!CO93</f>
        <v>4086</v>
      </c>
      <c r="AC97" s="191">
        <f>'Data Table'!CP93</f>
        <v>9036</v>
      </c>
      <c r="AD97" s="200">
        <f>'Data Table'!CQ93</f>
        <v>2882</v>
      </c>
      <c r="AE97" s="193" t="s">
        <v>111</v>
      </c>
      <c r="AF97" s="138">
        <f t="shared" si="3"/>
        <v>3.1712698924012422E-7</v>
      </c>
      <c r="AG97" s="194">
        <f>INDEX('Data Table'!$BE$4:$BE$128,MATCH('Active &amp; Reserve'!C97,'Data Table'!$A$4:$A$128,0))</f>
        <v>211.42167072124894</v>
      </c>
      <c r="AH97" s="195">
        <f>INDEX('[3]60-Mile'!$V$4:$V$129,MATCH(AE97,'[3]60-Mile'!$A$4:$A$129,0))</f>
        <v>32</v>
      </c>
      <c r="AI97" s="196"/>
      <c r="AJ97" s="197">
        <f>INDEX('[3]60-Mile'!$X$4:$X$129,MATCH(AE97,'[3]60-Mile'!$A$4:$A$129,0))</f>
        <v>1.0501076360326935</v>
      </c>
      <c r="AK97" s="198">
        <f>INDEX('[3]60-Mile'!$AA$4:$AA$129,MATCH(AE97,'[3]60-Mile'!$A$4:$A$129,0))</f>
        <v>0</v>
      </c>
      <c r="AL97" s="188"/>
      <c r="AM97" s="143"/>
      <c r="AN97" s="144">
        <f>('[4]Social Distancing Grades'!$M91)</f>
        <v>-1</v>
      </c>
      <c r="AO97" s="202">
        <f>INDEX('Data Table'!$BU$4:$BU$128,MATCH('Active &amp; Reserve'!C97,'Data Table'!$A$4:$A$128,0))</f>
        <v>1.503615149796651</v>
      </c>
      <c r="AP97" s="162"/>
      <c r="AQ97" s="162"/>
      <c r="AV97" s="166"/>
      <c r="AW97" s="167"/>
    </row>
    <row r="98" spans="1:49" s="163" customFormat="1" ht="24.95" customHeight="1" x14ac:dyDescent="0.25">
      <c r="A98" s="175">
        <v>38.805160991999998</v>
      </c>
      <c r="B98" s="176">
        <v>-76.874437424700005</v>
      </c>
      <c r="C98" s="68">
        <v>24033</v>
      </c>
      <c r="D98" s="68" t="s">
        <v>373</v>
      </c>
      <c r="E98" s="68">
        <v>67</v>
      </c>
      <c r="F98" s="170" t="s">
        <v>153</v>
      </c>
      <c r="G98" s="171">
        <v>42</v>
      </c>
      <c r="H98" s="171" t="e">
        <f t="shared" si="4"/>
        <v>#N/A</v>
      </c>
      <c r="I98" s="172">
        <f>INDEX('Data Table'!$F$4:$F$128,MATCH('Active &amp; Reserve'!C98,'Data Table'!$A$4:$A$128,0))</f>
        <v>0.77158642602026373</v>
      </c>
      <c r="J98" s="191">
        <f>'Data Table'!BV94</f>
        <v>1527</v>
      </c>
      <c r="K98" s="191">
        <f>'Data Table'!BW94</f>
        <v>2522</v>
      </c>
      <c r="L98" s="191">
        <f>'Data Table'!BX94</f>
        <v>1309</v>
      </c>
      <c r="M98" s="191">
        <f>'Data Table'!BY94</f>
        <v>2285</v>
      </c>
      <c r="N98" s="191">
        <f>'Data Table'!BZ94</f>
        <v>1475</v>
      </c>
      <c r="O98" s="191">
        <f>'Data Table'!CA94</f>
        <v>1590</v>
      </c>
      <c r="P98" s="191">
        <f>'Data Table'!CB94</f>
        <v>1700</v>
      </c>
      <c r="Q98" s="191">
        <f>'Data Table'!CC94</f>
        <v>38</v>
      </c>
      <c r="R98" s="191">
        <f>'Data Table'!CD94</f>
        <v>75</v>
      </c>
      <c r="S98" s="191">
        <f>'Data Table'!CE94</f>
        <v>79</v>
      </c>
      <c r="T98" s="191">
        <f>'Data Table'!CF94</f>
        <v>68</v>
      </c>
      <c r="U98" s="191">
        <f>'Data Table'!CG94</f>
        <v>74</v>
      </c>
      <c r="V98" s="191">
        <f>'Data Table'!CH94</f>
        <v>67</v>
      </c>
      <c r="W98" s="191">
        <f>'Data Table'!CI94</f>
        <v>34</v>
      </c>
      <c r="X98" s="191">
        <f>'Data Table'!CK94</f>
        <v>-10688</v>
      </c>
      <c r="Y98" s="191">
        <f>'Data Table'!CL94</f>
        <v>-1098</v>
      </c>
      <c r="Z98" s="191">
        <f>'Data Table'!CM94</f>
        <v>-7177</v>
      </c>
      <c r="AA98" s="191">
        <f>'Data Table'!CN94</f>
        <v>-1261</v>
      </c>
      <c r="AB98" s="191">
        <f>'Data Table'!CO94</f>
        <v>-6285</v>
      </c>
      <c r="AC98" s="191">
        <f>'Data Table'!CP94</f>
        <v>-145</v>
      </c>
      <c r="AD98" s="200">
        <f>'Data Table'!CQ94</f>
        <v>825</v>
      </c>
      <c r="AE98" s="193" t="s">
        <v>173</v>
      </c>
      <c r="AF98" s="138">
        <f t="shared" si="3"/>
        <v>0.77158642602026373</v>
      </c>
      <c r="AG98" s="194">
        <f>INDEX('Data Table'!$BE$4:$BE$128,MATCH('Active &amp; Reserve'!C98,'Data Table'!$A$4:$A$128,0))</f>
        <v>811.63114984941205</v>
      </c>
      <c r="AH98" s="195">
        <f>INDEX('[3]60-Mile'!$V$4:$V$129,MATCH(AE98,'[3]60-Mile'!$A$4:$A$129,0))</f>
        <v>1772.5714285714287</v>
      </c>
      <c r="AI98" s="196"/>
      <c r="AJ98" s="197">
        <f>INDEX('[3]60-Mile'!$X$4:$X$129,MATCH(AE98,'[3]60-Mile'!$A$4:$A$129,0))</f>
        <v>34.885356406619017</v>
      </c>
      <c r="AK98" s="198">
        <f>INDEX('[3]60-Mile'!$AA$4:$AA$129,MATCH(AE98,'[3]60-Mile'!$A$4:$A$129,0))</f>
        <v>62.142857142857146</v>
      </c>
      <c r="AL98" s="188"/>
      <c r="AM98" s="143"/>
      <c r="AN98" s="144">
        <f>('[4]Social Distancing Grades'!$M92)</f>
        <v>-1</v>
      </c>
      <c r="AO98" s="202">
        <f>INDEX('Data Table'!$BU$4:$BU$128,MATCH('Active &amp; Reserve'!C98,'Data Table'!$A$4:$A$128,0))</f>
        <v>-0.35271886419943121</v>
      </c>
      <c r="AP98" s="162"/>
      <c r="AQ98" s="162"/>
      <c r="AV98" s="166"/>
      <c r="AW98" s="167"/>
    </row>
    <row r="99" spans="1:49" s="163" customFormat="1" ht="24.95" customHeight="1" x14ac:dyDescent="0.25">
      <c r="A99" s="178">
        <v>61.2697996076</v>
      </c>
      <c r="B99" s="179">
        <v>-149.811187588</v>
      </c>
      <c r="C99" s="68">
        <v>2020</v>
      </c>
      <c r="D99" s="68" t="s">
        <v>369</v>
      </c>
      <c r="E99" s="68">
        <v>40</v>
      </c>
      <c r="F99" s="170" t="s">
        <v>76</v>
      </c>
      <c r="G99" s="171">
        <v>120</v>
      </c>
      <c r="H99" s="171" t="e">
        <f t="shared" si="4"/>
        <v>#N/A</v>
      </c>
      <c r="I99" s="172">
        <f>INDEX('Data Table'!$F$4:$F$128,MATCH('Active &amp; Reserve'!C99,'Data Table'!$A$4:$A$128,0))</f>
        <v>1.7537591581439928E-18</v>
      </c>
      <c r="J99" s="191">
        <f>'Data Table'!BV95</f>
        <v>2</v>
      </c>
      <c r="K99" s="191">
        <f>'Data Table'!BW95</f>
        <v>0</v>
      </c>
      <c r="L99" s="191">
        <f>'Data Table'!BX95</f>
        <v>1</v>
      </c>
      <c r="M99" s="191">
        <f>'Data Table'!BY95</f>
        <v>0</v>
      </c>
      <c r="N99" s="191">
        <f>'Data Table'!BZ95</f>
        <v>0</v>
      </c>
      <c r="O99" s="191">
        <f>'Data Table'!CA95</f>
        <v>0</v>
      </c>
      <c r="P99" s="191">
        <f>'Data Table'!CB95</f>
        <v>0</v>
      </c>
      <c r="Q99" s="191">
        <f>'Data Table'!CC95</f>
        <v>0</v>
      </c>
      <c r="R99" s="191">
        <f>'Data Table'!CD95</f>
        <v>0</v>
      </c>
      <c r="S99" s="191">
        <f>'Data Table'!CE95</f>
        <v>0</v>
      </c>
      <c r="T99" s="191">
        <f>'Data Table'!CF95</f>
        <v>0</v>
      </c>
      <c r="U99" s="191">
        <f>'Data Table'!CG95</f>
        <v>0</v>
      </c>
      <c r="V99" s="191">
        <f>'Data Table'!CH95</f>
        <v>0</v>
      </c>
      <c r="W99" s="191">
        <f>'Data Table'!CI95</f>
        <v>0</v>
      </c>
      <c r="X99" s="191">
        <f>'Data Table'!CK95</f>
        <v>769</v>
      </c>
      <c r="Y99" s="191">
        <f>'Data Table'!CL95</f>
        <v>635</v>
      </c>
      <c r="Z99" s="191">
        <f>'Data Table'!CM95</f>
        <v>2500</v>
      </c>
      <c r="AA99" s="191">
        <f>'Data Table'!CN95</f>
        <v>1881</v>
      </c>
      <c r="AB99" s="191">
        <f>'Data Table'!CO95</f>
        <v>865</v>
      </c>
      <c r="AC99" s="191">
        <f>'Data Table'!CP95</f>
        <v>1156</v>
      </c>
      <c r="AD99" s="200">
        <f>'Data Table'!CQ95</f>
        <v>955</v>
      </c>
      <c r="AE99" s="193" t="s">
        <v>187</v>
      </c>
      <c r="AF99" s="138">
        <f t="shared" si="3"/>
        <v>1.7537591581439928E-18</v>
      </c>
      <c r="AG99" s="194">
        <f>INDEX('Data Table'!$BE$4:$BE$128,MATCH('Active &amp; Reserve'!C99,'Data Table'!$A$4:$A$128,0))</f>
        <v>71.875</v>
      </c>
      <c r="AH99" s="195">
        <f>INDEX('[3]60-Mile'!$V$4:$V$129,MATCH(AE99,'[3]60-Mile'!$A$4:$A$129,0))</f>
        <v>0.42857142857142855</v>
      </c>
      <c r="AI99" s="196"/>
      <c r="AJ99" s="197">
        <f>INDEX('[3]60-Mile'!$X$4:$X$129,MATCH(AE99,'[3]60-Mile'!$A$4:$A$129,0))</f>
        <v>1.3888888888888891</v>
      </c>
      <c r="AK99" s="198">
        <f>INDEX('[3]60-Mile'!$AA$4:$AA$129,MATCH(AE99,'[3]60-Mile'!$A$4:$A$129,0))</f>
        <v>0</v>
      </c>
      <c r="AL99" s="188"/>
      <c r="AM99" s="143"/>
      <c r="AN99" s="144">
        <f>('[4]Social Distancing Grades'!$M93)</f>
        <v>-1</v>
      </c>
      <c r="AO99" s="202">
        <f>INDEX('Data Table'!$BU$4:$BU$128,MATCH('Active &amp; Reserve'!C99,'Data Table'!$A$4:$A$128,0))</f>
        <v>-1</v>
      </c>
      <c r="AP99" s="162"/>
      <c r="AQ99" s="162"/>
      <c r="AV99" s="166"/>
      <c r="AW99" s="167"/>
    </row>
    <row r="100" spans="1:49" s="163" customFormat="1" ht="24.95" customHeight="1" x14ac:dyDescent="0.25">
      <c r="A100" s="178">
        <v>40.025630405400001</v>
      </c>
      <c r="B100" s="179">
        <v>-74.580317635300005</v>
      </c>
      <c r="C100" s="68">
        <v>34005</v>
      </c>
      <c r="D100" s="68" t="s">
        <v>364</v>
      </c>
      <c r="E100" s="68">
        <v>71</v>
      </c>
      <c r="F100" s="170" t="s">
        <v>153</v>
      </c>
      <c r="G100" s="171">
        <v>1</v>
      </c>
      <c r="H100" s="171" t="e">
        <f t="shared" si="4"/>
        <v>#N/A</v>
      </c>
      <c r="I100" s="172">
        <f>INDEX('Data Table'!$F$4:$F$128,MATCH('Active &amp; Reserve'!C100,'Data Table'!$A$4:$A$128,0))</f>
        <v>12.164034221626535</v>
      </c>
      <c r="J100" s="191">
        <f>'Data Table'!BV96</f>
        <v>2274</v>
      </c>
      <c r="K100" s="191">
        <f>'Data Table'!BW96</f>
        <v>1278</v>
      </c>
      <c r="L100" s="191">
        <f>'Data Table'!BX96</f>
        <v>1699</v>
      </c>
      <c r="M100" s="191">
        <f>'Data Table'!BY96</f>
        <v>1402</v>
      </c>
      <c r="N100" s="191">
        <f>'Data Table'!BZ96</f>
        <v>1563</v>
      </c>
      <c r="O100" s="191">
        <f>'Data Table'!CA96</f>
        <v>834</v>
      </c>
      <c r="P100" s="191">
        <f>'Data Table'!CB96</f>
        <v>918</v>
      </c>
      <c r="Q100" s="191">
        <f>'Data Table'!CC96</f>
        <v>122</v>
      </c>
      <c r="R100" s="191">
        <f>'Data Table'!CD96</f>
        <v>193</v>
      </c>
      <c r="S100" s="191">
        <f>'Data Table'!CE96</f>
        <v>190</v>
      </c>
      <c r="T100" s="191">
        <f>'Data Table'!CF96</f>
        <v>127</v>
      </c>
      <c r="U100" s="191">
        <f>'Data Table'!CG96</f>
        <v>211</v>
      </c>
      <c r="V100" s="191">
        <f>'Data Table'!CH96</f>
        <v>114</v>
      </c>
      <c r="W100" s="191">
        <f>'Data Table'!CI96</f>
        <v>47</v>
      </c>
      <c r="X100" s="191">
        <f>'Data Table'!CK96</f>
        <v>4873</v>
      </c>
      <c r="Y100" s="191">
        <f>'Data Table'!CL96</f>
        <v>-2699</v>
      </c>
      <c r="Z100" s="191">
        <f>'Data Table'!CM96</f>
        <v>2201</v>
      </c>
      <c r="AA100" s="191">
        <f>'Data Table'!CN96</f>
        <v>-1430</v>
      </c>
      <c r="AB100" s="191">
        <f>'Data Table'!CO96</f>
        <v>19571</v>
      </c>
      <c r="AC100" s="191">
        <f>'Data Table'!CP96</f>
        <v>14572</v>
      </c>
      <c r="AD100" s="200">
        <f>'Data Table'!CQ96</f>
        <v>10610</v>
      </c>
      <c r="AE100" s="193" t="s">
        <v>254</v>
      </c>
      <c r="AF100" s="138">
        <f t="shared" si="3"/>
        <v>12.164034221626535</v>
      </c>
      <c r="AG100" s="194">
        <f>INDEX('Data Table'!$BE$4:$BE$128,MATCH('Active &amp; Reserve'!C100,'Data Table'!$A$4:$A$128,0))</f>
        <v>1440.2798399292155</v>
      </c>
      <c r="AH100" s="195">
        <f>INDEX('[3]60-Mile'!$V$4:$V$129,MATCH(AE100,'[3]60-Mile'!$A$4:$A$129,0))</f>
        <v>1424</v>
      </c>
      <c r="AI100" s="196"/>
      <c r="AJ100" s="197">
        <f>INDEX('[3]60-Mile'!$X$4:$X$129,MATCH(AE100,'[3]60-Mile'!$A$4:$A$129,0))</f>
        <v>104.61023276944621</v>
      </c>
      <c r="AK100" s="198">
        <f>INDEX('[3]60-Mile'!$AA$4:$AA$129,MATCH(AE100,'[3]60-Mile'!$A$4:$A$129,0))</f>
        <v>143.42857142857142</v>
      </c>
      <c r="AL100" s="188"/>
      <c r="AM100" s="143"/>
      <c r="AN100" s="144">
        <f>('[4]Social Distancing Grades'!$M94)</f>
        <v>-1</v>
      </c>
      <c r="AO100" s="202">
        <f>INDEX('Data Table'!$BU$4:$BU$128,MATCH('Active &amp; Reserve'!C100,'Data Table'!$A$4:$A$128,0))</f>
        <v>-0.21594949673215846</v>
      </c>
      <c r="AP100" s="162"/>
      <c r="AQ100" s="162"/>
      <c r="AV100" s="166"/>
      <c r="AW100" s="167"/>
    </row>
    <row r="101" spans="1:49" s="163" customFormat="1" ht="24.95" customHeight="1" x14ac:dyDescent="0.25">
      <c r="A101" s="175">
        <v>30.407831613900001</v>
      </c>
      <c r="B101" s="176">
        <v>-88.921617866999995</v>
      </c>
      <c r="C101" s="68">
        <v>28047</v>
      </c>
      <c r="D101" s="68" t="s">
        <v>363</v>
      </c>
      <c r="E101" s="68">
        <v>74</v>
      </c>
      <c r="F101" s="170" t="s">
        <v>157</v>
      </c>
      <c r="G101" s="171">
        <v>31</v>
      </c>
      <c r="H101" s="171" t="e">
        <f t="shared" si="4"/>
        <v>#N/A</v>
      </c>
      <c r="I101" s="172">
        <f>INDEX('Data Table'!$F$4:$F$128,MATCH('Active &amp; Reserve'!C101,'Data Table'!$A$4:$A$128,0))</f>
        <v>1.5575356348632634E-3</v>
      </c>
      <c r="J101" s="191">
        <f>'Data Table'!BV97</f>
        <v>49</v>
      </c>
      <c r="K101" s="191">
        <f>'Data Table'!BW97</f>
        <v>48</v>
      </c>
      <c r="L101" s="191">
        <f>'Data Table'!BX97</f>
        <v>90</v>
      </c>
      <c r="M101" s="191">
        <f>'Data Table'!BY97</f>
        <v>82</v>
      </c>
      <c r="N101" s="191">
        <f>'Data Table'!BZ97</f>
        <v>77</v>
      </c>
      <c r="O101" s="191">
        <f>'Data Table'!CA97</f>
        <v>97</v>
      </c>
      <c r="P101" s="191">
        <f>'Data Table'!CB97</f>
        <v>26</v>
      </c>
      <c r="Q101" s="191">
        <f>'Data Table'!CC97</f>
        <v>1</v>
      </c>
      <c r="R101" s="191">
        <f>'Data Table'!CD97</f>
        <v>6</v>
      </c>
      <c r="S101" s="191">
        <f>'Data Table'!CE97</f>
        <v>7</v>
      </c>
      <c r="T101" s="191">
        <f>'Data Table'!CF97</f>
        <v>1</v>
      </c>
      <c r="U101" s="191">
        <f>'Data Table'!CG97</f>
        <v>0</v>
      </c>
      <c r="V101" s="191">
        <f>'Data Table'!CH97</f>
        <v>4</v>
      </c>
      <c r="W101" s="191">
        <f>'Data Table'!CI97</f>
        <v>1</v>
      </c>
      <c r="X101" s="191">
        <f>'Data Table'!CK97</f>
        <v>-727</v>
      </c>
      <c r="Y101" s="191">
        <f>'Data Table'!CL97</f>
        <v>290</v>
      </c>
      <c r="Z101" s="191">
        <f>'Data Table'!CM97</f>
        <v>2740</v>
      </c>
      <c r="AA101" s="191">
        <f>'Data Table'!CN97</f>
        <v>7983</v>
      </c>
      <c r="AB101" s="191">
        <f>'Data Table'!CO97</f>
        <v>-7563</v>
      </c>
      <c r="AC101" s="191">
        <f>'Data Table'!CP97</f>
        <v>1212</v>
      </c>
      <c r="AD101" s="200">
        <f>'Data Table'!CQ97</f>
        <v>3955</v>
      </c>
      <c r="AE101" s="193" t="s">
        <v>134</v>
      </c>
      <c r="AF101" s="138">
        <f t="shared" si="3"/>
        <v>1.5575356348632634E-3</v>
      </c>
      <c r="AG101" s="194">
        <f>INDEX('Data Table'!$BE$4:$BE$128,MATCH('Active &amp; Reserve'!C101,'Data Table'!$A$4:$A$128,0))</f>
        <v>368.64289324062594</v>
      </c>
      <c r="AH101" s="195">
        <f>INDEX('[3]60-Mile'!$V$4:$V$129,MATCH(AE101,'[3]60-Mile'!$A$4:$A$129,0))</f>
        <v>67</v>
      </c>
      <c r="AI101" s="196"/>
      <c r="AJ101" s="197">
        <f>INDEX('[3]60-Mile'!$X$4:$X$129,MATCH(AE101,'[3]60-Mile'!$A$4:$A$129,0))</f>
        <v>20.410837174106224</v>
      </c>
      <c r="AK101" s="198">
        <f>INDEX('[3]60-Mile'!$AA$4:$AA$129,MATCH(AE101,'[3]60-Mile'!$A$4:$A$129,0))</f>
        <v>2.8571428571428572</v>
      </c>
      <c r="AL101" s="188"/>
      <c r="AM101" s="143"/>
      <c r="AN101" s="144">
        <f>('[4]Social Distancing Grades'!$M95)</f>
        <v>-1</v>
      </c>
      <c r="AO101" s="202">
        <f>INDEX('Data Table'!$BU$4:$BU$128,MATCH('Active &amp; Reserve'!C101,'Data Table'!$A$4:$A$128,0))</f>
        <v>1.8216443449877051</v>
      </c>
      <c r="AP101" s="162"/>
      <c r="AQ101" s="162"/>
      <c r="AV101" s="166"/>
      <c r="AW101" s="167"/>
    </row>
    <row r="102" spans="1:49" s="163" customFormat="1" ht="24.95" customHeight="1" x14ac:dyDescent="0.25">
      <c r="A102" s="175">
        <v>34.995240889400002</v>
      </c>
      <c r="B102" s="176">
        <v>-106.48785694</v>
      </c>
      <c r="C102" s="68">
        <v>35001</v>
      </c>
      <c r="D102" s="68" t="s">
        <v>368</v>
      </c>
      <c r="E102" s="68">
        <v>75</v>
      </c>
      <c r="F102" s="170" t="s">
        <v>157</v>
      </c>
      <c r="G102" s="171">
        <v>53</v>
      </c>
      <c r="H102" s="171" t="e">
        <f t="shared" si="4"/>
        <v>#N/A</v>
      </c>
      <c r="I102" s="172">
        <f>INDEX('Data Table'!$F$4:$F$128,MATCH('Active &amp; Reserve'!C102,'Data Table'!$A$4:$A$128,0))</f>
        <v>1.3168768805516063E-4</v>
      </c>
      <c r="J102" s="191">
        <f>'Data Table'!BV98</f>
        <v>13</v>
      </c>
      <c r="K102" s="191">
        <f>'Data Table'!BW98</f>
        <v>14</v>
      </c>
      <c r="L102" s="191">
        <f>'Data Table'!BX98</f>
        <v>53</v>
      </c>
      <c r="M102" s="191">
        <f>'Data Table'!BY98</f>
        <v>27</v>
      </c>
      <c r="N102" s="191">
        <f>'Data Table'!BZ98</f>
        <v>44</v>
      </c>
      <c r="O102" s="191">
        <f>'Data Table'!CA98</f>
        <v>20</v>
      </c>
      <c r="P102" s="191">
        <f>'Data Table'!CB98</f>
        <v>26</v>
      </c>
      <c r="Q102" s="191">
        <f>'Data Table'!CC98</f>
        <v>2</v>
      </c>
      <c r="R102" s="191">
        <f>'Data Table'!CD98</f>
        <v>0</v>
      </c>
      <c r="S102" s="191">
        <f>'Data Table'!CE98</f>
        <v>0</v>
      </c>
      <c r="T102" s="191">
        <f>'Data Table'!CF98</f>
        <v>4</v>
      </c>
      <c r="U102" s="191">
        <f>'Data Table'!CG98</f>
        <v>3</v>
      </c>
      <c r="V102" s="191">
        <f>'Data Table'!CH98</f>
        <v>4</v>
      </c>
      <c r="W102" s="191">
        <f>'Data Table'!CI98</f>
        <v>0</v>
      </c>
      <c r="X102" s="191">
        <f>'Data Table'!CK98</f>
        <v>2787</v>
      </c>
      <c r="Y102" s="191">
        <f>'Data Table'!CL98</f>
        <v>3666</v>
      </c>
      <c r="Z102" s="191">
        <f>'Data Table'!CM98</f>
        <v>3848</v>
      </c>
      <c r="AA102" s="191">
        <f>'Data Table'!CN98</f>
        <v>3873</v>
      </c>
      <c r="AB102" s="191">
        <f>'Data Table'!CO98</f>
        <v>4086</v>
      </c>
      <c r="AC102" s="191">
        <f>'Data Table'!CP98</f>
        <v>9036</v>
      </c>
      <c r="AD102" s="200">
        <f>'Data Table'!CQ98</f>
        <v>2882</v>
      </c>
      <c r="AE102" s="193" t="s">
        <v>125</v>
      </c>
      <c r="AF102" s="138">
        <f t="shared" si="3"/>
        <v>1.3168768805516063E-4</v>
      </c>
      <c r="AG102" s="194">
        <f>INDEX('Data Table'!$BE$4:$BE$128,MATCH('Active &amp; Reserve'!C102,'Data Table'!$A$4:$A$128,0))</f>
        <v>194.25508735962933</v>
      </c>
      <c r="AH102" s="195">
        <f>INDEX('[3]60-Mile'!$V$4:$V$129,MATCH(AE102,'[3]60-Mile'!$A$4:$A$129,0))</f>
        <v>28.142857142857142</v>
      </c>
      <c r="AI102" s="196"/>
      <c r="AJ102" s="197">
        <f>INDEX('[3]60-Mile'!$X$4:$X$129,MATCH(AE102,'[3]60-Mile'!$A$4:$A$129,0))</f>
        <v>9.1013978460025093</v>
      </c>
      <c r="AK102" s="198">
        <f>INDEX('[3]60-Mile'!$AA$4:$AA$129,MATCH(AE102,'[3]60-Mile'!$A$4:$A$129,0))</f>
        <v>1.8571428571428572</v>
      </c>
      <c r="AL102" s="188"/>
      <c r="AM102" s="143"/>
      <c r="AN102" s="144">
        <f>('[4]Social Distancing Grades'!$M96)</f>
        <v>-1</v>
      </c>
      <c r="AO102" s="202">
        <f>INDEX('Data Table'!$BU$4:$BU$128,MATCH('Active &amp; Reserve'!C102,'Data Table'!$A$4:$A$128,0))</f>
        <v>1.503615149796651</v>
      </c>
      <c r="AP102" s="162"/>
      <c r="AQ102" s="162"/>
      <c r="AV102" s="166"/>
      <c r="AW102" s="167"/>
    </row>
    <row r="103" spans="1:49" s="163" customFormat="1" ht="24.95" customHeight="1" x14ac:dyDescent="0.25">
      <c r="A103" s="178">
        <v>29.386706045099999</v>
      </c>
      <c r="B103" s="179">
        <v>-98.618083093099997</v>
      </c>
      <c r="C103" s="68">
        <v>48029</v>
      </c>
      <c r="D103" s="68" t="s">
        <v>363</v>
      </c>
      <c r="E103" s="68">
        <v>73</v>
      </c>
      <c r="F103" s="170" t="s">
        <v>74</v>
      </c>
      <c r="G103" s="171">
        <v>13</v>
      </c>
      <c r="H103" s="171" t="e">
        <f t="shared" si="4"/>
        <v>#N/A</v>
      </c>
      <c r="I103" s="172">
        <f>INDEX('Data Table'!$F$4:$F$128,MATCH('Active &amp; Reserve'!C103,'Data Table'!$A$4:$A$128,0))</f>
        <v>3.0610731021934491E-4</v>
      </c>
      <c r="J103" s="191">
        <f>'Data Table'!BV99</f>
        <v>95</v>
      </c>
      <c r="K103" s="191">
        <f>'Data Table'!BW99</f>
        <v>98</v>
      </c>
      <c r="L103" s="191">
        <f>'Data Table'!BX99</f>
        <v>70</v>
      </c>
      <c r="M103" s="191">
        <f>'Data Table'!BY99</f>
        <v>70</v>
      </c>
      <c r="N103" s="191">
        <f>'Data Table'!BZ99</f>
        <v>30</v>
      </c>
      <c r="O103" s="191">
        <f>'Data Table'!CA99</f>
        <v>42</v>
      </c>
      <c r="P103" s="191">
        <f>'Data Table'!CB99</f>
        <v>41</v>
      </c>
      <c r="Q103" s="191">
        <f>'Data Table'!CC99</f>
        <v>0</v>
      </c>
      <c r="R103" s="191">
        <f>'Data Table'!CD99</f>
        <v>0</v>
      </c>
      <c r="S103" s="191">
        <f>'Data Table'!CE99</f>
        <v>1</v>
      </c>
      <c r="T103" s="191">
        <f>'Data Table'!CF99</f>
        <v>1</v>
      </c>
      <c r="U103" s="191">
        <f>'Data Table'!CG99</f>
        <v>2</v>
      </c>
      <c r="V103" s="191">
        <f>'Data Table'!CH99</f>
        <v>0</v>
      </c>
      <c r="W103" s="191">
        <f>'Data Table'!CI99</f>
        <v>4</v>
      </c>
      <c r="X103" s="191">
        <f>'Data Table'!CK99</f>
        <v>0</v>
      </c>
      <c r="Y103" s="191">
        <f>'Data Table'!CL99</f>
        <v>0</v>
      </c>
      <c r="Z103" s="191">
        <f>'Data Table'!CM99</f>
        <v>0</v>
      </c>
      <c r="AA103" s="191">
        <f>'Data Table'!CN99</f>
        <v>-10629</v>
      </c>
      <c r="AB103" s="191">
        <f>'Data Table'!CO99</f>
        <v>10744</v>
      </c>
      <c r="AC103" s="191">
        <f>'Data Table'!CP99</f>
        <v>-7551</v>
      </c>
      <c r="AD103" s="200">
        <f>'Data Table'!CQ99</f>
        <v>35879</v>
      </c>
      <c r="AE103" s="193" t="s">
        <v>136</v>
      </c>
      <c r="AF103" s="138">
        <f t="shared" si="3"/>
        <v>3.0610731021934491E-4</v>
      </c>
      <c r="AG103" s="194">
        <f>INDEX('Data Table'!$BE$4:$BE$128,MATCH('Active &amp; Reserve'!C103,'Data Table'!$A$4:$A$128,0))</f>
        <v>108.91924126471466</v>
      </c>
      <c r="AH103" s="195">
        <f>INDEX('[3]60-Mile'!$V$4:$V$129,MATCH(AE103,'[3]60-Mile'!$A$4:$A$129,0))</f>
        <v>63.714285714285715</v>
      </c>
      <c r="AI103" s="196"/>
      <c r="AJ103" s="197">
        <f>INDEX('[3]60-Mile'!$X$4:$X$129,MATCH(AE103,'[3]60-Mile'!$A$4:$A$129,0))</f>
        <v>2.9911534059438685</v>
      </c>
      <c r="AK103" s="198">
        <f>INDEX('[3]60-Mile'!$AA$4:$AA$129,MATCH(AE103,'[3]60-Mile'!$A$4:$A$129,0))</f>
        <v>1.1428571428571428</v>
      </c>
      <c r="AL103" s="188"/>
      <c r="AM103" s="143"/>
      <c r="AN103" s="144">
        <f>('[4]Social Distancing Grades'!$M97)</f>
        <v>-1</v>
      </c>
      <c r="AO103" s="202">
        <f>INDEX('Data Table'!$BU$4:$BU$128,MATCH('Active &amp; Reserve'!C103,'Data Table'!$A$4:$A$128,0))</f>
        <v>4.9891433329483164</v>
      </c>
      <c r="AP103" s="162"/>
      <c r="AQ103" s="162"/>
      <c r="AV103" s="166"/>
      <c r="AW103" s="167"/>
    </row>
    <row r="104" spans="1:49" s="163" customFormat="1" ht="24.95" customHeight="1" x14ac:dyDescent="0.25">
      <c r="A104" s="175">
        <v>37.132267300499997</v>
      </c>
      <c r="B104" s="176">
        <v>-76.588907760699996</v>
      </c>
      <c r="C104" s="68">
        <v>51199</v>
      </c>
      <c r="D104" s="68" t="s">
        <v>366</v>
      </c>
      <c r="E104" s="68">
        <v>69</v>
      </c>
      <c r="F104" s="170" t="s">
        <v>76</v>
      </c>
      <c r="G104" s="171">
        <v>70</v>
      </c>
      <c r="H104" s="171" t="e">
        <f t="shared" si="4"/>
        <v>#N/A</v>
      </c>
      <c r="I104" s="172">
        <f>INDEX('Data Table'!$F$4:$F$128,MATCH('Active &amp; Reserve'!C104,'Data Table'!$A$4:$A$128,0))</f>
        <v>2.8738509870382928E-2</v>
      </c>
      <c r="J104" s="191">
        <f>'Data Table'!BV100</f>
        <v>122</v>
      </c>
      <c r="K104" s="191">
        <f>'Data Table'!BW100</f>
        <v>144</v>
      </c>
      <c r="L104" s="191">
        <f>'Data Table'!BX100</f>
        <v>87</v>
      </c>
      <c r="M104" s="191">
        <f>'Data Table'!BY100</f>
        <v>147</v>
      </c>
      <c r="N104" s="191">
        <f>'Data Table'!BZ100</f>
        <v>152</v>
      </c>
      <c r="O104" s="191">
        <f>'Data Table'!CA100</f>
        <v>188</v>
      </c>
      <c r="P104" s="191">
        <f>'Data Table'!CB100</f>
        <v>119</v>
      </c>
      <c r="Q104" s="191">
        <f>'Data Table'!CC100</f>
        <v>0</v>
      </c>
      <c r="R104" s="191">
        <f>'Data Table'!CD100</f>
        <v>6</v>
      </c>
      <c r="S104" s="191">
        <f>'Data Table'!CE100</f>
        <v>3</v>
      </c>
      <c r="T104" s="191">
        <f>'Data Table'!CF100</f>
        <v>2</v>
      </c>
      <c r="U104" s="191">
        <f>'Data Table'!CG100</f>
        <v>7</v>
      </c>
      <c r="V104" s="191">
        <f>'Data Table'!CH100</f>
        <v>1</v>
      </c>
      <c r="W104" s="191">
        <f>'Data Table'!CI100</f>
        <v>4</v>
      </c>
      <c r="X104" s="191">
        <f>'Data Table'!CK100</f>
        <v>0</v>
      </c>
      <c r="Y104" s="191">
        <f>'Data Table'!CL100</f>
        <v>0</v>
      </c>
      <c r="Z104" s="191">
        <f>'Data Table'!CM100</f>
        <v>0</v>
      </c>
      <c r="AA104" s="191">
        <f>'Data Table'!CN100</f>
        <v>0</v>
      </c>
      <c r="AB104" s="191">
        <f>'Data Table'!CO100</f>
        <v>0</v>
      </c>
      <c r="AC104" s="191">
        <f>'Data Table'!CP100</f>
        <v>0</v>
      </c>
      <c r="AD104" s="200">
        <f>'Data Table'!CQ100</f>
        <v>0</v>
      </c>
      <c r="AE104" s="193" t="s">
        <v>148</v>
      </c>
      <c r="AF104" s="138">
        <f t="shared" si="3"/>
        <v>2.8738509870382928E-2</v>
      </c>
      <c r="AG104" s="194">
        <f>INDEX('Data Table'!$BE$4:$BE$128,MATCH('Active &amp; Reserve'!C104,'Data Table'!$A$4:$A$128,0))</f>
        <v>248.93978058441758</v>
      </c>
      <c r="AH104" s="195">
        <f>INDEX('[3]60-Mile'!$V$4:$V$129,MATCH(AE104,'[3]60-Mile'!$A$4:$A$129,0))</f>
        <v>137</v>
      </c>
      <c r="AI104" s="196"/>
      <c r="AJ104" s="197">
        <f>INDEX('[3]60-Mile'!$X$4:$X$129,MATCH(AE104,'[3]60-Mile'!$A$4:$A$129,0))</f>
        <v>10.771432813748836</v>
      </c>
      <c r="AK104" s="198">
        <f>INDEX('[3]60-Mile'!$AA$4:$AA$129,MATCH(AE104,'[3]60-Mile'!$A$4:$A$129,0))</f>
        <v>3.2857142857142856</v>
      </c>
      <c r="AL104" s="188"/>
      <c r="AM104" s="143"/>
      <c r="AN104" s="144">
        <f>('[4]Social Distancing Grades'!$M98)</f>
        <v>-1</v>
      </c>
      <c r="AO104" s="202">
        <f>INDEX('Data Table'!$BU$4:$BU$128,MATCH('Active &amp; Reserve'!C104,'Data Table'!$A$4:$A$128,0))</f>
        <v>1.4117029207249634</v>
      </c>
      <c r="AP104" s="162"/>
      <c r="AQ104" s="162"/>
      <c r="AV104" s="166"/>
      <c r="AW104" s="167"/>
    </row>
    <row r="105" spans="1:49" s="163" customFormat="1" ht="24.95" customHeight="1" x14ac:dyDescent="0.25">
      <c r="A105" s="175">
        <v>29.356740204800001</v>
      </c>
      <c r="B105" s="176">
        <v>-100.782946259</v>
      </c>
      <c r="C105" s="68">
        <v>48465</v>
      </c>
      <c r="D105" s="68" t="s">
        <v>363</v>
      </c>
      <c r="E105" s="68">
        <v>77</v>
      </c>
      <c r="F105" s="170" t="s">
        <v>74</v>
      </c>
      <c r="G105" s="171">
        <v>96</v>
      </c>
      <c r="H105" s="171" t="e">
        <f t="shared" si="4"/>
        <v>#N/A</v>
      </c>
      <c r="I105" s="172">
        <f>INDEX('Data Table'!$F$4:$F$128,MATCH('Active &amp; Reserve'!C105,'Data Table'!$A$4:$A$128,0))</f>
        <v>3.7874913273714253E-5</v>
      </c>
      <c r="J105" s="191">
        <f>'Data Table'!BV101</f>
        <v>0</v>
      </c>
      <c r="K105" s="191">
        <f>'Data Table'!BW101</f>
        <v>15</v>
      </c>
      <c r="L105" s="191">
        <f>'Data Table'!BX101</f>
        <v>4</v>
      </c>
      <c r="M105" s="191">
        <f>'Data Table'!BY101</f>
        <v>1</v>
      </c>
      <c r="N105" s="191">
        <f>'Data Table'!BZ101</f>
        <v>0</v>
      </c>
      <c r="O105" s="191">
        <f>'Data Table'!CA101</f>
        <v>3</v>
      </c>
      <c r="P105" s="191">
        <f>'Data Table'!CB101</f>
        <v>0</v>
      </c>
      <c r="Q105" s="191">
        <f>'Data Table'!CC101</f>
        <v>0</v>
      </c>
      <c r="R105" s="191">
        <f>'Data Table'!CD101</f>
        <v>0</v>
      </c>
      <c r="S105" s="191">
        <f>'Data Table'!CE101</f>
        <v>1</v>
      </c>
      <c r="T105" s="191">
        <f>'Data Table'!CF101</f>
        <v>0</v>
      </c>
      <c r="U105" s="191">
        <f>'Data Table'!CG101</f>
        <v>0</v>
      </c>
      <c r="V105" s="191">
        <f>'Data Table'!CH101</f>
        <v>0</v>
      </c>
      <c r="W105" s="191">
        <f>'Data Table'!CI101</f>
        <v>0</v>
      </c>
      <c r="X105" s="191">
        <f>'Data Table'!CK101</f>
        <v>0</v>
      </c>
      <c r="Y105" s="191">
        <f>'Data Table'!CL101</f>
        <v>0</v>
      </c>
      <c r="Z105" s="191">
        <f>'Data Table'!CM101</f>
        <v>0</v>
      </c>
      <c r="AA105" s="191">
        <f>'Data Table'!CN101</f>
        <v>-10629</v>
      </c>
      <c r="AB105" s="191">
        <f>'Data Table'!CO101</f>
        <v>10744</v>
      </c>
      <c r="AC105" s="191">
        <f>'Data Table'!CP101</f>
        <v>-7551</v>
      </c>
      <c r="AD105" s="200">
        <f>'Data Table'!CQ101</f>
        <v>35879</v>
      </c>
      <c r="AE105" s="193" t="s">
        <v>150</v>
      </c>
      <c r="AF105" s="138">
        <f t="shared" si="3"/>
        <v>3.7874913273714253E-5</v>
      </c>
      <c r="AG105" s="194">
        <f>INDEX('Data Table'!$BE$4:$BE$128,MATCH('Active &amp; Reserve'!C105,'Data Table'!$A$4:$A$128,0))</f>
        <v>102.09100949446389</v>
      </c>
      <c r="AH105" s="195">
        <f>INDEX('[3]60-Mile'!$V$4:$V$129,MATCH(AE105,'[3]60-Mile'!$A$4:$A$129,0))</f>
        <v>3.2857142857142856</v>
      </c>
      <c r="AI105" s="196"/>
      <c r="AJ105" s="197">
        <f>INDEX('[3]60-Mile'!$X$4:$X$129,MATCH(AE105,'[3]60-Mile'!$A$4:$A$129,0))</f>
        <v>0.92810008631330798</v>
      </c>
      <c r="AK105" s="198">
        <f>INDEX('[3]60-Mile'!$AA$4:$AA$129,MATCH(AE105,'[3]60-Mile'!$A$4:$A$129,0))</f>
        <v>0.14285714285714285</v>
      </c>
      <c r="AL105" s="188"/>
      <c r="AM105" s="143"/>
      <c r="AN105" s="144">
        <f>('[4]Social Distancing Grades'!$M99)</f>
        <v>-1</v>
      </c>
      <c r="AO105" s="202">
        <f>INDEX('Data Table'!$BU$4:$BU$128,MATCH('Active &amp; Reserve'!C105,'Data Table'!$A$4:$A$128,0))</f>
        <v>4.9891433329483164</v>
      </c>
      <c r="AP105" s="162"/>
      <c r="AQ105" s="162"/>
      <c r="AV105" s="166"/>
      <c r="AW105" s="167"/>
    </row>
    <row r="106" spans="1:49" s="163" customFormat="1" ht="24.95" customHeight="1" x14ac:dyDescent="0.25">
      <c r="A106" s="178">
        <v>34.903999893700004</v>
      </c>
      <c r="B106" s="179">
        <v>-92.138474093900001</v>
      </c>
      <c r="C106" s="68">
        <v>5119</v>
      </c>
      <c r="D106" s="68" t="s">
        <v>364</v>
      </c>
      <c r="E106" s="68">
        <v>79</v>
      </c>
      <c r="F106" s="170" t="s">
        <v>153</v>
      </c>
      <c r="G106" s="171">
        <v>105</v>
      </c>
      <c r="H106" s="171" t="e">
        <f t="shared" si="4"/>
        <v>#N/A</v>
      </c>
      <c r="I106" s="172">
        <f>INDEX('Data Table'!$F$4:$F$128,MATCH('Active &amp; Reserve'!C106,'Data Table'!$A$4:$A$128,0))</f>
        <v>1.0103954617811049E-4</v>
      </c>
      <c r="J106" s="191">
        <f>'Data Table'!BV102</f>
        <v>10</v>
      </c>
      <c r="K106" s="191">
        <f>'Data Table'!BW102</f>
        <v>29</v>
      </c>
      <c r="L106" s="191">
        <f>'Data Table'!BX102</f>
        <v>15</v>
      </c>
      <c r="M106" s="191">
        <f>'Data Table'!BY102</f>
        <v>21</v>
      </c>
      <c r="N106" s="191">
        <f>'Data Table'!BZ102</f>
        <v>23</v>
      </c>
      <c r="O106" s="191">
        <f>'Data Table'!CA102</f>
        <v>24</v>
      </c>
      <c r="P106" s="191">
        <f>'Data Table'!CB102</f>
        <v>27</v>
      </c>
      <c r="Q106" s="191">
        <f>'Data Table'!CC102</f>
        <v>2</v>
      </c>
      <c r="R106" s="191">
        <f>'Data Table'!CD102</f>
        <v>1</v>
      </c>
      <c r="S106" s="191">
        <f>'Data Table'!CE102</f>
        <v>4</v>
      </c>
      <c r="T106" s="191">
        <f>'Data Table'!CF102</f>
        <v>1</v>
      </c>
      <c r="U106" s="191">
        <f>'Data Table'!CG102</f>
        <v>2</v>
      </c>
      <c r="V106" s="191">
        <f>'Data Table'!CH102</f>
        <v>0</v>
      </c>
      <c r="W106" s="191">
        <f>'Data Table'!CI102</f>
        <v>0</v>
      </c>
      <c r="X106" s="191">
        <f>'Data Table'!CK102</f>
        <v>7362</v>
      </c>
      <c r="Y106" s="191">
        <f>'Data Table'!CL102</f>
        <v>1757</v>
      </c>
      <c r="Z106" s="191">
        <f>'Data Table'!CM102</f>
        <v>-1532</v>
      </c>
      <c r="AA106" s="191">
        <f>'Data Table'!CN102</f>
        <v>2231</v>
      </c>
      <c r="AB106" s="191">
        <f>'Data Table'!CO102</f>
        <v>0</v>
      </c>
      <c r="AC106" s="191">
        <f>'Data Table'!CP102</f>
        <v>2434</v>
      </c>
      <c r="AD106" s="200">
        <f>'Data Table'!CQ102</f>
        <v>1971</v>
      </c>
      <c r="AE106" s="193" t="s">
        <v>120</v>
      </c>
      <c r="AF106" s="138">
        <f t="shared" si="3"/>
        <v>1.0103954617811049E-4</v>
      </c>
      <c r="AG106" s="194">
        <f>INDEX('Data Table'!$BE$4:$BE$128,MATCH('Active &amp; Reserve'!C106,'Data Table'!$A$4:$A$128,0))</f>
        <v>167.5458738937439</v>
      </c>
      <c r="AH106" s="195">
        <f>INDEX('[3]60-Mile'!$V$4:$V$129,MATCH(AE106,'[3]60-Mile'!$A$4:$A$129,0))</f>
        <v>21.285714285714285</v>
      </c>
      <c r="AI106" s="196"/>
      <c r="AJ106" s="197">
        <f>INDEX('[3]60-Mile'!$X$4:$X$129,MATCH(AE106,'[3]60-Mile'!$A$4:$A$129,0))</f>
        <v>5.9210027218109387</v>
      </c>
      <c r="AK106" s="198">
        <f>INDEX('[3]60-Mile'!$AA$4:$AA$129,MATCH(AE106,'[3]60-Mile'!$A$4:$A$129,0))</f>
        <v>1.4285714285714286</v>
      </c>
      <c r="AL106" s="188"/>
      <c r="AM106" s="143"/>
      <c r="AN106" s="144">
        <f>('[4]Social Distancing Grades'!$M100)</f>
        <v>-1</v>
      </c>
      <c r="AO106" s="202">
        <f>INDEX('Data Table'!$BU$4:$BU$128,MATCH('Active &amp; Reserve'!C106,'Data Table'!$A$4:$A$128,0))</f>
        <v>75.59223472574088</v>
      </c>
      <c r="AP106" s="162"/>
      <c r="AQ106" s="162"/>
      <c r="AV106" s="166"/>
      <c r="AW106" s="167"/>
    </row>
    <row r="107" spans="1:49" s="163" customFormat="1" ht="24.95" customHeight="1" x14ac:dyDescent="0.25">
      <c r="A107" s="175">
        <v>33.918925441699997</v>
      </c>
      <c r="B107" s="176">
        <v>-118.381101391</v>
      </c>
      <c r="C107" s="68">
        <v>6037</v>
      </c>
      <c r="D107" s="68" t="s">
        <v>372</v>
      </c>
      <c r="E107" s="68">
        <v>80</v>
      </c>
      <c r="F107" s="170" t="s">
        <v>157</v>
      </c>
      <c r="G107" s="171">
        <v>5</v>
      </c>
      <c r="H107" s="171" t="e">
        <f t="shared" si="4"/>
        <v>#N/A</v>
      </c>
      <c r="I107" s="172">
        <f>INDEX('Data Table'!$F$4:$F$128,MATCH('Active &amp; Reserve'!C107,'Data Table'!$A$4:$A$128,0))</f>
        <v>2.3307619180106251E-2</v>
      </c>
      <c r="J107" s="191">
        <f>'Data Table'!BV103</f>
        <v>572</v>
      </c>
      <c r="K107" s="191">
        <f>'Data Table'!BW103</f>
        <v>1226</v>
      </c>
      <c r="L107" s="191">
        <f>'Data Table'!BX103</f>
        <v>1483</v>
      </c>
      <c r="M107" s="191">
        <f>'Data Table'!BY103</f>
        <v>1322</v>
      </c>
      <c r="N107" s="191">
        <f>'Data Table'!BZ103</f>
        <v>1153</v>
      </c>
      <c r="O107" s="191">
        <f>'Data Table'!CA103</f>
        <v>1210</v>
      </c>
      <c r="P107" s="191">
        <f>'Data Table'!CB103</f>
        <v>1136</v>
      </c>
      <c r="Q107" s="191">
        <f>'Data Table'!CC103</f>
        <v>18</v>
      </c>
      <c r="R107" s="191">
        <f>'Data Table'!CD103</f>
        <v>77</v>
      </c>
      <c r="S107" s="191">
        <f>'Data Table'!CE103</f>
        <v>68</v>
      </c>
      <c r="T107" s="191">
        <f>'Data Table'!CF103</f>
        <v>60</v>
      </c>
      <c r="U107" s="191">
        <f>'Data Table'!CG103</f>
        <v>40</v>
      </c>
      <c r="V107" s="191">
        <f>'Data Table'!CH103</f>
        <v>53</v>
      </c>
      <c r="W107" s="191">
        <f>'Data Table'!CI103</f>
        <v>15</v>
      </c>
      <c r="X107" s="191">
        <f>'Data Table'!CK103</f>
        <v>32994</v>
      </c>
      <c r="Y107" s="191">
        <f>'Data Table'!CL103</f>
        <v>18184</v>
      </c>
      <c r="Z107" s="191">
        <f>'Data Table'!CM103</f>
        <v>19607</v>
      </c>
      <c r="AA107" s="191">
        <f>'Data Table'!CN103</f>
        <v>23176</v>
      </c>
      <c r="AB107" s="191">
        <f>'Data Table'!CO103</f>
        <v>26663</v>
      </c>
      <c r="AC107" s="191">
        <f>'Data Table'!CP103</f>
        <v>46649</v>
      </c>
      <c r="AD107" s="200">
        <f>'Data Table'!CQ103</f>
        <v>42877</v>
      </c>
      <c r="AE107" s="193" t="s">
        <v>123</v>
      </c>
      <c r="AF107" s="138">
        <f t="shared" si="3"/>
        <v>2.3307619180106251E-2</v>
      </c>
      <c r="AG107" s="194">
        <f>INDEX('Data Table'!$BE$4:$BE$128,MATCH('Active &amp; Reserve'!C107,'Data Table'!$A$4:$A$128,0))</f>
        <v>364.73729633545162</v>
      </c>
      <c r="AH107" s="195">
        <f>INDEX('[3]60-Mile'!$V$4:$V$129,MATCH(AE107,'[3]60-Mile'!$A$4:$A$129,0))</f>
        <v>1157.4285714285713</v>
      </c>
      <c r="AI107" s="196"/>
      <c r="AJ107" s="197">
        <f>INDEX('[3]60-Mile'!$X$4:$X$129,MATCH(AE107,'[3]60-Mile'!$A$4:$A$129,0))</f>
        <v>16.108608290919332</v>
      </c>
      <c r="AK107" s="198">
        <f>INDEX('[3]60-Mile'!$AA$4:$AA$129,MATCH(AE107,'[3]60-Mile'!$A$4:$A$129,0))</f>
        <v>47.285714285714285</v>
      </c>
      <c r="AL107" s="188"/>
      <c r="AM107" s="143"/>
      <c r="AN107" s="144">
        <f>('[4]Social Distancing Grades'!$M101)</f>
        <v>-1</v>
      </c>
      <c r="AO107" s="202">
        <f>INDEX('Data Table'!$BU$4:$BU$128,MATCH('Active &amp; Reserve'!C107,'Data Table'!$A$4:$A$128,0))</f>
        <v>3.986792442999846</v>
      </c>
      <c r="AP107" s="162"/>
      <c r="AQ107" s="162"/>
      <c r="AV107" s="166"/>
      <c r="AW107" s="167"/>
    </row>
    <row r="108" spans="1:49" s="163" customFormat="1" ht="24.95" customHeight="1" x14ac:dyDescent="0.25">
      <c r="A108" s="175">
        <v>33.536283454600003</v>
      </c>
      <c r="B108" s="176">
        <v>-112.373495698</v>
      </c>
      <c r="C108" s="68">
        <v>4021</v>
      </c>
      <c r="D108" s="68" t="s">
        <v>363</v>
      </c>
      <c r="E108" s="68">
        <v>82</v>
      </c>
      <c r="F108" s="170" t="s">
        <v>74</v>
      </c>
      <c r="G108" s="171">
        <v>55</v>
      </c>
      <c r="H108" s="171" t="e">
        <f t="shared" ref="H108:H132" si="5">_xlfn.RANK.EQ(I108,$I$8:$I$132)</f>
        <v>#N/A</v>
      </c>
      <c r="I108" s="172">
        <f>INDEX('Data Table'!$F$4:$F$128,MATCH('Active &amp; Reserve'!C108,'Data Table'!$A$4:$A$128,0))</f>
        <v>9.8876204756075093E-4</v>
      </c>
      <c r="J108" s="191">
        <f>'Data Table'!BV104</f>
        <v>109</v>
      </c>
      <c r="K108" s="191">
        <f>'Data Table'!BW104</f>
        <v>160</v>
      </c>
      <c r="L108" s="191">
        <f>'Data Table'!BX104</f>
        <v>166</v>
      </c>
      <c r="M108" s="191">
        <f>'Data Table'!BY104</f>
        <v>199</v>
      </c>
      <c r="N108" s="191">
        <f>'Data Table'!BZ104</f>
        <v>132</v>
      </c>
      <c r="O108" s="191">
        <f>'Data Table'!CA104</f>
        <v>229</v>
      </c>
      <c r="P108" s="191">
        <f>'Data Table'!CB104</f>
        <v>104</v>
      </c>
      <c r="Q108" s="191">
        <f>'Data Table'!CC104</f>
        <v>5</v>
      </c>
      <c r="R108" s="191">
        <f>'Data Table'!CD104</f>
        <v>16</v>
      </c>
      <c r="S108" s="191">
        <f>'Data Table'!CE104</f>
        <v>23</v>
      </c>
      <c r="T108" s="191">
        <f>'Data Table'!CF104</f>
        <v>4</v>
      </c>
      <c r="U108" s="191">
        <f>'Data Table'!CG104</f>
        <v>7</v>
      </c>
      <c r="V108" s="191">
        <f>'Data Table'!CH104</f>
        <v>15</v>
      </c>
      <c r="W108" s="191">
        <f>'Data Table'!CI104</f>
        <v>1</v>
      </c>
      <c r="X108" s="191">
        <f>'Data Table'!CK104</f>
        <v>1138</v>
      </c>
      <c r="Y108" s="191">
        <f>'Data Table'!CL104</f>
        <v>554</v>
      </c>
      <c r="Z108" s="191">
        <f>'Data Table'!CM104</f>
        <v>2012</v>
      </c>
      <c r="AA108" s="191">
        <f>'Data Table'!CN104</f>
        <v>1446</v>
      </c>
      <c r="AB108" s="191">
        <f>'Data Table'!CO104</f>
        <v>126</v>
      </c>
      <c r="AC108" s="191">
        <f>'Data Table'!CP104</f>
        <v>202</v>
      </c>
      <c r="AD108" s="200">
        <f>'Data Table'!CQ104</f>
        <v>1921</v>
      </c>
      <c r="AE108" s="193" t="s">
        <v>102</v>
      </c>
      <c r="AF108" s="138">
        <f t="shared" si="3"/>
        <v>9.8876204756075093E-4</v>
      </c>
      <c r="AG108" s="194">
        <f>INDEX('Data Table'!$BE$4:$BE$128,MATCH('Active &amp; Reserve'!C108,'Data Table'!$A$4:$A$128,0))</f>
        <v>182.53091071647628</v>
      </c>
      <c r="AH108" s="195">
        <f>INDEX('[3]60-Mile'!$V$4:$V$129,MATCH(AE108,'[3]60-Mile'!$A$4:$A$129,0))</f>
        <v>157</v>
      </c>
      <c r="AI108" s="196"/>
      <c r="AJ108" s="197">
        <f>INDEX('[3]60-Mile'!$X$4:$X$129,MATCH(AE108,'[3]60-Mile'!$A$4:$A$129,0))</f>
        <v>8.5081392174088251</v>
      </c>
      <c r="AK108" s="198">
        <f>INDEX('[3]60-Mile'!$AA$4:$AA$129,MATCH(AE108,'[3]60-Mile'!$A$4:$A$129,0))</f>
        <v>10.142857142857142</v>
      </c>
      <c r="AL108" s="188"/>
      <c r="AM108" s="143"/>
      <c r="AN108" s="144">
        <f>('[4]Social Distancing Grades'!$M102)</f>
        <v>-1</v>
      </c>
      <c r="AO108" s="202">
        <f>INDEX('Data Table'!$BU$4:$BU$128,MATCH('Active &amp; Reserve'!C108,'Data Table'!$A$4:$A$128,0))</f>
        <v>1.6638186803937911</v>
      </c>
      <c r="AP108" s="162"/>
      <c r="AQ108" s="162"/>
      <c r="AV108" s="166"/>
      <c r="AW108" s="167"/>
    </row>
    <row r="109" spans="1:49" s="163" customFormat="1" ht="24.95" customHeight="1" x14ac:dyDescent="0.25">
      <c r="A109" s="178">
        <v>27.8436157481</v>
      </c>
      <c r="B109" s="179">
        <v>-82.501037888100001</v>
      </c>
      <c r="C109" s="68">
        <v>12057</v>
      </c>
      <c r="D109" s="68" t="s">
        <v>364</v>
      </c>
      <c r="E109" s="68">
        <v>83</v>
      </c>
      <c r="F109" s="170" t="s">
        <v>153</v>
      </c>
      <c r="G109" s="171">
        <v>28</v>
      </c>
      <c r="H109" s="171" t="e">
        <f t="shared" si="5"/>
        <v>#N/A</v>
      </c>
      <c r="I109" s="172">
        <f>INDEX('Data Table'!$F$4:$F$128,MATCH('Active &amp; Reserve'!C109,'Data Table'!$A$4:$A$128,0))</f>
        <v>8.7319702537703872E-4</v>
      </c>
      <c r="J109" s="191">
        <f>'Data Table'!BV105</f>
        <v>115</v>
      </c>
      <c r="K109" s="191">
        <f>'Data Table'!BW105</f>
        <v>98</v>
      </c>
      <c r="L109" s="191">
        <f>'Data Table'!BX105</f>
        <v>92</v>
      </c>
      <c r="M109" s="191">
        <f>'Data Table'!BY105</f>
        <v>216</v>
      </c>
      <c r="N109" s="191">
        <f>'Data Table'!BZ105</f>
        <v>93</v>
      </c>
      <c r="O109" s="191">
        <f>'Data Table'!CA105</f>
        <v>129</v>
      </c>
      <c r="P109" s="191">
        <f>'Data Table'!CB105</f>
        <v>148</v>
      </c>
      <c r="Q109" s="191">
        <f>'Data Table'!CC105</f>
        <v>4</v>
      </c>
      <c r="R109" s="191">
        <f>'Data Table'!CD105</f>
        <v>19</v>
      </c>
      <c r="S109" s="191">
        <f>'Data Table'!CE105</f>
        <v>10</v>
      </c>
      <c r="T109" s="191">
        <f>'Data Table'!CF105</f>
        <v>8</v>
      </c>
      <c r="U109" s="191">
        <f>'Data Table'!CG105</f>
        <v>15</v>
      </c>
      <c r="V109" s="191">
        <f>'Data Table'!CH105</f>
        <v>8</v>
      </c>
      <c r="W109" s="191">
        <f>'Data Table'!CI105</f>
        <v>0</v>
      </c>
      <c r="X109" s="191">
        <f>'Data Table'!CK105</f>
        <v>34423</v>
      </c>
      <c r="Y109" s="191">
        <f>'Data Table'!CL105</f>
        <v>50223</v>
      </c>
      <c r="Z109" s="191">
        <f>'Data Table'!CM105</f>
        <v>30541</v>
      </c>
      <c r="AA109" s="191">
        <f>'Data Table'!CN105</f>
        <v>13807</v>
      </c>
      <c r="AB109" s="191">
        <f>'Data Table'!CO105</f>
        <v>14181</v>
      </c>
      <c r="AC109" s="191">
        <f>'Data Table'!CP105</f>
        <v>7398</v>
      </c>
      <c r="AD109" s="200">
        <f>'Data Table'!CQ105</f>
        <v>28210</v>
      </c>
      <c r="AE109" s="193" t="s">
        <v>145</v>
      </c>
      <c r="AF109" s="138">
        <f t="shared" si="3"/>
        <v>8.7319702537703872E-4</v>
      </c>
      <c r="AG109" s="194">
        <f>INDEX('Data Table'!$BE$4:$BE$128,MATCH('Active &amp; Reserve'!C109,'Data Table'!$A$4:$A$128,0))</f>
        <v>127.51738080710585</v>
      </c>
      <c r="AH109" s="195">
        <f>INDEX('[3]60-Mile'!$V$4:$V$129,MATCH(AE109,'[3]60-Mile'!$A$4:$A$129,0))</f>
        <v>127.28571428571429</v>
      </c>
      <c r="AI109" s="196"/>
      <c r="AJ109" s="197">
        <f>INDEX('[3]60-Mile'!$X$4:$X$129,MATCH(AE109,'[3]60-Mile'!$A$4:$A$129,0))</f>
        <v>8.1118923869302133</v>
      </c>
      <c r="AK109" s="198">
        <f>INDEX('[3]60-Mile'!$AA$4:$AA$129,MATCH(AE109,'[3]60-Mile'!$A$4:$A$129,0))</f>
        <v>9.1428571428571423</v>
      </c>
      <c r="AL109" s="188"/>
      <c r="AM109" s="143"/>
      <c r="AN109" s="144">
        <f>('[4]Social Distancing Grades'!$M103)</f>
        <v>-1</v>
      </c>
      <c r="AO109" s="202">
        <f>INDEX('Data Table'!$BU$4:$BU$128,MATCH('Active &amp; Reserve'!C109,'Data Table'!$A$4:$A$128,0))</f>
        <v>3.3613855486841784</v>
      </c>
      <c r="AP109" s="162"/>
      <c r="AQ109" s="162"/>
      <c r="AV109" s="166"/>
      <c r="AW109" s="167"/>
    </row>
    <row r="110" spans="1:49" s="163" customFormat="1" ht="24.95" customHeight="1" x14ac:dyDescent="0.25">
      <c r="A110" s="175">
        <v>47.505857788500002</v>
      </c>
      <c r="B110" s="176">
        <v>-111.182589777</v>
      </c>
      <c r="C110" s="68">
        <v>30013</v>
      </c>
      <c r="D110" s="68" t="s">
        <v>365</v>
      </c>
      <c r="E110" s="68">
        <v>84</v>
      </c>
      <c r="F110" s="170" t="s">
        <v>154</v>
      </c>
      <c r="G110" s="171">
        <v>124</v>
      </c>
      <c r="H110" s="171" t="e">
        <f t="shared" si="5"/>
        <v>#N/A</v>
      </c>
      <c r="I110" s="172">
        <f>INDEX('Data Table'!$F$4:$F$128,MATCH('Active &amp; Reserve'!C110,'Data Table'!$A$4:$A$128,0))</f>
        <v>0</v>
      </c>
      <c r="J110" s="191">
        <f>'Data Table'!BV106</f>
        <v>0</v>
      </c>
      <c r="K110" s="191">
        <f>'Data Table'!BW106</f>
        <v>0</v>
      </c>
      <c r="L110" s="191">
        <f>'Data Table'!BX106</f>
        <v>0</v>
      </c>
      <c r="M110" s="191">
        <f>'Data Table'!BY106</f>
        <v>0</v>
      </c>
      <c r="N110" s="191">
        <f>'Data Table'!BZ106</f>
        <v>0</v>
      </c>
      <c r="O110" s="191">
        <f>'Data Table'!CA106</f>
        <v>0</v>
      </c>
      <c r="P110" s="191">
        <f>'Data Table'!CB106</f>
        <v>0</v>
      </c>
      <c r="Q110" s="191">
        <f>'Data Table'!CC106</f>
        <v>0</v>
      </c>
      <c r="R110" s="191">
        <f>'Data Table'!CD106</f>
        <v>0</v>
      </c>
      <c r="S110" s="191">
        <f>'Data Table'!CE106</f>
        <v>0</v>
      </c>
      <c r="T110" s="191">
        <f>'Data Table'!CF106</f>
        <v>0</v>
      </c>
      <c r="U110" s="191">
        <f>'Data Table'!CG106</f>
        <v>0</v>
      </c>
      <c r="V110" s="191">
        <f>'Data Table'!CH106</f>
        <v>0</v>
      </c>
      <c r="W110" s="191">
        <f>'Data Table'!CI106</f>
        <v>0</v>
      </c>
      <c r="X110" s="191">
        <f>'Data Table'!CK106</f>
        <v>773</v>
      </c>
      <c r="Y110" s="191">
        <f>'Data Table'!CL106</f>
        <v>706</v>
      </c>
      <c r="Z110" s="191">
        <f>'Data Table'!CM106</f>
        <v>788</v>
      </c>
      <c r="AA110" s="191">
        <f>'Data Table'!CN106</f>
        <v>1333</v>
      </c>
      <c r="AB110" s="191">
        <f>'Data Table'!CO106</f>
        <v>795</v>
      </c>
      <c r="AC110" s="191">
        <f>'Data Table'!CP106</f>
        <v>729</v>
      </c>
      <c r="AD110" s="200">
        <f>'Data Table'!CQ106</f>
        <v>301</v>
      </c>
      <c r="AE110" s="193" t="s">
        <v>105</v>
      </c>
      <c r="AF110" s="138">
        <f t="shared" si="3"/>
        <v>0</v>
      </c>
      <c r="AG110" s="194">
        <f>INDEX('Data Table'!$BE$4:$BE$128,MATCH('Active &amp; Reserve'!C110,'Data Table'!$A$4:$A$128,0))</f>
        <v>21.62733695390974</v>
      </c>
      <c r="AH110" s="195">
        <f>INDEX('[3]60-Mile'!$V$4:$V$129,MATCH(AE110,'[3]60-Mile'!$A$4:$A$129,0))</f>
        <v>0</v>
      </c>
      <c r="AI110" s="196"/>
      <c r="AJ110" s="197">
        <f>INDEX('[3]60-Mile'!$X$4:$X$129,MATCH(AE110,'[3]60-Mile'!$A$4:$A$129,0))</f>
        <v>2.4030374393233047</v>
      </c>
      <c r="AK110" s="198">
        <f>INDEX('[3]60-Mile'!$AA$4:$AA$129,MATCH(AE110,'[3]60-Mile'!$A$4:$A$129,0))</f>
        <v>0</v>
      </c>
      <c r="AL110" s="188"/>
      <c r="AM110" s="143"/>
      <c r="AN110" s="144">
        <f>('[4]Social Distancing Grades'!$M104)</f>
        <v>-1</v>
      </c>
      <c r="AO110" s="202">
        <f>INDEX('Data Table'!$BU$4:$BU$128,MATCH('Active &amp; Reserve'!C110,'Data Table'!$A$4:$A$128,0))</f>
        <v>-1</v>
      </c>
      <c r="AP110" s="162"/>
      <c r="AQ110" s="162"/>
      <c r="AV110" s="166"/>
      <c r="AW110" s="167"/>
    </row>
    <row r="111" spans="1:49" s="163" customFormat="1" ht="24.95" customHeight="1" x14ac:dyDescent="0.25">
      <c r="A111" s="175">
        <v>32.383000035099997</v>
      </c>
      <c r="B111" s="176">
        <v>-86.356266017300001</v>
      </c>
      <c r="C111" s="68">
        <v>1101</v>
      </c>
      <c r="D111" s="68" t="s">
        <v>363</v>
      </c>
      <c r="E111" s="68">
        <v>88</v>
      </c>
      <c r="F111" s="170" t="s">
        <v>74</v>
      </c>
      <c r="G111" s="171">
        <v>54</v>
      </c>
      <c r="H111" s="171" t="e">
        <f t="shared" si="5"/>
        <v>#N/A</v>
      </c>
      <c r="I111" s="172">
        <f>INDEX('Data Table'!$F$4:$F$128,MATCH('Active &amp; Reserve'!C111,'Data Table'!$A$4:$A$128,0))</f>
        <v>6.6068313417554916E-3</v>
      </c>
      <c r="J111" s="191">
        <f>'Data Table'!BV107</f>
        <v>103</v>
      </c>
      <c r="K111" s="191">
        <f>'Data Table'!BW107</f>
        <v>109</v>
      </c>
      <c r="L111" s="191">
        <f>'Data Table'!BX107</f>
        <v>211</v>
      </c>
      <c r="M111" s="191">
        <f>'Data Table'!BY107</f>
        <v>133</v>
      </c>
      <c r="N111" s="191">
        <f>'Data Table'!BZ107</f>
        <v>101</v>
      </c>
      <c r="O111" s="191">
        <f>'Data Table'!CA107</f>
        <v>139</v>
      </c>
      <c r="P111" s="191">
        <f>'Data Table'!CB107</f>
        <v>101</v>
      </c>
      <c r="Q111" s="191">
        <f>'Data Table'!CC107</f>
        <v>1</v>
      </c>
      <c r="R111" s="191">
        <f>'Data Table'!CD107</f>
        <v>7</v>
      </c>
      <c r="S111" s="191">
        <f>'Data Table'!CE107</f>
        <v>7</v>
      </c>
      <c r="T111" s="191">
        <f>'Data Table'!CF107</f>
        <v>1</v>
      </c>
      <c r="U111" s="191">
        <f>'Data Table'!CG107</f>
        <v>4</v>
      </c>
      <c r="V111" s="191">
        <f>'Data Table'!CH107</f>
        <v>1</v>
      </c>
      <c r="W111" s="191">
        <f>'Data Table'!CI107</f>
        <v>0</v>
      </c>
      <c r="X111" s="191">
        <f>'Data Table'!CK107</f>
        <v>-2457</v>
      </c>
      <c r="Y111" s="191">
        <f>'Data Table'!CL107</f>
        <v>3204</v>
      </c>
      <c r="Z111" s="191">
        <f>'Data Table'!CM107</f>
        <v>2539</v>
      </c>
      <c r="AA111" s="191">
        <f>'Data Table'!CN107</f>
        <v>2589</v>
      </c>
      <c r="AB111" s="191">
        <f>'Data Table'!CO107</f>
        <v>1158</v>
      </c>
      <c r="AC111" s="191">
        <f>'Data Table'!CP107</f>
        <v>-767</v>
      </c>
      <c r="AD111" s="200">
        <f>'Data Table'!CQ107</f>
        <v>486</v>
      </c>
      <c r="AE111" s="193" t="s">
        <v>141</v>
      </c>
      <c r="AF111" s="138">
        <f t="shared" si="3"/>
        <v>6.6068313417554916E-3</v>
      </c>
      <c r="AG111" s="194">
        <f>INDEX('Data Table'!$BE$4:$BE$128,MATCH('Active &amp; Reserve'!C111,'Data Table'!$A$4:$A$128,0))</f>
        <v>412.07431539716214</v>
      </c>
      <c r="AH111" s="195">
        <f>INDEX('[3]60-Mile'!$V$4:$V$129,MATCH(AE111,'[3]60-Mile'!$A$4:$A$129,0))</f>
        <v>128.14285714285714</v>
      </c>
      <c r="AI111" s="196"/>
      <c r="AJ111" s="197">
        <f>INDEX('[3]60-Mile'!$X$4:$X$129,MATCH(AE111,'[3]60-Mile'!$A$4:$A$129,0))</f>
        <v>16.676636785002646</v>
      </c>
      <c r="AK111" s="198">
        <f>INDEX('[3]60-Mile'!$AA$4:$AA$129,MATCH(AE111,'[3]60-Mile'!$A$4:$A$129,0))</f>
        <v>3</v>
      </c>
      <c r="AL111" s="188"/>
      <c r="AM111" s="143"/>
      <c r="AN111" s="144">
        <f>('[4]Social Distancing Grades'!$M105)</f>
        <v>-1</v>
      </c>
      <c r="AO111" s="202">
        <f>INDEX('Data Table'!$BU$4:$BU$128,MATCH('Active &amp; Reserve'!C111,'Data Table'!$A$4:$A$128,0))</f>
        <v>4.3648719212329228</v>
      </c>
      <c r="AP111" s="162"/>
      <c r="AQ111" s="162"/>
      <c r="AV111" s="166"/>
      <c r="AW111" s="167"/>
    </row>
    <row r="112" spans="1:49" s="163" customFormat="1" ht="24.95" customHeight="1" x14ac:dyDescent="0.25">
      <c r="A112" s="178">
        <v>47.147500000000001</v>
      </c>
      <c r="B112" s="179">
        <v>-122.479444</v>
      </c>
      <c r="C112" s="68">
        <v>53053</v>
      </c>
      <c r="D112" s="68" t="s">
        <v>364</v>
      </c>
      <c r="E112" s="68">
        <v>70</v>
      </c>
      <c r="F112" s="170" t="s">
        <v>152</v>
      </c>
      <c r="G112" s="171">
        <v>97</v>
      </c>
      <c r="H112" s="171" t="e">
        <f t="shared" si="5"/>
        <v>#N/A</v>
      </c>
      <c r="I112" s="172">
        <f>INDEX('Data Table'!$F$4:$F$128,MATCH('Active &amp; Reserve'!C112,'Data Table'!$A$4:$A$128,0))</f>
        <v>1.1933224645294031E-3</v>
      </c>
      <c r="J112" s="191">
        <f>'Data Table'!BV108</f>
        <v>61</v>
      </c>
      <c r="K112" s="191">
        <f>'Data Table'!BW108</f>
        <v>74</v>
      </c>
      <c r="L112" s="191">
        <f>'Data Table'!BX108</f>
        <v>44</v>
      </c>
      <c r="M112" s="191">
        <f>'Data Table'!BY108</f>
        <v>31</v>
      </c>
      <c r="N112" s="191">
        <f>'Data Table'!BZ108</f>
        <v>62</v>
      </c>
      <c r="O112" s="191">
        <f>'Data Table'!CA108</f>
        <v>80</v>
      </c>
      <c r="P112" s="191">
        <f>'Data Table'!CB108</f>
        <v>75</v>
      </c>
      <c r="Q112" s="191">
        <f>'Data Table'!CC108</f>
        <v>1</v>
      </c>
      <c r="R112" s="191">
        <f>'Data Table'!CD108</f>
        <v>8</v>
      </c>
      <c r="S112" s="191">
        <f>'Data Table'!CE108</f>
        <v>1</v>
      </c>
      <c r="T112" s="191">
        <f>'Data Table'!CF108</f>
        <v>6</v>
      </c>
      <c r="U112" s="191">
        <f>'Data Table'!CG108</f>
        <v>4</v>
      </c>
      <c r="V112" s="191">
        <f>'Data Table'!CH108</f>
        <v>0</v>
      </c>
      <c r="W112" s="191">
        <f>'Data Table'!CI108</f>
        <v>6</v>
      </c>
      <c r="X112" s="191">
        <f>'Data Table'!CK108</f>
        <v>0</v>
      </c>
      <c r="Y112" s="191">
        <f>'Data Table'!CL108</f>
        <v>0</v>
      </c>
      <c r="Z112" s="191">
        <f>'Data Table'!CM108</f>
        <v>0</v>
      </c>
      <c r="AA112" s="191">
        <f>'Data Table'!CN108</f>
        <v>0</v>
      </c>
      <c r="AB112" s="191">
        <f>'Data Table'!CO108</f>
        <v>0</v>
      </c>
      <c r="AC112" s="191">
        <f>'Data Table'!CP108</f>
        <v>0</v>
      </c>
      <c r="AD112" s="200">
        <f>'Data Table'!CQ108</f>
        <v>0</v>
      </c>
      <c r="AE112" s="193" t="s">
        <v>170</v>
      </c>
      <c r="AF112" s="138">
        <f t="shared" si="3"/>
        <v>1.1933224645294031E-3</v>
      </c>
      <c r="AG112" s="194">
        <f>INDEX('Data Table'!$BE$4:$BE$128,MATCH('Active &amp; Reserve'!C112,'Data Table'!$A$4:$A$128,0))</f>
        <v>254.58546713429075</v>
      </c>
      <c r="AH112" s="195">
        <f>INDEX('[3]60-Mile'!$V$4:$V$129,MATCH(AE112,'[3]60-Mile'!$A$4:$A$129,0))</f>
        <v>61</v>
      </c>
      <c r="AI112" s="196"/>
      <c r="AJ112" s="197">
        <f>INDEX('[3]60-Mile'!$X$4:$X$129,MATCH(AE112,'[3]60-Mile'!$A$4:$A$129,0))</f>
        <v>15.837745067108044</v>
      </c>
      <c r="AK112" s="198">
        <f>INDEX('[3]60-Mile'!$AA$4:$AA$129,MATCH(AE112,'[3]60-Mile'!$A$4:$A$129,0))</f>
        <v>3.7142857142857144</v>
      </c>
      <c r="AL112" s="188"/>
      <c r="AM112" s="143"/>
      <c r="AN112" s="144">
        <f>('[4]Social Distancing Grades'!$M106)</f>
        <v>-1</v>
      </c>
      <c r="AO112" s="202">
        <f>INDEX('Data Table'!$BU$4:$BU$128,MATCH('Active &amp; Reserve'!C112,'Data Table'!$A$4:$A$128,0))</f>
        <v>6.8238172278784068</v>
      </c>
      <c r="AP112" s="162"/>
      <c r="AQ112" s="162"/>
      <c r="AV112" s="166"/>
      <c r="AW112" s="167"/>
    </row>
    <row r="113" spans="1:49" s="163" customFormat="1" ht="24.95" customHeight="1" x14ac:dyDescent="0.25">
      <c r="A113" s="175">
        <v>37.625182951200003</v>
      </c>
      <c r="B113" s="176">
        <v>-97.260272762499994</v>
      </c>
      <c r="C113" s="68">
        <v>20173</v>
      </c>
      <c r="D113" s="68" t="s">
        <v>364</v>
      </c>
      <c r="E113" s="68">
        <v>89</v>
      </c>
      <c r="F113" s="170" t="s">
        <v>153</v>
      </c>
      <c r="G113" s="171">
        <v>99</v>
      </c>
      <c r="H113" s="171" t="e">
        <f t="shared" si="5"/>
        <v>#N/A</v>
      </c>
      <c r="I113" s="172">
        <f>INDEX('Data Table'!$F$4:$F$128,MATCH('Active &amp; Reserve'!C113,'Data Table'!$A$4:$A$128,0))</f>
        <v>9.9563399076454536E-5</v>
      </c>
      <c r="J113" s="191">
        <f>'Data Table'!BV109</f>
        <v>3</v>
      </c>
      <c r="K113" s="191">
        <f>'Data Table'!BW109</f>
        <v>3</v>
      </c>
      <c r="L113" s="191">
        <f>'Data Table'!BX109</f>
        <v>3</v>
      </c>
      <c r="M113" s="191">
        <f>'Data Table'!BY109</f>
        <v>5</v>
      </c>
      <c r="N113" s="191">
        <f>'Data Table'!BZ109</f>
        <v>5</v>
      </c>
      <c r="O113" s="191">
        <f>'Data Table'!CA109</f>
        <v>10</v>
      </c>
      <c r="P113" s="191">
        <f>'Data Table'!CB109</f>
        <v>6</v>
      </c>
      <c r="Q113" s="191">
        <f>'Data Table'!CC109</f>
        <v>0</v>
      </c>
      <c r="R113" s="191">
        <f>'Data Table'!CD109</f>
        <v>0</v>
      </c>
      <c r="S113" s="191">
        <f>'Data Table'!CE109</f>
        <v>1</v>
      </c>
      <c r="T113" s="191">
        <f>'Data Table'!CF109</f>
        <v>1</v>
      </c>
      <c r="U113" s="191">
        <f>'Data Table'!CG109</f>
        <v>0</v>
      </c>
      <c r="V113" s="191">
        <f>'Data Table'!CH109</f>
        <v>0</v>
      </c>
      <c r="W113" s="191">
        <f>'Data Table'!CI109</f>
        <v>0</v>
      </c>
      <c r="X113" s="191">
        <f>'Data Table'!CK109</f>
        <v>0</v>
      </c>
      <c r="Y113" s="191">
        <f>'Data Table'!CL109</f>
        <v>2223</v>
      </c>
      <c r="Z113" s="191">
        <f>'Data Table'!CM109</f>
        <v>0</v>
      </c>
      <c r="AA113" s="191">
        <f>'Data Table'!CN109</f>
        <v>1041</v>
      </c>
      <c r="AB113" s="191">
        <f>'Data Table'!CO109</f>
        <v>0</v>
      </c>
      <c r="AC113" s="191">
        <f>'Data Table'!CP109</f>
        <v>0</v>
      </c>
      <c r="AD113" s="200">
        <f>'Data Table'!CQ109</f>
        <v>2365</v>
      </c>
      <c r="AE113" s="193" t="s">
        <v>113</v>
      </c>
      <c r="AF113" s="138">
        <f t="shared" si="3"/>
        <v>9.9563399076454536E-5</v>
      </c>
      <c r="AG113" s="194">
        <f>INDEX('Data Table'!$BE$4:$BE$128,MATCH('Active &amp; Reserve'!C113,'Data Table'!$A$4:$A$128,0))</f>
        <v>90.461364958818493</v>
      </c>
      <c r="AH113" s="195">
        <f>INDEX('[3]60-Mile'!$V$4:$V$129,MATCH(AE113,'[3]60-Mile'!$A$4:$A$129,0))</f>
        <v>5</v>
      </c>
      <c r="AI113" s="196"/>
      <c r="AJ113" s="197">
        <f>INDEX('[3]60-Mile'!$X$4:$X$129,MATCH(AE113,'[3]60-Mile'!$A$4:$A$129,0))</f>
        <v>3.9591844080119496</v>
      </c>
      <c r="AK113" s="198">
        <f>INDEX('[3]60-Mile'!$AA$4:$AA$129,MATCH(AE113,'[3]60-Mile'!$A$4:$A$129,0))</f>
        <v>0.2857142857142857</v>
      </c>
      <c r="AL113" s="188"/>
      <c r="AM113" s="143"/>
      <c r="AN113" s="144">
        <f>('[4]Social Distancing Grades'!$M107)</f>
        <v>-1</v>
      </c>
      <c r="AO113" s="202">
        <f>INDEX('Data Table'!$BU$4:$BU$128,MATCH('Active &amp; Reserve'!C113,'Data Table'!$A$4:$A$128,0))</f>
        <v>9.2191133275763715</v>
      </c>
      <c r="AP113" s="162"/>
      <c r="AQ113" s="162"/>
      <c r="AV113" s="166"/>
      <c r="AW113" s="167"/>
    </row>
    <row r="114" spans="1:49" s="163" customFormat="1" ht="24.95" customHeight="1" x14ac:dyDescent="0.25">
      <c r="A114" s="175">
        <v>48.421038646699998</v>
      </c>
      <c r="B114" s="176">
        <v>-101.33831442100001</v>
      </c>
      <c r="C114" s="68">
        <v>38101</v>
      </c>
      <c r="D114" s="68" t="s">
        <v>365</v>
      </c>
      <c r="E114" s="68">
        <v>97</v>
      </c>
      <c r="F114" s="170" t="s">
        <v>154</v>
      </c>
      <c r="G114" s="171">
        <v>102</v>
      </c>
      <c r="H114" s="171" t="e">
        <f t="shared" si="5"/>
        <v>#N/A</v>
      </c>
      <c r="I114" s="172">
        <f>INDEX('Data Table'!$F$4:$F$128,MATCH('Active &amp; Reserve'!C114,'Data Table'!$A$4:$A$128,0))</f>
        <v>6.3550674846819821E-10</v>
      </c>
      <c r="J114" s="191">
        <f>'Data Table'!BV110</f>
        <v>0</v>
      </c>
      <c r="K114" s="191">
        <f>'Data Table'!BW110</f>
        <v>1</v>
      </c>
      <c r="L114" s="191">
        <f>'Data Table'!BX110</f>
        <v>1</v>
      </c>
      <c r="M114" s="191">
        <f>'Data Table'!BY110</f>
        <v>24</v>
      </c>
      <c r="N114" s="191">
        <f>'Data Table'!BZ110</f>
        <v>1</v>
      </c>
      <c r="O114" s="191">
        <f>'Data Table'!CA110</f>
        <v>0</v>
      </c>
      <c r="P114" s="191">
        <f>'Data Table'!CB110</f>
        <v>0</v>
      </c>
      <c r="Q114" s="191">
        <f>'Data Table'!CC110</f>
        <v>0</v>
      </c>
      <c r="R114" s="191">
        <f>'Data Table'!CD110</f>
        <v>0</v>
      </c>
      <c r="S114" s="191">
        <f>'Data Table'!CE110</f>
        <v>0</v>
      </c>
      <c r="T114" s="191">
        <f>'Data Table'!CF110</f>
        <v>0</v>
      </c>
      <c r="U114" s="191">
        <f>'Data Table'!CG110</f>
        <v>0</v>
      </c>
      <c r="V114" s="191">
        <f>'Data Table'!CH110</f>
        <v>0</v>
      </c>
      <c r="W114" s="191">
        <f>'Data Table'!CI110</f>
        <v>0</v>
      </c>
      <c r="X114" s="191">
        <f>'Data Table'!CK110</f>
        <v>540</v>
      </c>
      <c r="Y114" s="191">
        <f>'Data Table'!CL110</f>
        <v>459</v>
      </c>
      <c r="Z114" s="191">
        <f>'Data Table'!CM110</f>
        <v>739</v>
      </c>
      <c r="AA114" s="191">
        <f>'Data Table'!CN110</f>
        <v>671</v>
      </c>
      <c r="AB114" s="191">
        <f>'Data Table'!CO110</f>
        <v>838</v>
      </c>
      <c r="AC114" s="191">
        <f>'Data Table'!CP110</f>
        <v>810</v>
      </c>
      <c r="AD114" s="200">
        <f>'Data Table'!CQ110</f>
        <v>472</v>
      </c>
      <c r="AE114" s="193" t="s">
        <v>137</v>
      </c>
      <c r="AF114" s="138">
        <f t="shared" si="3"/>
        <v>6.3550674846819821E-10</v>
      </c>
      <c r="AG114" s="194">
        <f>INDEX('Data Table'!$BE$4:$BE$128,MATCH('Active &amp; Reserve'!C114,'Data Table'!$A$4:$A$128,0))</f>
        <v>75.150006458203677</v>
      </c>
      <c r="AH114" s="195">
        <f>INDEX('[3]60-Mile'!$V$4:$V$129,MATCH(AE114,'[3]60-Mile'!$A$4:$A$129,0))</f>
        <v>3.8571428571428572</v>
      </c>
      <c r="AI114" s="196"/>
      <c r="AJ114" s="197">
        <f>INDEX('[3]60-Mile'!$X$4:$X$129,MATCH(AE114,'[3]60-Mile'!$A$4:$A$129,0))</f>
        <v>2.3484377018188649</v>
      </c>
      <c r="AK114" s="198">
        <f>INDEX('[3]60-Mile'!$AA$4:$AA$129,MATCH(AE114,'[3]60-Mile'!$A$4:$A$129,0))</f>
        <v>0</v>
      </c>
      <c r="AL114" s="188"/>
      <c r="AM114" s="143"/>
      <c r="AN114" s="144">
        <f>('[4]Social Distancing Grades'!$M108)</f>
        <v>-1</v>
      </c>
      <c r="AO114" s="202">
        <f>INDEX('Data Table'!$BU$4:$BU$128,MATCH('Active &amp; Reserve'!C114,'Data Table'!$A$4:$A$128,0))</f>
        <v>5.7214925670845158</v>
      </c>
      <c r="AP114" s="162"/>
      <c r="AQ114" s="162"/>
      <c r="AV114" s="166"/>
      <c r="AW114" s="167"/>
    </row>
    <row r="115" spans="1:49" s="163" customFormat="1" ht="24.95" customHeight="1" x14ac:dyDescent="0.25">
      <c r="A115" s="178">
        <v>30.967560451200001</v>
      </c>
      <c r="B115" s="179">
        <v>-83.185112934100005</v>
      </c>
      <c r="C115" s="68">
        <v>13185</v>
      </c>
      <c r="D115" s="68" t="s">
        <v>366</v>
      </c>
      <c r="E115" s="68">
        <v>99</v>
      </c>
      <c r="F115" s="170" t="s">
        <v>76</v>
      </c>
      <c r="G115" s="171">
        <v>32</v>
      </c>
      <c r="H115" s="171" t="e">
        <f t="shared" si="5"/>
        <v>#N/A</v>
      </c>
      <c r="I115" s="172">
        <f>INDEX('Data Table'!$F$4:$F$128,MATCH('Active &amp; Reserve'!C115,'Data Table'!$A$4:$A$128,0))</f>
        <v>3.574917035517828E-5</v>
      </c>
      <c r="J115" s="191">
        <f>'Data Table'!BV111</f>
        <v>57</v>
      </c>
      <c r="K115" s="191">
        <f>'Data Table'!BW111</f>
        <v>51</v>
      </c>
      <c r="L115" s="191">
        <f>'Data Table'!BX111</f>
        <v>112</v>
      </c>
      <c r="M115" s="191">
        <f>'Data Table'!BY111</f>
        <v>76</v>
      </c>
      <c r="N115" s="191">
        <f>'Data Table'!BZ111</f>
        <v>77</v>
      </c>
      <c r="O115" s="191">
        <f>'Data Table'!CA111</f>
        <v>39</v>
      </c>
      <c r="P115" s="191">
        <f>'Data Table'!CB111</f>
        <v>112</v>
      </c>
      <c r="Q115" s="191">
        <f>'Data Table'!CC111</f>
        <v>5</v>
      </c>
      <c r="R115" s="191">
        <f>'Data Table'!CD111</f>
        <v>1</v>
      </c>
      <c r="S115" s="191">
        <f>'Data Table'!CE111</f>
        <v>2</v>
      </c>
      <c r="T115" s="191">
        <f>'Data Table'!CF111</f>
        <v>3</v>
      </c>
      <c r="U115" s="191">
        <f>'Data Table'!CG111</f>
        <v>1</v>
      </c>
      <c r="V115" s="191">
        <f>'Data Table'!CH111</f>
        <v>2</v>
      </c>
      <c r="W115" s="191">
        <f>'Data Table'!CI111</f>
        <v>0</v>
      </c>
      <c r="X115" s="191">
        <f>'Data Table'!CK111</f>
        <v>7467</v>
      </c>
      <c r="Y115" s="191">
        <f>'Data Table'!CL111</f>
        <v>15524</v>
      </c>
      <c r="Z115" s="191">
        <f>'Data Table'!CM111</f>
        <v>-2789</v>
      </c>
      <c r="AA115" s="191">
        <f>'Data Table'!CN111</f>
        <v>11388</v>
      </c>
      <c r="AB115" s="191">
        <f>'Data Table'!CO111</f>
        <v>17148</v>
      </c>
      <c r="AC115" s="191">
        <f>'Data Table'!CP111</f>
        <v>21357</v>
      </c>
      <c r="AD115" s="200">
        <f>'Data Table'!CQ111</f>
        <v>26531</v>
      </c>
      <c r="AE115" s="193" t="s">
        <v>117</v>
      </c>
      <c r="AF115" s="138">
        <f t="shared" si="3"/>
        <v>3.574917035517828E-5</v>
      </c>
      <c r="AG115" s="194">
        <f>INDEX('Data Table'!$BE$4:$BE$128,MATCH('Active &amp; Reserve'!C115,'Data Table'!$A$4:$A$128,0))</f>
        <v>424.09537777574076</v>
      </c>
      <c r="AH115" s="195">
        <f>INDEX('[3]60-Mile'!$V$4:$V$129,MATCH(AE115,'[3]60-Mile'!$A$4:$A$129,0))</f>
        <v>74.857142857142861</v>
      </c>
      <c r="AI115" s="196"/>
      <c r="AJ115" s="197">
        <f>INDEX('[3]60-Mile'!$X$4:$X$129,MATCH(AE115,'[3]60-Mile'!$A$4:$A$129,0))</f>
        <v>24.062149093659052</v>
      </c>
      <c r="AK115" s="198">
        <f>INDEX('[3]60-Mile'!$AA$4:$AA$129,MATCH(AE115,'[3]60-Mile'!$A$4:$A$129,0))</f>
        <v>2</v>
      </c>
      <c r="AL115" s="188"/>
      <c r="AM115" s="143"/>
      <c r="AN115" s="144">
        <f>('[4]Social Distancing Grades'!$M109)</f>
        <v>-1</v>
      </c>
      <c r="AO115" s="202">
        <f>INDEX('Data Table'!$BU$4:$BU$128,MATCH('Active &amp; Reserve'!C115,'Data Table'!$A$4:$A$128,0))</f>
        <v>2.3737329316554252</v>
      </c>
      <c r="AP115" s="162"/>
      <c r="AQ115" s="162"/>
      <c r="AV115" s="166"/>
      <c r="AW115" s="167"/>
    </row>
    <row r="116" spans="1:49" s="163" customFormat="1" ht="24.95" customHeight="1" x14ac:dyDescent="0.25">
      <c r="A116" s="175">
        <v>43.048934923700003</v>
      </c>
      <c r="B116" s="176">
        <v>-115.86586605700001</v>
      </c>
      <c r="C116" s="68">
        <v>16039</v>
      </c>
      <c r="D116" s="68" t="s">
        <v>366</v>
      </c>
      <c r="E116" s="68">
        <v>100</v>
      </c>
      <c r="F116" s="170" t="s">
        <v>76</v>
      </c>
      <c r="G116" s="171">
        <v>123</v>
      </c>
      <c r="H116" s="171" t="e">
        <f t="shared" si="5"/>
        <v>#N/A</v>
      </c>
      <c r="I116" s="172">
        <f>INDEX('Data Table'!$F$4:$F$128,MATCH('Active &amp; Reserve'!C116,'Data Table'!$A$4:$A$128,0))</f>
        <v>1.1918069791011623E-5</v>
      </c>
      <c r="J116" s="191">
        <f>'Data Table'!BV112</f>
        <v>7</v>
      </c>
      <c r="K116" s="191">
        <f>'Data Table'!BW112</f>
        <v>3</v>
      </c>
      <c r="L116" s="191">
        <f>'Data Table'!BX112</f>
        <v>9</v>
      </c>
      <c r="M116" s="191">
        <f>'Data Table'!BY112</f>
        <v>1</v>
      </c>
      <c r="N116" s="191">
        <f>'Data Table'!BZ112</f>
        <v>3</v>
      </c>
      <c r="O116" s="191">
        <f>'Data Table'!CA112</f>
        <v>2</v>
      </c>
      <c r="P116" s="191">
        <f>'Data Table'!CB112</f>
        <v>1</v>
      </c>
      <c r="Q116" s="191">
        <f>'Data Table'!CC112</f>
        <v>0</v>
      </c>
      <c r="R116" s="191">
        <f>'Data Table'!CD112</f>
        <v>1</v>
      </c>
      <c r="S116" s="191">
        <f>'Data Table'!CE112</f>
        <v>0</v>
      </c>
      <c r="T116" s="191">
        <f>'Data Table'!CF112</f>
        <v>0</v>
      </c>
      <c r="U116" s="191">
        <f>'Data Table'!CG112</f>
        <v>0</v>
      </c>
      <c r="V116" s="191">
        <f>'Data Table'!CH112</f>
        <v>0</v>
      </c>
      <c r="W116" s="191">
        <f>'Data Table'!CI112</f>
        <v>0</v>
      </c>
      <c r="X116" s="191">
        <f>'Data Table'!CK112</f>
        <v>1037</v>
      </c>
      <c r="Y116" s="191">
        <f>'Data Table'!CL112</f>
        <v>288</v>
      </c>
      <c r="Z116" s="191">
        <f>'Data Table'!CM112</f>
        <v>21</v>
      </c>
      <c r="AA116" s="191">
        <f>'Data Table'!CN112</f>
        <v>427</v>
      </c>
      <c r="AB116" s="191">
        <f>'Data Table'!CO112</f>
        <v>404</v>
      </c>
      <c r="AC116" s="191">
        <f>'Data Table'!CP112</f>
        <v>487</v>
      </c>
      <c r="AD116" s="200">
        <f>'Data Table'!CQ112</f>
        <v>0</v>
      </c>
      <c r="AE116" s="193" t="s">
        <v>133</v>
      </c>
      <c r="AF116" s="138">
        <f t="shared" si="3"/>
        <v>1.1918069791011623E-5</v>
      </c>
      <c r="AG116" s="194">
        <f>INDEX('Data Table'!$BE$4:$BE$128,MATCH('Active &amp; Reserve'!C116,'Data Table'!$A$4:$A$128,0))</f>
        <v>160.48498716696005</v>
      </c>
      <c r="AH116" s="195">
        <f>INDEX('[3]60-Mile'!$V$4:$V$129,MATCH(AE116,'[3]60-Mile'!$A$4:$A$129,0))</f>
        <v>3.7142857142857144</v>
      </c>
      <c r="AI116" s="196"/>
      <c r="AJ116" s="197">
        <f>INDEX('[3]60-Mile'!$X$4:$X$129,MATCH(AE116,'[3]60-Mile'!$A$4:$A$129,0))</f>
        <v>4.7991921999689016</v>
      </c>
      <c r="AK116" s="198">
        <f>INDEX('[3]60-Mile'!$AA$4:$AA$129,MATCH(AE116,'[3]60-Mile'!$A$4:$A$129,0))</f>
        <v>0.14285714285714285</v>
      </c>
      <c r="AL116" s="188"/>
      <c r="AM116" s="143"/>
      <c r="AN116" s="144">
        <f>('[4]Social Distancing Grades'!$M110)</f>
        <v>-1</v>
      </c>
      <c r="AO116" s="202">
        <f>INDEX('Data Table'!$BU$4:$BU$128,MATCH('Active &amp; Reserve'!C116,'Data Table'!$A$4:$A$128,0))</f>
        <v>99</v>
      </c>
      <c r="AP116" s="162"/>
      <c r="AQ116" s="162"/>
      <c r="AV116" s="166"/>
      <c r="AW116" s="167"/>
    </row>
    <row r="117" spans="1:49" s="163" customFormat="1" ht="24.95" customHeight="1" x14ac:dyDescent="0.25">
      <c r="A117" s="175">
        <v>36.243503451599999</v>
      </c>
      <c r="B117" s="176">
        <v>-114.993120307</v>
      </c>
      <c r="C117" s="68">
        <v>32003</v>
      </c>
      <c r="D117" s="68" t="s">
        <v>366</v>
      </c>
      <c r="E117" s="68">
        <v>105</v>
      </c>
      <c r="F117" s="170" t="s">
        <v>74</v>
      </c>
      <c r="G117" s="171">
        <v>12</v>
      </c>
      <c r="H117" s="171" t="e">
        <f t="shared" si="5"/>
        <v>#N/A</v>
      </c>
      <c r="I117" s="172">
        <f>INDEX('Data Table'!$F$4:$F$128,MATCH('Active &amp; Reserve'!C117,'Data Table'!$A$4:$A$128,0))</f>
        <v>3.719368361927938E-6</v>
      </c>
      <c r="J117" s="191">
        <f>'Data Table'!BV113</f>
        <v>97</v>
      </c>
      <c r="K117" s="191">
        <f>'Data Table'!BW113</f>
        <v>73</v>
      </c>
      <c r="L117" s="191">
        <f>'Data Table'!BX113</f>
        <v>114</v>
      </c>
      <c r="M117" s="191">
        <f>'Data Table'!BY113</f>
        <v>84</v>
      </c>
      <c r="N117" s="191">
        <f>'Data Table'!BZ113</f>
        <v>81</v>
      </c>
      <c r="O117" s="191">
        <f>'Data Table'!CA113</f>
        <v>233</v>
      </c>
      <c r="P117" s="191">
        <f>'Data Table'!CB113</f>
        <v>92</v>
      </c>
      <c r="Q117" s="191">
        <f>'Data Table'!CC113</f>
        <v>0</v>
      </c>
      <c r="R117" s="191">
        <f>'Data Table'!CD113</f>
        <v>8</v>
      </c>
      <c r="S117" s="191">
        <f>'Data Table'!CE113</f>
        <v>10</v>
      </c>
      <c r="T117" s="191">
        <f>'Data Table'!CF113</f>
        <v>6</v>
      </c>
      <c r="U117" s="191">
        <f>'Data Table'!CG113</f>
        <v>2</v>
      </c>
      <c r="V117" s="191">
        <f>'Data Table'!CH113</f>
        <v>7</v>
      </c>
      <c r="W117" s="191">
        <f>'Data Table'!CI113</f>
        <v>2</v>
      </c>
      <c r="X117" s="191">
        <f>'Data Table'!CK113</f>
        <v>4323</v>
      </c>
      <c r="Y117" s="191">
        <f>'Data Table'!CL113</f>
        <v>2416</v>
      </c>
      <c r="Z117" s="191">
        <f>'Data Table'!CM113</f>
        <v>2321</v>
      </c>
      <c r="AA117" s="191">
        <f>'Data Table'!CN113</f>
        <v>4099</v>
      </c>
      <c r="AB117" s="191">
        <f>'Data Table'!CO113</f>
        <v>4156</v>
      </c>
      <c r="AC117" s="191">
        <f>'Data Table'!CP113</f>
        <v>2494</v>
      </c>
      <c r="AD117" s="200">
        <f>'Data Table'!CQ113</f>
        <v>3360</v>
      </c>
      <c r="AE117" s="193" t="s">
        <v>124</v>
      </c>
      <c r="AF117" s="138">
        <f t="shared" si="3"/>
        <v>3.719368361927938E-6</v>
      </c>
      <c r="AG117" s="194">
        <f>INDEX('Data Table'!$BE$4:$BE$128,MATCH('Active &amp; Reserve'!C117,'Data Table'!$A$4:$A$128,0))</f>
        <v>270.87657689652207</v>
      </c>
      <c r="AH117" s="195">
        <f>INDEX('[3]60-Mile'!$V$4:$V$129,MATCH(AE117,'[3]60-Mile'!$A$4:$A$129,0))</f>
        <v>110.57142857142857</v>
      </c>
      <c r="AI117" s="196"/>
      <c r="AJ117" s="197">
        <f>INDEX('[3]60-Mile'!$X$4:$X$129,MATCH(AE117,'[3]60-Mile'!$A$4:$A$129,0))</f>
        <v>14.602629796864626</v>
      </c>
      <c r="AK117" s="198">
        <f>INDEX('[3]60-Mile'!$AA$4:$AA$129,MATCH(AE117,'[3]60-Mile'!$A$4:$A$129,0))</f>
        <v>5</v>
      </c>
      <c r="AL117" s="188"/>
      <c r="AM117" s="143"/>
      <c r="AN117" s="144">
        <f>('[4]Social Distancing Grades'!$M111)</f>
        <v>-0.4</v>
      </c>
      <c r="AO117" s="202">
        <f>INDEX('Data Table'!$BU$4:$BU$128,MATCH('Active &amp; Reserve'!C117,'Data Table'!$A$4:$A$128,0))</f>
        <v>4.2798115027817305</v>
      </c>
      <c r="AP117" s="162"/>
      <c r="AQ117" s="162"/>
      <c r="AV117" s="166"/>
      <c r="AW117" s="167"/>
    </row>
    <row r="118" spans="1:49" s="163" customFormat="1" ht="24.95" customHeight="1" x14ac:dyDescent="0.25">
      <c r="A118" s="178">
        <v>41.119152002100002</v>
      </c>
      <c r="B118" s="179">
        <v>-95.908343195900002</v>
      </c>
      <c r="C118" s="68">
        <v>31153</v>
      </c>
      <c r="D118" s="68" t="s">
        <v>366</v>
      </c>
      <c r="E118" s="68">
        <v>110</v>
      </c>
      <c r="F118" s="170" t="s">
        <v>155</v>
      </c>
      <c r="G118" s="171">
        <v>113</v>
      </c>
      <c r="H118" s="171" t="e">
        <f t="shared" si="5"/>
        <v>#N/A</v>
      </c>
      <c r="I118" s="172">
        <f>INDEX('Data Table'!$F$4:$F$128,MATCH('Active &amp; Reserve'!C118,'Data Table'!$A$4:$A$128,0))</f>
        <v>5.2621938620522023E-3</v>
      </c>
      <c r="J118" s="191">
        <f>'Data Table'!BV114</f>
        <v>206</v>
      </c>
      <c r="K118" s="191">
        <f>'Data Table'!BW114</f>
        <v>160</v>
      </c>
      <c r="L118" s="191">
        <f>'Data Table'!BX114</f>
        <v>201</v>
      </c>
      <c r="M118" s="191">
        <f>'Data Table'!BY114</f>
        <v>234</v>
      </c>
      <c r="N118" s="191">
        <f>'Data Table'!BZ114</f>
        <v>146</v>
      </c>
      <c r="O118" s="191">
        <f>'Data Table'!CA114</f>
        <v>184</v>
      </c>
      <c r="P118" s="191">
        <f>'Data Table'!CB114</f>
        <v>141</v>
      </c>
      <c r="Q118" s="191">
        <f>'Data Table'!CC114</f>
        <v>1</v>
      </c>
      <c r="R118" s="191">
        <f>'Data Table'!CD114</f>
        <v>1</v>
      </c>
      <c r="S118" s="191">
        <f>'Data Table'!CE114</f>
        <v>1</v>
      </c>
      <c r="T118" s="191">
        <f>'Data Table'!CF114</f>
        <v>5</v>
      </c>
      <c r="U118" s="191">
        <f>'Data Table'!CG114</f>
        <v>3</v>
      </c>
      <c r="V118" s="191">
        <f>'Data Table'!CH114</f>
        <v>0</v>
      </c>
      <c r="W118" s="191">
        <f>'Data Table'!CI114</f>
        <v>2</v>
      </c>
      <c r="X118" s="191">
        <f>'Data Table'!CK114</f>
        <v>-287</v>
      </c>
      <c r="Y118" s="191">
        <f>'Data Table'!CL114</f>
        <v>-59</v>
      </c>
      <c r="Z118" s="191">
        <f>'Data Table'!CM114</f>
        <v>745</v>
      </c>
      <c r="AA118" s="191">
        <f>'Data Table'!CN114</f>
        <v>-251</v>
      </c>
      <c r="AB118" s="191">
        <f>'Data Table'!CO114</f>
        <v>-807</v>
      </c>
      <c r="AC118" s="191">
        <f>'Data Table'!CP114</f>
        <v>-47</v>
      </c>
      <c r="AD118" s="200">
        <f>'Data Table'!CQ114</f>
        <v>1077</v>
      </c>
      <c r="AE118" s="193" t="s">
        <v>130</v>
      </c>
      <c r="AF118" s="138">
        <f t="shared" si="3"/>
        <v>5.2621938620522023E-3</v>
      </c>
      <c r="AG118" s="194">
        <f>INDEX('Data Table'!$BE$4:$BE$128,MATCH('Active &amp; Reserve'!C118,'Data Table'!$A$4:$A$128,0))</f>
        <v>383.99793422873739</v>
      </c>
      <c r="AH118" s="195">
        <f>INDEX('[3]60-Mile'!$V$4:$V$129,MATCH(AE118,'[3]60-Mile'!$A$4:$A$129,0))</f>
        <v>181.71428571428572</v>
      </c>
      <c r="AI118" s="196"/>
      <c r="AJ118" s="197">
        <f>INDEX('[3]60-Mile'!$X$4:$X$129,MATCH(AE118,'[3]60-Mile'!$A$4:$A$129,0))</f>
        <v>3.4760574131180735</v>
      </c>
      <c r="AK118" s="198">
        <f>INDEX('[3]60-Mile'!$AA$4:$AA$129,MATCH(AE118,'[3]60-Mile'!$A$4:$A$129,0))</f>
        <v>1.8571428571428572</v>
      </c>
      <c r="AL118" s="188"/>
      <c r="AM118" s="143"/>
      <c r="AN118" s="144">
        <f>('[4]Social Distancing Grades'!$M112)</f>
        <v>-1</v>
      </c>
      <c r="AO118" s="202">
        <f>INDEX('Data Table'!$BU$4:$BU$128,MATCH('Active &amp; Reserve'!C118,'Data Table'!$A$4:$A$128,0))</f>
        <v>6.1556391332526506</v>
      </c>
      <c r="AP118" s="162"/>
      <c r="AQ118" s="162"/>
      <c r="AV118" s="166"/>
      <c r="AW118" s="167"/>
    </row>
    <row r="119" spans="1:49" s="163" customFormat="1" ht="24.95" customHeight="1" x14ac:dyDescent="0.25">
      <c r="A119" s="175">
        <v>28.2338726202</v>
      </c>
      <c r="B119" s="176">
        <v>-80.608007315999998</v>
      </c>
      <c r="C119" s="68">
        <v>12009</v>
      </c>
      <c r="D119" s="68" t="s">
        <v>372</v>
      </c>
      <c r="E119" s="68">
        <v>112</v>
      </c>
      <c r="F119" s="170" t="s">
        <v>156</v>
      </c>
      <c r="G119" s="171">
        <v>44</v>
      </c>
      <c r="H119" s="171" t="e">
        <f t="shared" si="5"/>
        <v>#N/A</v>
      </c>
      <c r="I119" s="172">
        <f>INDEX('Data Table'!$F$4:$F$128,MATCH('Active &amp; Reserve'!C119,'Data Table'!$A$4:$A$128,0))</f>
        <v>4.5988623541106072E-4</v>
      </c>
      <c r="J119" s="191">
        <f>'Data Table'!BV115</f>
        <v>53</v>
      </c>
      <c r="K119" s="191">
        <f>'Data Table'!BW115</f>
        <v>40</v>
      </c>
      <c r="L119" s="191">
        <f>'Data Table'!BX115</f>
        <v>23</v>
      </c>
      <c r="M119" s="191">
        <f>'Data Table'!BY115</f>
        <v>44</v>
      </c>
      <c r="N119" s="191">
        <f>'Data Table'!BZ115</f>
        <v>50</v>
      </c>
      <c r="O119" s="191">
        <f>'Data Table'!CA115</f>
        <v>68</v>
      </c>
      <c r="P119" s="191">
        <f>'Data Table'!CB115</f>
        <v>71</v>
      </c>
      <c r="Q119" s="191">
        <f>'Data Table'!CC115</f>
        <v>1</v>
      </c>
      <c r="R119" s="191">
        <f>'Data Table'!CD115</f>
        <v>1</v>
      </c>
      <c r="S119" s="191">
        <f>'Data Table'!CE115</f>
        <v>2</v>
      </c>
      <c r="T119" s="191">
        <f>'Data Table'!CF115</f>
        <v>0</v>
      </c>
      <c r="U119" s="191">
        <f>'Data Table'!CG115</f>
        <v>0</v>
      </c>
      <c r="V119" s="191">
        <f>'Data Table'!CH115</f>
        <v>1</v>
      </c>
      <c r="W119" s="191">
        <f>'Data Table'!CI115</f>
        <v>0</v>
      </c>
      <c r="X119" s="191">
        <f>'Data Table'!CK115</f>
        <v>34423</v>
      </c>
      <c r="Y119" s="191">
        <f>'Data Table'!CL115</f>
        <v>50223</v>
      </c>
      <c r="Z119" s="191">
        <f>'Data Table'!CM115</f>
        <v>30541</v>
      </c>
      <c r="AA119" s="191">
        <f>'Data Table'!CN115</f>
        <v>13807</v>
      </c>
      <c r="AB119" s="191">
        <f>'Data Table'!CO115</f>
        <v>14181</v>
      </c>
      <c r="AC119" s="191">
        <f>'Data Table'!CP115</f>
        <v>7398</v>
      </c>
      <c r="AD119" s="200">
        <f>'Data Table'!CQ115</f>
        <v>28210</v>
      </c>
      <c r="AE119" s="193" t="s">
        <v>104</v>
      </c>
      <c r="AF119" s="138">
        <f t="shared" si="3"/>
        <v>4.5988623541106072E-4</v>
      </c>
      <c r="AG119" s="194">
        <f>INDEX('Data Table'!$BE$4:$BE$128,MATCH('Active &amp; Reserve'!C119,'Data Table'!$A$4:$A$128,0))</f>
        <v>115.53129494879003</v>
      </c>
      <c r="AH119" s="195">
        <f>INDEX('[3]60-Mile'!$V$4:$V$129,MATCH(AE119,'[3]60-Mile'!$A$4:$A$129,0))</f>
        <v>49.857142857142854</v>
      </c>
      <c r="AI119" s="196"/>
      <c r="AJ119" s="197">
        <f>INDEX('[3]60-Mile'!$X$4:$X$129,MATCH(AE119,'[3]60-Mile'!$A$4:$A$129,0))</f>
        <v>3.43870901377529</v>
      </c>
      <c r="AK119" s="198">
        <f>INDEX('[3]60-Mile'!$AA$4:$AA$129,MATCH(AE119,'[3]60-Mile'!$A$4:$A$129,0))</f>
        <v>0.7142857142857143</v>
      </c>
      <c r="AL119" s="188"/>
      <c r="AM119" s="143"/>
      <c r="AN119" s="144">
        <f>('[4]Social Distancing Grades'!$M113)</f>
        <v>-1</v>
      </c>
      <c r="AO119" s="202">
        <f>INDEX('Data Table'!$BU$4:$BU$128,MATCH('Active &amp; Reserve'!C119,'Data Table'!$A$4:$A$128,0))</f>
        <v>3.3613855486841784</v>
      </c>
      <c r="AP119" s="162"/>
      <c r="AQ119" s="162"/>
      <c r="AV119" s="166"/>
      <c r="AW119" s="167"/>
    </row>
    <row r="120" spans="1:49" s="163" customFormat="1" ht="24.95" customHeight="1" x14ac:dyDescent="0.25">
      <c r="A120" s="175">
        <v>38.617225336899999</v>
      </c>
      <c r="B120" s="176">
        <v>-104.80774381800001</v>
      </c>
      <c r="C120" s="68">
        <v>8041</v>
      </c>
      <c r="D120" s="68" t="s">
        <v>372</v>
      </c>
      <c r="E120" s="68">
        <v>115</v>
      </c>
      <c r="F120" s="170" t="s">
        <v>156</v>
      </c>
      <c r="G120" s="171">
        <v>78</v>
      </c>
      <c r="H120" s="171" t="e">
        <f t="shared" si="5"/>
        <v>#N/A</v>
      </c>
      <c r="I120" s="172">
        <f>INDEX('Data Table'!$F$4:$F$128,MATCH('Active &amp; Reserve'!C120,'Data Table'!$A$4:$A$128,0))</f>
        <v>1.5687077793789161E-3</v>
      </c>
      <c r="J120" s="191">
        <f>'Data Table'!BV116</f>
        <v>58</v>
      </c>
      <c r="K120" s="191">
        <f>'Data Table'!BW116</f>
        <v>16</v>
      </c>
      <c r="L120" s="191">
        <f>'Data Table'!BX116</f>
        <v>37</v>
      </c>
      <c r="M120" s="191">
        <f>'Data Table'!BY116</f>
        <v>58</v>
      </c>
      <c r="N120" s="191">
        <f>'Data Table'!BZ116</f>
        <v>41</v>
      </c>
      <c r="O120" s="191">
        <f>'Data Table'!CA116</f>
        <v>66</v>
      </c>
      <c r="P120" s="191">
        <f>'Data Table'!CB116</f>
        <v>15</v>
      </c>
      <c r="Q120" s="191">
        <f>'Data Table'!CC116</f>
        <v>1</v>
      </c>
      <c r="R120" s="191">
        <f>'Data Table'!CD116</f>
        <v>4</v>
      </c>
      <c r="S120" s="191">
        <f>'Data Table'!CE116</f>
        <v>5</v>
      </c>
      <c r="T120" s="191">
        <f>'Data Table'!CF116</f>
        <v>0</v>
      </c>
      <c r="U120" s="191">
        <f>'Data Table'!CG116</f>
        <v>0</v>
      </c>
      <c r="V120" s="191">
        <f>'Data Table'!CH116</f>
        <v>1</v>
      </c>
      <c r="W120" s="191">
        <f>'Data Table'!CI116</f>
        <v>1</v>
      </c>
      <c r="X120" s="191">
        <f>'Data Table'!CK116</f>
        <v>198</v>
      </c>
      <c r="Y120" s="191">
        <f>'Data Table'!CL116</f>
        <v>-2296</v>
      </c>
      <c r="Z120" s="191">
        <f>'Data Table'!CM116</f>
        <v>624</v>
      </c>
      <c r="AA120" s="191">
        <f>'Data Table'!CN116</f>
        <v>2674</v>
      </c>
      <c r="AB120" s="191">
        <f>'Data Table'!CO116</f>
        <v>-233</v>
      </c>
      <c r="AC120" s="191">
        <f>'Data Table'!CP116</f>
        <v>329</v>
      </c>
      <c r="AD120" s="200">
        <f>'Data Table'!CQ116</f>
        <v>-1843</v>
      </c>
      <c r="AE120" s="193" t="s">
        <v>213</v>
      </c>
      <c r="AF120" s="138">
        <f t="shared" si="3"/>
        <v>1.5687077793789161E-3</v>
      </c>
      <c r="AG120" s="194">
        <f>INDEX('Data Table'!$BE$4:$BE$128,MATCH('Active &amp; Reserve'!C120,'Data Table'!$A$4:$A$128,0))</f>
        <v>188.91901927802459</v>
      </c>
      <c r="AH120" s="195">
        <f>INDEX('[3]60-Mile'!$V$4:$V$129,MATCH(AE120,'[3]60-Mile'!$A$4:$A$129,0))</f>
        <v>41.571428571428569</v>
      </c>
      <c r="AI120" s="196"/>
      <c r="AJ120" s="197">
        <f>INDEX('[3]60-Mile'!$X$4:$X$129,MATCH(AE120,'[3]60-Mile'!$A$4:$A$129,0))</f>
        <v>11.169448673054704</v>
      </c>
      <c r="AK120" s="198">
        <f>INDEX('[3]60-Mile'!$AA$4:$AA$129,MATCH(AE120,'[3]60-Mile'!$A$4:$A$129,0))</f>
        <v>1.7142857142857142</v>
      </c>
      <c r="AL120" s="188"/>
      <c r="AM120" s="143"/>
      <c r="AN120" s="144">
        <f>('[4]Social Distancing Grades'!$M114)</f>
        <v>-1</v>
      </c>
      <c r="AO120" s="202">
        <f>INDEX('Data Table'!$BU$4:$BU$128,MATCH('Active &amp; Reserve'!C120,'Data Table'!$A$4:$A$128,0))</f>
        <v>1.4839062283214588</v>
      </c>
      <c r="AP120" s="162"/>
      <c r="AQ120" s="162"/>
      <c r="AV120" s="166"/>
      <c r="AW120" s="167"/>
    </row>
    <row r="121" spans="1:49" s="163" customFormat="1" ht="24.95" customHeight="1" x14ac:dyDescent="0.25">
      <c r="A121" s="178">
        <v>32.645408707800001</v>
      </c>
      <c r="B121" s="179">
        <v>-83.604766896000001</v>
      </c>
      <c r="C121" s="68">
        <v>13153</v>
      </c>
      <c r="D121" s="68" t="s">
        <v>368</v>
      </c>
      <c r="E121" s="68">
        <v>122</v>
      </c>
      <c r="F121" s="170" t="s">
        <v>152</v>
      </c>
      <c r="G121" s="171">
        <v>37</v>
      </c>
      <c r="H121" s="171" t="e">
        <f t="shared" si="5"/>
        <v>#N/A</v>
      </c>
      <c r="I121" s="172">
        <f>INDEX('Data Table'!$F$4:$F$128,MATCH('Active &amp; Reserve'!C121,'Data Table'!$A$4:$A$128,0))</f>
        <v>1.3755981161358663E-2</v>
      </c>
      <c r="J121" s="191">
        <f>'Data Table'!BV117</f>
        <v>69</v>
      </c>
      <c r="K121" s="191">
        <f>'Data Table'!BW117</f>
        <v>86</v>
      </c>
      <c r="L121" s="191">
        <f>'Data Table'!BX117</f>
        <v>61</v>
      </c>
      <c r="M121" s="191">
        <f>'Data Table'!BY117</f>
        <v>90</v>
      </c>
      <c r="N121" s="191">
        <f>'Data Table'!BZ117</f>
        <v>107</v>
      </c>
      <c r="O121" s="191">
        <f>'Data Table'!CA117</f>
        <v>50</v>
      </c>
      <c r="P121" s="191">
        <f>'Data Table'!CB117</f>
        <v>78</v>
      </c>
      <c r="Q121" s="191">
        <f>'Data Table'!CC117</f>
        <v>7</v>
      </c>
      <c r="R121" s="191">
        <f>'Data Table'!CD117</f>
        <v>5</v>
      </c>
      <c r="S121" s="191">
        <f>'Data Table'!CE117</f>
        <v>12</v>
      </c>
      <c r="T121" s="191">
        <f>'Data Table'!CF117</f>
        <v>10</v>
      </c>
      <c r="U121" s="191">
        <f>'Data Table'!CG117</f>
        <v>7</v>
      </c>
      <c r="V121" s="191">
        <f>'Data Table'!CH117</f>
        <v>11</v>
      </c>
      <c r="W121" s="191">
        <f>'Data Table'!CI117</f>
        <v>4</v>
      </c>
      <c r="X121" s="191">
        <f>'Data Table'!CK117</f>
        <v>7467</v>
      </c>
      <c r="Y121" s="191">
        <f>'Data Table'!CL117</f>
        <v>15524</v>
      </c>
      <c r="Z121" s="191">
        <f>'Data Table'!CM117</f>
        <v>-2789</v>
      </c>
      <c r="AA121" s="191">
        <f>'Data Table'!CN117</f>
        <v>11388</v>
      </c>
      <c r="AB121" s="191">
        <f>'Data Table'!CO117</f>
        <v>17148</v>
      </c>
      <c r="AC121" s="191">
        <f>'Data Table'!CP117</f>
        <v>21357</v>
      </c>
      <c r="AD121" s="200">
        <f>'Data Table'!CQ117</f>
        <v>26531</v>
      </c>
      <c r="AE121" s="193" t="s">
        <v>106</v>
      </c>
      <c r="AF121" s="138">
        <f t="shared" si="3"/>
        <v>1.3755981161358663E-2</v>
      </c>
      <c r="AG121" s="194">
        <f>INDEX('Data Table'!$BE$4:$BE$128,MATCH('Active &amp; Reserve'!C121,'Data Table'!$A$4:$A$128,0))</f>
        <v>400.82403878008751</v>
      </c>
      <c r="AH121" s="195">
        <f>INDEX('[3]60-Mile'!$V$4:$V$129,MATCH(AE121,'[3]60-Mile'!$A$4:$A$129,0))</f>
        <v>77.285714285714292</v>
      </c>
      <c r="AI121" s="196"/>
      <c r="AJ121" s="197">
        <f>INDEX('[3]60-Mile'!$X$4:$X$129,MATCH(AE121,'[3]60-Mile'!$A$4:$A$129,0))</f>
        <v>23.913879570007122</v>
      </c>
      <c r="AK121" s="198">
        <f>INDEX('[3]60-Mile'!$AA$4:$AA$129,MATCH(AE121,'[3]60-Mile'!$A$4:$A$129,0))</f>
        <v>8</v>
      </c>
      <c r="AL121" s="188"/>
      <c r="AM121" s="143"/>
      <c r="AN121" s="144">
        <f>('[4]Social Distancing Grades'!$M115)</f>
        <v>-1</v>
      </c>
      <c r="AO121" s="202">
        <f>INDEX('Data Table'!$BU$4:$BU$128,MATCH('Active &amp; Reserve'!C121,'Data Table'!$A$4:$A$128,0))</f>
        <v>2.3737329316554252</v>
      </c>
      <c r="AP121" s="162"/>
      <c r="AQ121" s="162"/>
      <c r="AV121" s="166"/>
      <c r="AW121" s="167"/>
    </row>
    <row r="122" spans="1:49" s="163" customFormat="1" ht="24.95" customHeight="1" x14ac:dyDescent="0.25">
      <c r="A122" s="175">
        <v>38.5414818076</v>
      </c>
      <c r="B122" s="176">
        <v>-89.853703655900006</v>
      </c>
      <c r="C122" s="68">
        <v>17163</v>
      </c>
      <c r="D122" s="68" t="s">
        <v>364</v>
      </c>
      <c r="E122" s="68">
        <v>128</v>
      </c>
      <c r="F122" s="170" t="s">
        <v>153</v>
      </c>
      <c r="G122" s="171">
        <v>56</v>
      </c>
      <c r="H122" s="171" t="e">
        <f t="shared" si="5"/>
        <v>#N/A</v>
      </c>
      <c r="I122" s="172">
        <f>INDEX('Data Table'!$F$4:$F$128,MATCH('Active &amp; Reserve'!C122,'Data Table'!$A$4:$A$128,0))</f>
        <v>5.9782764307945761E-2</v>
      </c>
      <c r="J122" s="191">
        <f>'Data Table'!BV118</f>
        <v>99</v>
      </c>
      <c r="K122" s="191">
        <f>'Data Table'!BW118</f>
        <v>116</v>
      </c>
      <c r="L122" s="191">
        <f>'Data Table'!BX118</f>
        <v>88</v>
      </c>
      <c r="M122" s="191">
        <f>'Data Table'!BY118</f>
        <v>139</v>
      </c>
      <c r="N122" s="191">
        <f>'Data Table'!BZ118</f>
        <v>81</v>
      </c>
      <c r="O122" s="191">
        <f>'Data Table'!CA118</f>
        <v>99</v>
      </c>
      <c r="P122" s="191">
        <f>'Data Table'!CB118</f>
        <v>131</v>
      </c>
      <c r="Q122" s="191">
        <f>'Data Table'!CC118</f>
        <v>6</v>
      </c>
      <c r="R122" s="191">
        <f>'Data Table'!CD118</f>
        <v>22</v>
      </c>
      <c r="S122" s="191">
        <f>'Data Table'!CE118</f>
        <v>12</v>
      </c>
      <c r="T122" s="191">
        <f>'Data Table'!CF118</f>
        <v>29</v>
      </c>
      <c r="U122" s="191">
        <f>'Data Table'!CG118</f>
        <v>8</v>
      </c>
      <c r="V122" s="191">
        <f>'Data Table'!CH118</f>
        <v>13</v>
      </c>
      <c r="W122" s="191">
        <f>'Data Table'!CI118</f>
        <v>8</v>
      </c>
      <c r="X122" s="191">
        <f>'Data Table'!CK118</f>
        <v>2993</v>
      </c>
      <c r="Y122" s="191">
        <f>'Data Table'!CL118</f>
        <v>-2851</v>
      </c>
      <c r="Z122" s="191">
        <f>'Data Table'!CM118</f>
        <v>6627</v>
      </c>
      <c r="AA122" s="191">
        <f>'Data Table'!CN118</f>
        <v>-2467</v>
      </c>
      <c r="AB122" s="191">
        <f>'Data Table'!CO118</f>
        <v>1594</v>
      </c>
      <c r="AC122" s="191">
        <f>'Data Table'!CP118</f>
        <v>594</v>
      </c>
      <c r="AD122" s="200">
        <f>'Data Table'!CQ118</f>
        <v>4513</v>
      </c>
      <c r="AE122" s="193" t="s">
        <v>143</v>
      </c>
      <c r="AF122" s="138">
        <f t="shared" si="3"/>
        <v>5.9782764307945761E-2</v>
      </c>
      <c r="AG122" s="194">
        <f>INDEX('Data Table'!$BE$4:$BE$128,MATCH('Active &amp; Reserve'!C122,'Data Table'!$A$4:$A$128,0))</f>
        <v>342.76004975298883</v>
      </c>
      <c r="AH122" s="195">
        <f>INDEX('[3]60-Mile'!$V$4:$V$129,MATCH(AE122,'[3]60-Mile'!$A$4:$A$129,0))</f>
        <v>107.57142857142857</v>
      </c>
      <c r="AI122" s="196"/>
      <c r="AJ122" s="197">
        <f>INDEX('[3]60-Mile'!$X$4:$X$129,MATCH(AE122,'[3]60-Mile'!$A$4:$A$129,0))</f>
        <v>25.868046655568477</v>
      </c>
      <c r="AK122" s="198">
        <f>INDEX('[3]60-Mile'!$AA$4:$AA$129,MATCH(AE122,'[3]60-Mile'!$A$4:$A$129,0))</f>
        <v>14</v>
      </c>
      <c r="AL122" s="188"/>
      <c r="AM122" s="143"/>
      <c r="AN122" s="144">
        <f>('[4]Social Distancing Grades'!$M116)</f>
        <v>-1</v>
      </c>
      <c r="AO122" s="202">
        <f>INDEX('Data Table'!$BU$4:$BU$128,MATCH('Active &amp; Reserve'!C122,'Data Table'!$A$4:$A$128,0))</f>
        <v>3.4967041524320841E-2</v>
      </c>
      <c r="AP122" s="162"/>
      <c r="AQ122" s="162"/>
      <c r="AV122" s="166"/>
      <c r="AW122" s="167"/>
    </row>
    <row r="123" spans="1:49" s="163" customFormat="1" ht="24.95" customHeight="1" x14ac:dyDescent="0.25">
      <c r="A123" s="175">
        <v>35.3479202145</v>
      </c>
      <c r="B123" s="176">
        <v>-77.962511700600004</v>
      </c>
      <c r="C123" s="68">
        <v>37191</v>
      </c>
      <c r="D123" s="68" t="s">
        <v>366</v>
      </c>
      <c r="E123" s="68">
        <v>130</v>
      </c>
      <c r="F123" s="170" t="s">
        <v>76</v>
      </c>
      <c r="G123" s="171">
        <v>91</v>
      </c>
      <c r="H123" s="171" t="e">
        <f t="shared" si="5"/>
        <v>#N/A</v>
      </c>
      <c r="I123" s="172">
        <f>INDEX('Data Table'!$F$4:$F$128,MATCH('Active &amp; Reserve'!C123,'Data Table'!$A$4:$A$128,0))</f>
        <v>5.9505719134812993E-3</v>
      </c>
      <c r="J123" s="191">
        <f>'Data Table'!BV119</f>
        <v>228</v>
      </c>
      <c r="K123" s="191">
        <f>'Data Table'!BW119</f>
        <v>166</v>
      </c>
      <c r="L123" s="191">
        <f>'Data Table'!BX119</f>
        <v>112</v>
      </c>
      <c r="M123" s="191">
        <f>'Data Table'!BY119</f>
        <v>236</v>
      </c>
      <c r="N123" s="191">
        <f>'Data Table'!BZ119</f>
        <v>254</v>
      </c>
      <c r="O123" s="191">
        <f>'Data Table'!CA119</f>
        <v>331</v>
      </c>
      <c r="P123" s="191">
        <f>'Data Table'!CB119</f>
        <v>164</v>
      </c>
      <c r="Q123" s="191">
        <f>'Data Table'!CC119</f>
        <v>3</v>
      </c>
      <c r="R123" s="191">
        <f>'Data Table'!CD119</f>
        <v>9</v>
      </c>
      <c r="S123" s="191">
        <f>'Data Table'!CE119</f>
        <v>2</v>
      </c>
      <c r="T123" s="191">
        <f>'Data Table'!CF119</f>
        <v>6</v>
      </c>
      <c r="U123" s="191">
        <f>'Data Table'!CG119</f>
        <v>1</v>
      </c>
      <c r="V123" s="191">
        <f>'Data Table'!CH119</f>
        <v>2</v>
      </c>
      <c r="W123" s="191">
        <f>'Data Table'!CI119</f>
        <v>0</v>
      </c>
      <c r="X123" s="191">
        <f>'Data Table'!CK119</f>
        <v>2483</v>
      </c>
      <c r="Y123" s="191">
        <f>'Data Table'!CL119</f>
        <v>8375</v>
      </c>
      <c r="Z123" s="191">
        <f>'Data Table'!CM119</f>
        <v>5662</v>
      </c>
      <c r="AA123" s="191">
        <f>'Data Table'!CN119</f>
        <v>4999</v>
      </c>
      <c r="AB123" s="191">
        <f>'Data Table'!CO119</f>
        <v>15288</v>
      </c>
      <c r="AC123" s="191">
        <f>'Data Table'!CP119</f>
        <v>2104</v>
      </c>
      <c r="AD123" s="200">
        <f>'Data Table'!CQ119</f>
        <v>614</v>
      </c>
      <c r="AE123" s="193" t="s">
        <v>103</v>
      </c>
      <c r="AF123" s="138">
        <f t="shared" si="3"/>
        <v>5.9505719134812993E-3</v>
      </c>
      <c r="AG123" s="194">
        <f>INDEX('Data Table'!$BE$4:$BE$128,MATCH('Active &amp; Reserve'!C123,'Data Table'!$A$4:$A$128,0))</f>
        <v>216.528176343621</v>
      </c>
      <c r="AH123" s="195">
        <f>INDEX('[3]60-Mile'!$V$4:$V$129,MATCH(AE123,'[3]60-Mile'!$A$4:$A$129,0))</f>
        <v>213</v>
      </c>
      <c r="AI123" s="196"/>
      <c r="AJ123" s="197">
        <f>INDEX('[3]60-Mile'!$X$4:$X$129,MATCH(AE123,'[3]60-Mile'!$A$4:$A$129,0))</f>
        <v>6.0897531923984243</v>
      </c>
      <c r="AK123" s="198">
        <f>INDEX('[3]60-Mile'!$AA$4:$AA$129,MATCH(AE123,'[3]60-Mile'!$A$4:$A$129,0))</f>
        <v>3.2857142857142856</v>
      </c>
      <c r="AL123" s="188"/>
      <c r="AM123" s="143"/>
      <c r="AN123" s="144">
        <f>('[4]Social Distancing Grades'!$M117)</f>
        <v>-1</v>
      </c>
      <c r="AO123" s="202">
        <f>INDEX('Data Table'!$BU$4:$BU$128,MATCH('Active &amp; Reserve'!C123,'Data Table'!$A$4:$A$128,0))</f>
        <v>2.8274524920841477</v>
      </c>
      <c r="AP123" s="162"/>
      <c r="AQ123" s="162"/>
      <c r="AV123" s="166"/>
      <c r="AW123" s="167"/>
    </row>
    <row r="124" spans="1:49" s="163" customFormat="1" ht="24.95" customHeight="1" x14ac:dyDescent="0.25">
      <c r="A124" s="178">
        <v>33.974641795700002</v>
      </c>
      <c r="B124" s="179">
        <v>-80.470403450700005</v>
      </c>
      <c r="C124" s="68">
        <v>45085</v>
      </c>
      <c r="D124" s="68" t="s">
        <v>366</v>
      </c>
      <c r="E124" s="68">
        <v>131</v>
      </c>
      <c r="F124" s="170" t="s">
        <v>76</v>
      </c>
      <c r="G124" s="171">
        <v>84</v>
      </c>
      <c r="H124" s="171" t="e">
        <f t="shared" si="5"/>
        <v>#N/A</v>
      </c>
      <c r="I124" s="172">
        <f>INDEX('Data Table'!$F$4:$F$128,MATCH('Active &amp; Reserve'!C124,'Data Table'!$A$4:$A$128,0))</f>
        <v>6.1538918490133647E-4</v>
      </c>
      <c r="J124" s="191">
        <f>'Data Table'!BV120</f>
        <v>64</v>
      </c>
      <c r="K124" s="191">
        <f>'Data Table'!BW120</f>
        <v>55</v>
      </c>
      <c r="L124" s="191">
        <f>'Data Table'!BX120</f>
        <v>59</v>
      </c>
      <c r="M124" s="191">
        <f>'Data Table'!BY120</f>
        <v>106</v>
      </c>
      <c r="N124" s="191">
        <f>'Data Table'!BZ120</f>
        <v>119</v>
      </c>
      <c r="O124" s="191">
        <f>'Data Table'!CA120</f>
        <v>135</v>
      </c>
      <c r="P124" s="191">
        <f>'Data Table'!CB120</f>
        <v>70</v>
      </c>
      <c r="Q124" s="191">
        <f>'Data Table'!CC120</f>
        <v>5</v>
      </c>
      <c r="R124" s="191">
        <f>'Data Table'!CD120</f>
        <v>1</v>
      </c>
      <c r="S124" s="191">
        <f>'Data Table'!CE120</f>
        <v>4</v>
      </c>
      <c r="T124" s="191">
        <f>'Data Table'!CF120</f>
        <v>6</v>
      </c>
      <c r="U124" s="191">
        <f>'Data Table'!CG120</f>
        <v>0</v>
      </c>
      <c r="V124" s="191">
        <f>'Data Table'!CH120</f>
        <v>4</v>
      </c>
      <c r="W124" s="191">
        <f>'Data Table'!CI120</f>
        <v>6</v>
      </c>
      <c r="X124" s="191">
        <f>'Data Table'!CK120</f>
        <v>2364</v>
      </c>
      <c r="Y124" s="191">
        <f>'Data Table'!CL120</f>
        <v>0</v>
      </c>
      <c r="Z124" s="191">
        <f>'Data Table'!CM120</f>
        <v>1985</v>
      </c>
      <c r="AA124" s="191">
        <f>'Data Table'!CN120</f>
        <v>7155</v>
      </c>
      <c r="AB124" s="191">
        <f>'Data Table'!CO120</f>
        <v>6317</v>
      </c>
      <c r="AC124" s="191">
        <f>'Data Table'!CP120</f>
        <v>3027</v>
      </c>
      <c r="AD124" s="200">
        <f>'Data Table'!CQ120</f>
        <v>1253</v>
      </c>
      <c r="AE124" s="193" t="s">
        <v>135</v>
      </c>
      <c r="AF124" s="138">
        <f t="shared" si="3"/>
        <v>6.1538918490133647E-4</v>
      </c>
      <c r="AG124" s="194">
        <f>INDEX('Data Table'!$BE$4:$BE$128,MATCH('Active &amp; Reserve'!C124,'Data Table'!$A$4:$A$128,0))</f>
        <v>273.33657645806647</v>
      </c>
      <c r="AH124" s="195">
        <f>INDEX('[3]60-Mile'!$V$4:$V$129,MATCH(AE124,'[3]60-Mile'!$A$4:$A$129,0))</f>
        <v>86.857142857142861</v>
      </c>
      <c r="AI124" s="196"/>
      <c r="AJ124" s="197">
        <f>INDEX('[3]60-Mile'!$X$4:$X$129,MATCH(AE124,'[3]60-Mile'!$A$4:$A$129,0))</f>
        <v>13.764017496062547</v>
      </c>
      <c r="AK124" s="198">
        <f>INDEX('[3]60-Mile'!$AA$4:$AA$129,MATCH(AE124,'[3]60-Mile'!$A$4:$A$129,0))</f>
        <v>3.7142857142857144</v>
      </c>
      <c r="AL124" s="188"/>
      <c r="AM124" s="143"/>
      <c r="AN124" s="144">
        <f>('[4]Social Distancing Grades'!$M118)</f>
        <v>-1</v>
      </c>
      <c r="AO124" s="202">
        <f>INDEX('Data Table'!$BU$4:$BU$128,MATCH('Active &amp; Reserve'!C124,'Data Table'!$A$4:$A$128,0))</f>
        <v>14.135429555995827</v>
      </c>
      <c r="AP124" s="162"/>
      <c r="AQ124" s="162"/>
      <c r="AV124" s="166"/>
      <c r="AW124" s="167"/>
    </row>
    <row r="125" spans="1:49" s="163" customFormat="1" ht="24.95" customHeight="1" x14ac:dyDescent="0.25">
      <c r="A125" s="175">
        <v>33.984552387100003</v>
      </c>
      <c r="B125" s="176">
        <v>-98.499693681899998</v>
      </c>
      <c r="C125" s="68">
        <v>48485</v>
      </c>
      <c r="D125" s="68" t="s">
        <v>363</v>
      </c>
      <c r="E125" s="68">
        <v>132</v>
      </c>
      <c r="F125" s="170" t="s">
        <v>74</v>
      </c>
      <c r="G125" s="171">
        <v>82</v>
      </c>
      <c r="H125" s="171" t="e">
        <f t="shared" si="5"/>
        <v>#N/A</v>
      </c>
      <c r="I125" s="172">
        <f>INDEX('Data Table'!$F$4:$F$128,MATCH('Active &amp; Reserve'!C125,'Data Table'!$A$4:$A$128,0))</f>
        <v>3.5329823504977271E-4</v>
      </c>
      <c r="J125" s="191">
        <f>'Data Table'!BV121</f>
        <v>5</v>
      </c>
      <c r="K125" s="191">
        <f>'Data Table'!BW121</f>
        <v>7</v>
      </c>
      <c r="L125" s="191">
        <f>'Data Table'!BX121</f>
        <v>0</v>
      </c>
      <c r="M125" s="191">
        <f>'Data Table'!BY121</f>
        <v>17</v>
      </c>
      <c r="N125" s="191">
        <f>'Data Table'!BZ121</f>
        <v>2</v>
      </c>
      <c r="O125" s="191">
        <f>'Data Table'!CA121</f>
        <v>34</v>
      </c>
      <c r="P125" s="191">
        <f>'Data Table'!CB121</f>
        <v>0</v>
      </c>
      <c r="Q125" s="191">
        <f>'Data Table'!CC121</f>
        <v>0</v>
      </c>
      <c r="R125" s="191">
        <f>'Data Table'!CD121</f>
        <v>0</v>
      </c>
      <c r="S125" s="191">
        <f>'Data Table'!CE121</f>
        <v>0</v>
      </c>
      <c r="T125" s="191">
        <f>'Data Table'!CF121</f>
        <v>0</v>
      </c>
      <c r="U125" s="191">
        <f>'Data Table'!CG121</f>
        <v>0</v>
      </c>
      <c r="V125" s="191">
        <f>'Data Table'!CH121</f>
        <v>0</v>
      </c>
      <c r="W125" s="191">
        <f>'Data Table'!CI121</f>
        <v>0</v>
      </c>
      <c r="X125" s="191">
        <f>'Data Table'!CK121</f>
        <v>0</v>
      </c>
      <c r="Y125" s="191">
        <f>'Data Table'!CL121</f>
        <v>0</v>
      </c>
      <c r="Z125" s="191">
        <f>'Data Table'!CM121</f>
        <v>0</v>
      </c>
      <c r="AA125" s="191">
        <f>'Data Table'!CN121</f>
        <v>-10629</v>
      </c>
      <c r="AB125" s="191">
        <f>'Data Table'!CO121</f>
        <v>10744</v>
      </c>
      <c r="AC125" s="191">
        <f>'Data Table'!CP121</f>
        <v>-7551</v>
      </c>
      <c r="AD125" s="200">
        <f>'Data Table'!CQ121</f>
        <v>35879</v>
      </c>
      <c r="AE125" s="193" t="s">
        <v>121</v>
      </c>
      <c r="AF125" s="138">
        <f t="shared" si="3"/>
        <v>3.5329823504977271E-4</v>
      </c>
      <c r="AG125" s="194">
        <f>INDEX('Data Table'!$BE$4:$BE$128,MATCH('Active &amp; Reserve'!C125,'Data Table'!$A$4:$A$128,0))</f>
        <v>115.57150759785272</v>
      </c>
      <c r="AH125" s="195">
        <f>INDEX('[3]60-Mile'!$V$4:$V$129,MATCH(AE125,'[3]60-Mile'!$A$4:$A$129,0))</f>
        <v>9.2857142857142865</v>
      </c>
      <c r="AI125" s="196"/>
      <c r="AJ125" s="197">
        <f>INDEX('[3]60-Mile'!$X$4:$X$129,MATCH(AE125,'[3]60-Mile'!$A$4:$A$129,0))</f>
        <v>2.8568237833177075</v>
      </c>
      <c r="AK125" s="198">
        <f>INDEX('[3]60-Mile'!$AA$4:$AA$129,MATCH(AE125,'[3]60-Mile'!$A$4:$A$129,0))</f>
        <v>0</v>
      </c>
      <c r="AL125" s="188"/>
      <c r="AM125" s="143"/>
      <c r="AN125" s="144">
        <f>('[4]Social Distancing Grades'!$M119)</f>
        <v>-1</v>
      </c>
      <c r="AO125" s="202">
        <f>INDEX('Data Table'!$BU$4:$BU$128,MATCH('Active &amp; Reserve'!C125,'Data Table'!$A$4:$A$128,0))</f>
        <v>4.9891433329483164</v>
      </c>
      <c r="AP125" s="162"/>
      <c r="AQ125" s="162"/>
      <c r="AV125" s="166"/>
      <c r="AW125" s="167"/>
    </row>
    <row r="126" spans="1:49" s="163" customFormat="1" ht="24.95" customHeight="1" x14ac:dyDescent="0.25">
      <c r="A126" s="175">
        <v>35.419243226299997</v>
      </c>
      <c r="B126" s="176">
        <v>-97.392911165200005</v>
      </c>
      <c r="C126" s="68">
        <v>40109</v>
      </c>
      <c r="D126" s="68" t="s">
        <v>368</v>
      </c>
      <c r="E126" s="68">
        <v>140</v>
      </c>
      <c r="F126" s="170" t="s">
        <v>152</v>
      </c>
      <c r="G126" s="171">
        <v>85</v>
      </c>
      <c r="H126" s="171" t="e">
        <f t="shared" si="5"/>
        <v>#N/A</v>
      </c>
      <c r="I126" s="172">
        <f>INDEX('Data Table'!$F$4:$F$128,MATCH('Active &amp; Reserve'!C126,'Data Table'!$A$4:$A$128,0))</f>
        <v>1.6955224804893575E-5</v>
      </c>
      <c r="J126" s="191">
        <f>'Data Table'!BV122</f>
        <v>9</v>
      </c>
      <c r="K126" s="191">
        <f>'Data Table'!BW122</f>
        <v>28</v>
      </c>
      <c r="L126" s="191">
        <f>'Data Table'!BX122</f>
        <v>15</v>
      </c>
      <c r="M126" s="191">
        <f>'Data Table'!BY122</f>
        <v>39</v>
      </c>
      <c r="N126" s="191">
        <f>'Data Table'!BZ122</f>
        <v>73</v>
      </c>
      <c r="O126" s="191">
        <f>'Data Table'!CA122</f>
        <v>26</v>
      </c>
      <c r="P126" s="191">
        <f>'Data Table'!CB122</f>
        <v>26</v>
      </c>
      <c r="Q126" s="191">
        <f>'Data Table'!CC122</f>
        <v>0</v>
      </c>
      <c r="R126" s="191">
        <f>'Data Table'!CD122</f>
        <v>3</v>
      </c>
      <c r="S126" s="191">
        <f>'Data Table'!CE122</f>
        <v>3</v>
      </c>
      <c r="T126" s="191">
        <f>'Data Table'!CF122</f>
        <v>3</v>
      </c>
      <c r="U126" s="191">
        <f>'Data Table'!CG122</f>
        <v>1</v>
      </c>
      <c r="V126" s="191">
        <f>'Data Table'!CH122</f>
        <v>1</v>
      </c>
      <c r="W126" s="191">
        <f>'Data Table'!CI122</f>
        <v>0</v>
      </c>
      <c r="X126" s="191">
        <f>'Data Table'!CK122</f>
        <v>14677</v>
      </c>
      <c r="Y126" s="191">
        <f>'Data Table'!CL122</f>
        <v>4794</v>
      </c>
      <c r="Z126" s="191">
        <f>'Data Table'!CM122</f>
        <v>3744</v>
      </c>
      <c r="AA126" s="191">
        <f>'Data Table'!CN122</f>
        <v>1882</v>
      </c>
      <c r="AB126" s="191">
        <f>'Data Table'!CO122</f>
        <v>6626</v>
      </c>
      <c r="AC126" s="191">
        <f>'Data Table'!CP122</f>
        <v>-693</v>
      </c>
      <c r="AD126" s="200">
        <f>'Data Table'!CQ122</f>
        <v>-477</v>
      </c>
      <c r="AE126" s="193" t="s">
        <v>138</v>
      </c>
      <c r="AF126" s="138">
        <f t="shared" si="3"/>
        <v>1.6955224804893575E-5</v>
      </c>
      <c r="AG126" s="194">
        <f>INDEX('Data Table'!$BE$4:$BE$128,MATCH('Active &amp; Reserve'!C126,'Data Table'!$A$4:$A$128,0))</f>
        <v>135.72717619000645</v>
      </c>
      <c r="AH126" s="195">
        <f>INDEX('[3]60-Mile'!$V$4:$V$129,MATCH(AE126,'[3]60-Mile'!$A$4:$A$129,0))</f>
        <v>30.857142857142858</v>
      </c>
      <c r="AI126" s="196"/>
      <c r="AJ126" s="197">
        <f>INDEX('[3]60-Mile'!$X$4:$X$129,MATCH(AE126,'[3]60-Mile'!$A$4:$A$129,0))</f>
        <v>7.1374273926339429</v>
      </c>
      <c r="AK126" s="198">
        <f>INDEX('[3]60-Mile'!$AA$4:$AA$129,MATCH(AE126,'[3]60-Mile'!$A$4:$A$129,0))</f>
        <v>1.5714285714285714</v>
      </c>
      <c r="AL126" s="188"/>
      <c r="AM126" s="143"/>
      <c r="AN126" s="144">
        <f>('[4]Social Distancing Grades'!$M120)</f>
        <v>-1</v>
      </c>
      <c r="AO126" s="202">
        <f>INDEX('Data Table'!$BU$4:$BU$128,MATCH('Active &amp; Reserve'!C126,'Data Table'!$A$4:$A$128,0))</f>
        <v>18.156772394082765</v>
      </c>
      <c r="AP126" s="162"/>
      <c r="AQ126" s="162"/>
      <c r="AV126" s="166"/>
      <c r="AW126" s="167"/>
    </row>
    <row r="127" spans="1:49" s="163" customFormat="1" ht="24.95" customHeight="1" x14ac:dyDescent="0.25">
      <c r="A127" s="178">
        <v>38.267292482400002</v>
      </c>
      <c r="B127" s="179">
        <v>-121.94176292900001</v>
      </c>
      <c r="C127" s="68">
        <v>6095</v>
      </c>
      <c r="D127" s="68" t="s">
        <v>364</v>
      </c>
      <c r="E127" s="68">
        <v>143</v>
      </c>
      <c r="F127" s="170" t="s">
        <v>153</v>
      </c>
      <c r="G127" s="171">
        <v>15</v>
      </c>
      <c r="H127" s="171" t="e">
        <f t="shared" si="5"/>
        <v>#N/A</v>
      </c>
      <c r="I127" s="172">
        <f>INDEX('Data Table'!$F$4:$F$128,MATCH('Active &amp; Reserve'!C127,'Data Table'!$A$4:$A$128,0))</f>
        <v>1.9079516197806432E-3</v>
      </c>
      <c r="J127" s="191">
        <f>'Data Table'!BV123</f>
        <v>190</v>
      </c>
      <c r="K127" s="191">
        <f>'Data Table'!BW123</f>
        <v>223</v>
      </c>
      <c r="L127" s="191">
        <f>'Data Table'!BX123</f>
        <v>88</v>
      </c>
      <c r="M127" s="191">
        <f>'Data Table'!BY123</f>
        <v>197</v>
      </c>
      <c r="N127" s="191">
        <f>'Data Table'!BZ123</f>
        <v>383</v>
      </c>
      <c r="O127" s="191">
        <f>'Data Table'!CA123</f>
        <v>240</v>
      </c>
      <c r="P127" s="191">
        <f>'Data Table'!CB123</f>
        <v>185</v>
      </c>
      <c r="Q127" s="191">
        <f>'Data Table'!CC123</f>
        <v>1</v>
      </c>
      <c r="R127" s="191">
        <f>'Data Table'!CD123</f>
        <v>4</v>
      </c>
      <c r="S127" s="191">
        <f>'Data Table'!CE123</f>
        <v>11</v>
      </c>
      <c r="T127" s="191">
        <f>'Data Table'!CF123</f>
        <v>6</v>
      </c>
      <c r="U127" s="191">
        <f>'Data Table'!CG123</f>
        <v>5</v>
      </c>
      <c r="V127" s="191">
        <f>'Data Table'!CH123</f>
        <v>2</v>
      </c>
      <c r="W127" s="191">
        <f>'Data Table'!CI123</f>
        <v>1</v>
      </c>
      <c r="X127" s="191">
        <f>'Data Table'!CK123</f>
        <v>32994</v>
      </c>
      <c r="Y127" s="191">
        <f>'Data Table'!CL123</f>
        <v>18184</v>
      </c>
      <c r="Z127" s="191">
        <f>'Data Table'!CM123</f>
        <v>19607</v>
      </c>
      <c r="AA127" s="191">
        <f>'Data Table'!CN123</f>
        <v>23176</v>
      </c>
      <c r="AB127" s="191">
        <f>'Data Table'!CO123</f>
        <v>26663</v>
      </c>
      <c r="AC127" s="191">
        <f>'Data Table'!CP123</f>
        <v>46649</v>
      </c>
      <c r="AD127" s="200">
        <f>'Data Table'!CQ123</f>
        <v>42877</v>
      </c>
      <c r="AE127" s="193" t="s">
        <v>119</v>
      </c>
      <c r="AF127" s="138">
        <f t="shared" si="3"/>
        <v>1.9079516197806432E-3</v>
      </c>
      <c r="AG127" s="194">
        <f>INDEX('Data Table'!$BE$4:$BE$128,MATCH('Active &amp; Reserve'!C127,'Data Table'!$A$4:$A$128,0))</f>
        <v>143.84358663870759</v>
      </c>
      <c r="AH127" s="195">
        <f>INDEX('[3]60-Mile'!$V$4:$V$129,MATCH(AE127,'[3]60-Mile'!$A$4:$A$129,0))</f>
        <v>215.14285714285714</v>
      </c>
      <c r="AI127" s="196"/>
      <c r="AJ127" s="197">
        <f>INDEX('[3]60-Mile'!$X$4:$X$129,MATCH(AE127,'[3]60-Mile'!$A$4:$A$129,0))</f>
        <v>4.7254791931244284</v>
      </c>
      <c r="AK127" s="198">
        <f>INDEX('[3]60-Mile'!$AA$4:$AA$129,MATCH(AE127,'[3]60-Mile'!$A$4:$A$129,0))</f>
        <v>4.2857142857142856</v>
      </c>
      <c r="AL127" s="188"/>
      <c r="AM127" s="143"/>
      <c r="AN127" s="144">
        <f>('[4]Social Distancing Grades'!$M121)</f>
        <v>-1</v>
      </c>
      <c r="AO127" s="202">
        <f>INDEX('Data Table'!$BU$4:$BU$128,MATCH('Active &amp; Reserve'!C127,'Data Table'!$A$4:$A$128,0))</f>
        <v>3.986792442999846</v>
      </c>
      <c r="AP127" s="162"/>
      <c r="AQ127" s="162"/>
      <c r="AV127" s="166"/>
      <c r="AW127" s="167"/>
    </row>
    <row r="128" spans="1:49" s="163" customFormat="1" ht="24.95" customHeight="1" x14ac:dyDescent="0.25">
      <c r="A128" s="175">
        <v>30.0448190215</v>
      </c>
      <c r="B128" s="176">
        <v>-85.548927590399998</v>
      </c>
      <c r="C128" s="68">
        <v>12005</v>
      </c>
      <c r="D128" s="68" t="s">
        <v>363</v>
      </c>
      <c r="E128" s="68">
        <v>146</v>
      </c>
      <c r="F128" s="170" t="s">
        <v>74</v>
      </c>
      <c r="G128" s="171">
        <v>29</v>
      </c>
      <c r="H128" s="171" t="e">
        <f t="shared" si="5"/>
        <v>#N/A</v>
      </c>
      <c r="I128" s="172">
        <f>INDEX('Data Table'!$F$4:$F$128,MATCH('Active &amp; Reserve'!C128,'Data Table'!$A$4:$A$128,0))</f>
        <v>2.499905497104473E-5</v>
      </c>
      <c r="J128" s="191">
        <f>'Data Table'!BV124</f>
        <v>10</v>
      </c>
      <c r="K128" s="191">
        <f>'Data Table'!BW124</f>
        <v>29</v>
      </c>
      <c r="L128" s="191">
        <f>'Data Table'!BX124</f>
        <v>30</v>
      </c>
      <c r="M128" s="191">
        <f>'Data Table'!BY124</f>
        <v>12</v>
      </c>
      <c r="N128" s="191">
        <f>'Data Table'!BZ124</f>
        <v>77</v>
      </c>
      <c r="O128" s="191">
        <f>'Data Table'!CA124</f>
        <v>13</v>
      </c>
      <c r="P128" s="191">
        <f>'Data Table'!CB124</f>
        <v>11</v>
      </c>
      <c r="Q128" s="191">
        <f>'Data Table'!CC124</f>
        <v>1</v>
      </c>
      <c r="R128" s="191">
        <f>'Data Table'!CD124</f>
        <v>3</v>
      </c>
      <c r="S128" s="191">
        <f>'Data Table'!CE124</f>
        <v>1</v>
      </c>
      <c r="T128" s="191">
        <f>'Data Table'!CF124</f>
        <v>1</v>
      </c>
      <c r="U128" s="191">
        <f>'Data Table'!CG124</f>
        <v>1</v>
      </c>
      <c r="V128" s="191">
        <f>'Data Table'!CH124</f>
        <v>0</v>
      </c>
      <c r="W128" s="191">
        <f>'Data Table'!CI124</f>
        <v>1</v>
      </c>
      <c r="X128" s="191">
        <f>'Data Table'!CK124</f>
        <v>34423</v>
      </c>
      <c r="Y128" s="191">
        <f>'Data Table'!CL124</f>
        <v>50223</v>
      </c>
      <c r="Z128" s="191">
        <f>'Data Table'!CM124</f>
        <v>30541</v>
      </c>
      <c r="AA128" s="191">
        <f>'Data Table'!CN124</f>
        <v>13807</v>
      </c>
      <c r="AB128" s="191">
        <f>'Data Table'!CO124</f>
        <v>14181</v>
      </c>
      <c r="AC128" s="191">
        <f>'Data Table'!CP124</f>
        <v>7398</v>
      </c>
      <c r="AD128" s="200">
        <f>'Data Table'!CQ124</f>
        <v>28210</v>
      </c>
      <c r="AE128" s="193" t="s">
        <v>108</v>
      </c>
      <c r="AF128" s="138">
        <f t="shared" si="3"/>
        <v>2.499905497104473E-5</v>
      </c>
      <c r="AG128" s="194">
        <f>INDEX('Data Table'!$BE$4:$BE$128,MATCH('Active &amp; Reserve'!C128,'Data Table'!$A$4:$A$128,0))</f>
        <v>188.415533470784</v>
      </c>
      <c r="AH128" s="195">
        <f>INDEX('[3]60-Mile'!$V$4:$V$129,MATCH(AE128,'[3]60-Mile'!$A$4:$A$129,0))</f>
        <v>26</v>
      </c>
      <c r="AI128" s="196"/>
      <c r="AJ128" s="197">
        <f>INDEX('[3]60-Mile'!$X$4:$X$129,MATCH(AE128,'[3]60-Mile'!$A$4:$A$129,0))</f>
        <v>3.8609740465324589</v>
      </c>
      <c r="AK128" s="198">
        <f>INDEX('[3]60-Mile'!$AA$4:$AA$129,MATCH(AE128,'[3]60-Mile'!$A$4:$A$129,0))</f>
        <v>1.1428571428571428</v>
      </c>
      <c r="AL128" s="188"/>
      <c r="AM128" s="143"/>
      <c r="AN128" s="144">
        <f>('[4]Social Distancing Grades'!$M122)</f>
        <v>-1</v>
      </c>
      <c r="AO128" s="202">
        <f>INDEX('Data Table'!$BU$4:$BU$128,MATCH('Active &amp; Reserve'!C128,'Data Table'!$A$4:$A$128,0))</f>
        <v>3.3613855486841784</v>
      </c>
      <c r="AP128" s="162"/>
      <c r="AQ128" s="162"/>
      <c r="AV128" s="166"/>
      <c r="AW128" s="167"/>
    </row>
    <row r="129" spans="1:49" s="163" customFormat="1" ht="24.95" customHeight="1" x14ac:dyDescent="0.25">
      <c r="A129" s="175">
        <v>36.3418127439</v>
      </c>
      <c r="B129" s="176">
        <v>-97.911637541000005</v>
      </c>
      <c r="C129" s="68">
        <v>40047</v>
      </c>
      <c r="D129" s="68" t="s">
        <v>363</v>
      </c>
      <c r="E129" s="68">
        <v>148</v>
      </c>
      <c r="F129" s="170" t="s">
        <v>74</v>
      </c>
      <c r="G129" s="171">
        <v>115</v>
      </c>
      <c r="H129" s="171" t="e">
        <f t="shared" si="5"/>
        <v>#N/A</v>
      </c>
      <c r="I129" s="172">
        <f>INDEX('Data Table'!$F$4:$F$128,MATCH('Active &amp; Reserve'!C129,'Data Table'!$A$4:$A$128,0))</f>
        <v>9.2613073513397761E-6</v>
      </c>
      <c r="J129" s="191">
        <f>'Data Table'!BV125</f>
        <v>2</v>
      </c>
      <c r="K129" s="191">
        <f>'Data Table'!BW125</f>
        <v>14</v>
      </c>
      <c r="L129" s="191">
        <f>'Data Table'!BX125</f>
        <v>7</v>
      </c>
      <c r="M129" s="191">
        <f>'Data Table'!BY125</f>
        <v>19</v>
      </c>
      <c r="N129" s="191">
        <f>'Data Table'!BZ125</f>
        <v>72</v>
      </c>
      <c r="O129" s="191">
        <f>'Data Table'!CA125</f>
        <v>11</v>
      </c>
      <c r="P129" s="191">
        <f>'Data Table'!CB125</f>
        <v>18</v>
      </c>
      <c r="Q129" s="191">
        <f>'Data Table'!CC125</f>
        <v>0</v>
      </c>
      <c r="R129" s="191">
        <f>'Data Table'!CD125</f>
        <v>3</v>
      </c>
      <c r="S129" s="191">
        <f>'Data Table'!CE125</f>
        <v>2</v>
      </c>
      <c r="T129" s="191">
        <f>'Data Table'!CF125</f>
        <v>3</v>
      </c>
      <c r="U129" s="191">
        <f>'Data Table'!CG125</f>
        <v>1</v>
      </c>
      <c r="V129" s="191">
        <f>'Data Table'!CH125</f>
        <v>1</v>
      </c>
      <c r="W129" s="191">
        <f>'Data Table'!CI125</f>
        <v>0</v>
      </c>
      <c r="X129" s="191">
        <f>'Data Table'!CK125</f>
        <v>14677</v>
      </c>
      <c r="Y129" s="191">
        <f>'Data Table'!CL125</f>
        <v>4794</v>
      </c>
      <c r="Z129" s="191">
        <f>'Data Table'!CM125</f>
        <v>3744</v>
      </c>
      <c r="AA129" s="191">
        <f>'Data Table'!CN125</f>
        <v>1882</v>
      </c>
      <c r="AB129" s="191">
        <f>'Data Table'!CO125</f>
        <v>6626</v>
      </c>
      <c r="AC129" s="191">
        <f>'Data Table'!CP125</f>
        <v>-693</v>
      </c>
      <c r="AD129" s="200">
        <f>'Data Table'!CQ125</f>
        <v>-477</v>
      </c>
      <c r="AE129" s="193" t="s">
        <v>110</v>
      </c>
      <c r="AF129" s="138">
        <f t="shared" si="3"/>
        <v>9.2613073513397761E-6</v>
      </c>
      <c r="AG129" s="194">
        <f>INDEX('Data Table'!$BE$4:$BE$128,MATCH('Active &amp; Reserve'!C129,'Data Table'!$A$4:$A$128,0))</f>
        <v>120.1908091434784</v>
      </c>
      <c r="AH129" s="195">
        <f>INDEX('[3]60-Mile'!$V$4:$V$129,MATCH(AE129,'[3]60-Mile'!$A$4:$A$129,0))</f>
        <v>20.428571428571427</v>
      </c>
      <c r="AI129" s="196"/>
      <c r="AJ129" s="197">
        <f>INDEX('[3]60-Mile'!$X$4:$X$129,MATCH(AE129,'[3]60-Mile'!$A$4:$A$129,0))</f>
        <v>5.3196485374706901</v>
      </c>
      <c r="AK129" s="198">
        <f>INDEX('[3]60-Mile'!$AA$4:$AA$129,MATCH(AE129,'[3]60-Mile'!$A$4:$A$129,0))</f>
        <v>1.4285714285714286</v>
      </c>
      <c r="AL129" s="188"/>
      <c r="AM129" s="143"/>
      <c r="AN129" s="144">
        <f>('[4]Social Distancing Grades'!$M123)</f>
        <v>-1</v>
      </c>
      <c r="AO129" s="202">
        <f>INDEX('Data Table'!$BU$4:$BU$128,MATCH('Active &amp; Reserve'!C129,'Data Table'!$A$4:$A$128,0))</f>
        <v>18.156772394082765</v>
      </c>
      <c r="AP129" s="162"/>
      <c r="AQ129" s="162"/>
      <c r="AV129" s="166"/>
      <c r="AW129" s="167"/>
    </row>
    <row r="130" spans="1:49" s="163" customFormat="1" ht="24.95" customHeight="1" x14ac:dyDescent="0.25">
      <c r="A130" s="178">
        <v>34.713568428899997</v>
      </c>
      <c r="B130" s="179">
        <v>-120.55813315100001</v>
      </c>
      <c r="C130" s="68">
        <v>6083</v>
      </c>
      <c r="D130" s="68" t="s">
        <v>372</v>
      </c>
      <c r="E130" s="68">
        <v>149</v>
      </c>
      <c r="F130" s="170" t="s">
        <v>156</v>
      </c>
      <c r="G130" s="171">
        <v>7</v>
      </c>
      <c r="H130" s="171" t="e">
        <f t="shared" si="5"/>
        <v>#N/A</v>
      </c>
      <c r="I130" s="172">
        <f>INDEX('Data Table'!$F$4:$F$128,MATCH('Active &amp; Reserve'!C130,'Data Table'!$A$4:$A$128,0))</f>
        <v>3.9427563813509425E-3</v>
      </c>
      <c r="J130" s="191">
        <f>'Data Table'!BV126</f>
        <v>24</v>
      </c>
      <c r="K130" s="191">
        <f>'Data Table'!BW126</f>
        <v>21</v>
      </c>
      <c r="L130" s="191">
        <f>'Data Table'!BX126</f>
        <v>14</v>
      </c>
      <c r="M130" s="191">
        <f>'Data Table'!BY126</f>
        <v>14</v>
      </c>
      <c r="N130" s="191">
        <f>'Data Table'!BZ126</f>
        <v>13</v>
      </c>
      <c r="O130" s="191">
        <f>'Data Table'!CA126</f>
        <v>16</v>
      </c>
      <c r="P130" s="191">
        <f>'Data Table'!CB126</f>
        <v>12</v>
      </c>
      <c r="Q130" s="191">
        <f>'Data Table'!CC126</f>
        <v>0</v>
      </c>
      <c r="R130" s="191">
        <f>'Data Table'!CD126</f>
        <v>0</v>
      </c>
      <c r="S130" s="191">
        <f>'Data Table'!CE126</f>
        <v>0</v>
      </c>
      <c r="T130" s="191">
        <f>'Data Table'!CF126</f>
        <v>0</v>
      </c>
      <c r="U130" s="191">
        <f>'Data Table'!CG126</f>
        <v>0</v>
      </c>
      <c r="V130" s="191">
        <f>'Data Table'!CH126</f>
        <v>1</v>
      </c>
      <c r="W130" s="191">
        <f>'Data Table'!CI126</f>
        <v>0</v>
      </c>
      <c r="X130" s="191">
        <f>'Data Table'!CK126</f>
        <v>32994</v>
      </c>
      <c r="Y130" s="191">
        <f>'Data Table'!CL126</f>
        <v>18184</v>
      </c>
      <c r="Z130" s="191">
        <f>'Data Table'!CM126</f>
        <v>19607</v>
      </c>
      <c r="AA130" s="191">
        <f>'Data Table'!CN126</f>
        <v>23176</v>
      </c>
      <c r="AB130" s="191">
        <f>'Data Table'!CO126</f>
        <v>26663</v>
      </c>
      <c r="AC130" s="191">
        <f>'Data Table'!CP126</f>
        <v>46649</v>
      </c>
      <c r="AD130" s="200">
        <f>'Data Table'!CQ126</f>
        <v>42877</v>
      </c>
      <c r="AE130" s="193" t="s">
        <v>149</v>
      </c>
      <c r="AF130" s="138">
        <f t="shared" si="3"/>
        <v>3.9427563813509425E-3</v>
      </c>
      <c r="AG130" s="194">
        <f>INDEX('Data Table'!$BE$4:$BE$128,MATCH('Active &amp; Reserve'!C130,'Data Table'!$A$4:$A$128,0))</f>
        <v>249.99657351187622</v>
      </c>
      <c r="AH130" s="195">
        <f>INDEX('[3]60-Mile'!$V$4:$V$129,MATCH(AE130,'[3]60-Mile'!$A$4:$A$129,0))</f>
        <v>16.285714285714285</v>
      </c>
      <c r="AI130" s="196"/>
      <c r="AJ130" s="197">
        <f>INDEX('[3]60-Mile'!$X$4:$X$129,MATCH(AE130,'[3]60-Mile'!$A$4:$A$129,0))</f>
        <v>1.7817738243719248</v>
      </c>
      <c r="AK130" s="198">
        <f>INDEX('[3]60-Mile'!$AA$4:$AA$129,MATCH(AE130,'[3]60-Mile'!$A$4:$A$129,0))</f>
        <v>0.14285714285714285</v>
      </c>
      <c r="AL130" s="188"/>
      <c r="AM130" s="143"/>
      <c r="AN130" s="144">
        <f>('[4]Social Distancing Grades'!$M124)</f>
        <v>-1</v>
      </c>
      <c r="AO130" s="202">
        <f>INDEX('Data Table'!$BU$4:$BU$128,MATCH('Active &amp; Reserve'!C130,'Data Table'!$A$4:$A$128,0))</f>
        <v>3.986792442999846</v>
      </c>
      <c r="AP130" s="162"/>
      <c r="AQ130" s="162"/>
      <c r="AV130" s="166"/>
      <c r="AW130" s="167"/>
    </row>
    <row r="131" spans="1:49" s="163" customFormat="1" ht="24.95" customHeight="1" x14ac:dyDescent="0.25">
      <c r="A131" s="175">
        <v>38.730126559600002</v>
      </c>
      <c r="B131" s="176">
        <v>-93.558505846000003</v>
      </c>
      <c r="C131" s="68">
        <v>29101</v>
      </c>
      <c r="D131" s="68" t="s">
        <v>365</v>
      </c>
      <c r="E131" s="68">
        <v>153</v>
      </c>
      <c r="F131" s="170" t="s">
        <v>154</v>
      </c>
      <c r="G131" s="171">
        <v>110</v>
      </c>
      <c r="H131" s="171" t="e">
        <f t="shared" si="5"/>
        <v>#N/A</v>
      </c>
      <c r="I131" s="172">
        <f>INDEX('Data Table'!$F$4:$F$128,MATCH('Active &amp; Reserve'!C131,'Data Table'!$A$4:$A$128,0))</f>
        <v>5.6971713032257324E-8</v>
      </c>
      <c r="J131" s="191">
        <f>'Data Table'!BV127</f>
        <v>16</v>
      </c>
      <c r="K131" s="191">
        <f>'Data Table'!BW127</f>
        <v>9</v>
      </c>
      <c r="L131" s="191">
        <f>'Data Table'!BX127</f>
        <v>14</v>
      </c>
      <c r="M131" s="191">
        <f>'Data Table'!BY127</f>
        <v>6</v>
      </c>
      <c r="N131" s="191">
        <f>'Data Table'!BZ127</f>
        <v>21</v>
      </c>
      <c r="O131" s="191">
        <f>'Data Table'!CA127</f>
        <v>15</v>
      </c>
      <c r="P131" s="191">
        <f>'Data Table'!CB127</f>
        <v>28</v>
      </c>
      <c r="Q131" s="191">
        <f>'Data Table'!CC127</f>
        <v>0</v>
      </c>
      <c r="R131" s="191">
        <f>'Data Table'!CD127</f>
        <v>0</v>
      </c>
      <c r="S131" s="191">
        <f>'Data Table'!CE127</f>
        <v>0</v>
      </c>
      <c r="T131" s="191">
        <f>'Data Table'!CF127</f>
        <v>1</v>
      </c>
      <c r="U131" s="191">
        <f>'Data Table'!CG127</f>
        <v>2</v>
      </c>
      <c r="V131" s="191">
        <f>'Data Table'!CH127</f>
        <v>0</v>
      </c>
      <c r="W131" s="191">
        <f>'Data Table'!CI127</f>
        <v>0</v>
      </c>
      <c r="X131" s="191">
        <f>'Data Table'!CK127</f>
        <v>1422</v>
      </c>
      <c r="Y131" s="191">
        <f>'Data Table'!CL127</f>
        <v>6354</v>
      </c>
      <c r="Z131" s="191">
        <f>'Data Table'!CM127</f>
        <v>-972</v>
      </c>
      <c r="AA131" s="191">
        <f>'Data Table'!CN127</f>
        <v>8674</v>
      </c>
      <c r="AB131" s="191">
        <f>'Data Table'!CO127</f>
        <v>-26582</v>
      </c>
      <c r="AC131" s="191">
        <f>'Data Table'!CP127</f>
        <v>955</v>
      </c>
      <c r="AD131" s="200">
        <f>'Data Table'!CQ127</f>
        <v>3976</v>
      </c>
      <c r="AE131" s="193" t="s">
        <v>114</v>
      </c>
      <c r="AF131" s="138">
        <f t="shared" si="3"/>
        <v>5.6971713032257324E-8</v>
      </c>
      <c r="AG131" s="194">
        <f>INDEX('Data Table'!$BE$4:$BE$128,MATCH('Active &amp; Reserve'!C131,'Data Table'!$A$4:$A$128,0))</f>
        <v>105.47357458166422</v>
      </c>
      <c r="AH131" s="195">
        <f>INDEX('[3]60-Mile'!$V$4:$V$129,MATCH(AE131,'[3]60-Mile'!$A$4:$A$129,0))</f>
        <v>15.571428571428571</v>
      </c>
      <c r="AI131" s="196"/>
      <c r="AJ131" s="197">
        <f>INDEX('[3]60-Mile'!$X$4:$X$129,MATCH(AE131,'[3]60-Mile'!$A$4:$A$129,0))</f>
        <v>2.8291319250739773</v>
      </c>
      <c r="AK131" s="198">
        <f>INDEX('[3]60-Mile'!$AA$4:$AA$129,MATCH(AE131,'[3]60-Mile'!$A$4:$A$129,0))</f>
        <v>0.42857142857142855</v>
      </c>
      <c r="AL131" s="188"/>
      <c r="AM131" s="143"/>
      <c r="AN131" s="144">
        <f>('[4]Social Distancing Grades'!$M125)</f>
        <v>-1</v>
      </c>
      <c r="AO131" s="202">
        <f>INDEX('Data Table'!$BU$4:$BU$128,MATCH('Active &amp; Reserve'!C131,'Data Table'!$A$4:$A$128,0))</f>
        <v>5.1344169343218979</v>
      </c>
      <c r="AP131" s="162"/>
      <c r="AQ131" s="162"/>
      <c r="AV131" s="166"/>
      <c r="AW131" s="167"/>
    </row>
    <row r="132" spans="1:49" s="163" customFormat="1" ht="24.95" customHeight="1" x14ac:dyDescent="0.25">
      <c r="A132" s="182">
        <v>39.817368383999998</v>
      </c>
      <c r="B132" s="183">
        <v>-84.050703740399996</v>
      </c>
      <c r="C132" s="70">
        <v>39057</v>
      </c>
      <c r="D132" s="70" t="s">
        <v>368</v>
      </c>
      <c r="E132" s="70">
        <v>155</v>
      </c>
      <c r="F132" s="184" t="s">
        <v>157</v>
      </c>
      <c r="G132" s="185">
        <v>38</v>
      </c>
      <c r="H132" s="185" t="e">
        <f t="shared" si="5"/>
        <v>#N/A</v>
      </c>
      <c r="I132" s="186">
        <f>INDEX('Data Table'!$F$4:$F$128,MATCH('Active &amp; Reserve'!C132,'Data Table'!$A$4:$A$128,0))</f>
        <v>4.0809738622761814E-4</v>
      </c>
      <c r="J132" s="192">
        <f>'Data Table'!BV128</f>
        <v>142</v>
      </c>
      <c r="K132" s="192">
        <f>'Data Table'!BW128</f>
        <v>153</v>
      </c>
      <c r="L132" s="192">
        <f>'Data Table'!BX128</f>
        <v>148</v>
      </c>
      <c r="M132" s="192">
        <f>'Data Table'!BY128</f>
        <v>193</v>
      </c>
      <c r="N132" s="192">
        <f>'Data Table'!BZ128</f>
        <v>175</v>
      </c>
      <c r="O132" s="192">
        <f>'Data Table'!CA128</f>
        <v>200</v>
      </c>
      <c r="P132" s="192">
        <f>'Data Table'!CB128</f>
        <v>149</v>
      </c>
      <c r="Q132" s="192">
        <f>'Data Table'!CC128</f>
        <v>4</v>
      </c>
      <c r="R132" s="192">
        <f>'Data Table'!CD128</f>
        <v>10</v>
      </c>
      <c r="S132" s="192">
        <f>'Data Table'!CE128</f>
        <v>3</v>
      </c>
      <c r="T132" s="192">
        <f>'Data Table'!CF128</f>
        <v>13</v>
      </c>
      <c r="U132" s="192">
        <f>'Data Table'!CG128</f>
        <v>5</v>
      </c>
      <c r="V132" s="192">
        <f>'Data Table'!CH128</f>
        <v>8</v>
      </c>
      <c r="W132" s="192">
        <f>'Data Table'!CI128</f>
        <v>1</v>
      </c>
      <c r="X132" s="192">
        <f>'Data Table'!CK128</f>
        <v>773</v>
      </c>
      <c r="Y132" s="192">
        <f>'Data Table'!CL128</f>
        <v>7086</v>
      </c>
      <c r="Z132" s="192">
        <f>'Data Table'!CM128</f>
        <v>2240</v>
      </c>
      <c r="AA132" s="192">
        <f>'Data Table'!CN128</f>
        <v>2452</v>
      </c>
      <c r="AB132" s="192">
        <f>'Data Table'!CO128</f>
        <v>2554</v>
      </c>
      <c r="AC132" s="192">
        <f>'Data Table'!CP128</f>
        <v>3029</v>
      </c>
      <c r="AD132" s="201">
        <f>'Data Table'!CQ128</f>
        <v>121</v>
      </c>
      <c r="AE132" s="193" t="s">
        <v>115</v>
      </c>
      <c r="AF132" s="138">
        <f t="shared" si="3"/>
        <v>4.0809738622761814E-4</v>
      </c>
      <c r="AG132" s="194">
        <f>INDEX('Data Table'!$BE$4:$BE$128,MATCH('Active &amp; Reserve'!C132,'Data Table'!$A$4:$A$128,0))</f>
        <v>190.04554358931614</v>
      </c>
      <c r="AH132" s="195">
        <f>INDEX('[3]60-Mile'!$V$4:$V$129,MATCH(AE132,'[3]60-Mile'!$A$4:$A$129,0))</f>
        <v>165.71428571428572</v>
      </c>
      <c r="AI132" s="196"/>
      <c r="AJ132" s="197">
        <f>INDEX('[3]60-Mile'!$X$4:$X$129,MATCH(AE132,'[3]60-Mile'!$A$4:$A$129,0))</f>
        <v>9.5767940205478812</v>
      </c>
      <c r="AK132" s="198">
        <f>INDEX('[3]60-Mile'!$AA$4:$AA$129,MATCH(AE132,'[3]60-Mile'!$A$4:$A$129,0))</f>
        <v>6.2857142857142856</v>
      </c>
      <c r="AL132" s="188"/>
      <c r="AM132" s="143"/>
      <c r="AN132" s="144">
        <f>('[4]Social Distancing Grades'!$M126)</f>
        <v>-1</v>
      </c>
      <c r="AO132" s="202">
        <f>INDEX('Data Table'!$BU$4:$BU$128,MATCH('Active &amp; Reserve'!C132,'Data Table'!$A$4:$A$128,0))</f>
        <v>2.7275971028412092</v>
      </c>
      <c r="AP132" s="162"/>
      <c r="AQ132" s="162"/>
      <c r="AV132" s="166"/>
      <c r="AW132" s="167"/>
    </row>
  </sheetData>
  <autoFilter ref="A7:AE132" xr:uid="{F3E6DE16-7185-4D9F-B5A3-D40441A75A1C}">
    <filterColumn colId="5">
      <filters>
        <filter val="AS"/>
        <filter val="C2"/>
        <filter val="DIB"/>
        <filter val="GS"/>
        <filter val="ISR"/>
        <filter val="RGM"/>
        <filter val="SS"/>
        <filter val="TR"/>
      </filters>
    </filterColumn>
    <sortState xmlns:xlrd2="http://schemas.microsoft.com/office/spreadsheetml/2017/richdata2" ref="A44:AE132">
      <sortCondition ref="AE7:AE132"/>
    </sortState>
  </autoFilter>
  <conditionalFormatting sqref="AF8:AF132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AN8:AN132">
    <cfRule type="iconSet" priority="2">
      <iconSet iconSet="3Symbols2" showValue="0">
        <cfvo type="percent" val="0"/>
        <cfvo type="num" val="0"/>
        <cfvo type="num" val="1"/>
      </iconSet>
    </cfRule>
  </conditionalFormatting>
  <conditionalFormatting sqref="AO44:AO132">
    <cfRule type="dataBar" priority="1">
      <dataBar showValue="0">
        <cfvo type="num" val="-1"/>
        <cfvo type="num" val="2"/>
        <color rgb="FF638EC6"/>
      </dataBar>
      <extLst>
        <ext xmlns:x14="http://schemas.microsoft.com/office/spreadsheetml/2009/9/main" uri="{B025F937-C7B1-47D3-B67F-A62EFF666E3E}">
          <x14:id>{3A5D2423-29E9-4F32-852B-A3D8D722FA54}</x14:id>
        </ext>
      </extLst>
    </cfRule>
  </conditionalFormatting>
  <printOptions horizontalCentered="1"/>
  <pageMargins left="0.7" right="0.7" top="0.25" bottom="0" header="0.25" footer="0"/>
  <pageSetup paperSize="4" fitToHeight="0" orientation="portrait" errors="blank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A5D2423-29E9-4F32-852B-A3D8D722FA54}">
            <x14:dataBar minLength="0" maxLength="100" gradient="0" axisPosition="middle">
              <x14:cfvo type="num">
                <xm:f>-1</xm:f>
              </x14:cfvo>
              <x14:cfvo type="num">
                <xm:f>2</xm:f>
              </x14:cfvo>
              <x14:negativeFillColor rgb="FFFF0000"/>
              <x14:axisColor rgb="FF000000"/>
            </x14:dataBar>
          </x14:cfRule>
          <xm:sqref>AO44:AO132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426C414-9068-4B61-A366-8CE16778F1C9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'Active &amp; Reserve'!J8:P8</xm:f>
              <xm:sqref>AI8</xm:sqref>
            </x14:sparkline>
            <x14:sparkline>
              <xm:f>'Active &amp; Reserve'!J9:P9</xm:f>
              <xm:sqref>AI9</xm:sqref>
            </x14:sparkline>
            <x14:sparkline>
              <xm:f>'Active &amp; Reserve'!J10:P10</xm:f>
              <xm:sqref>AI10</xm:sqref>
            </x14:sparkline>
            <x14:sparkline>
              <xm:f>'Active &amp; Reserve'!J11:P11</xm:f>
              <xm:sqref>AI11</xm:sqref>
            </x14:sparkline>
            <x14:sparkline>
              <xm:f>'Active &amp; Reserve'!J12:P12</xm:f>
              <xm:sqref>AI12</xm:sqref>
            </x14:sparkline>
            <x14:sparkline>
              <xm:f>'Active &amp; Reserve'!J13:P13</xm:f>
              <xm:sqref>AI13</xm:sqref>
            </x14:sparkline>
            <x14:sparkline>
              <xm:f>'Active &amp; Reserve'!J14:P14</xm:f>
              <xm:sqref>AI14</xm:sqref>
            </x14:sparkline>
            <x14:sparkline>
              <xm:f>'Active &amp; Reserve'!J15:P15</xm:f>
              <xm:sqref>AI15</xm:sqref>
            </x14:sparkline>
            <x14:sparkline>
              <xm:f>'Active &amp; Reserve'!J16:P16</xm:f>
              <xm:sqref>AI16</xm:sqref>
            </x14:sparkline>
            <x14:sparkline>
              <xm:f>'Active &amp; Reserve'!J17:P17</xm:f>
              <xm:sqref>AI17</xm:sqref>
            </x14:sparkline>
            <x14:sparkline>
              <xm:f>'Active &amp; Reserve'!J18:P18</xm:f>
              <xm:sqref>AI18</xm:sqref>
            </x14:sparkline>
            <x14:sparkline>
              <xm:f>'Active &amp; Reserve'!J19:P19</xm:f>
              <xm:sqref>AI19</xm:sqref>
            </x14:sparkline>
            <x14:sparkline>
              <xm:f>'Active &amp; Reserve'!J20:P20</xm:f>
              <xm:sqref>AI20</xm:sqref>
            </x14:sparkline>
            <x14:sparkline>
              <xm:f>'Active &amp; Reserve'!J21:P21</xm:f>
              <xm:sqref>AI21</xm:sqref>
            </x14:sparkline>
            <x14:sparkline>
              <xm:f>'Active &amp; Reserve'!J22:P22</xm:f>
              <xm:sqref>AI22</xm:sqref>
            </x14:sparkline>
            <x14:sparkline>
              <xm:f>'Active &amp; Reserve'!J23:P23</xm:f>
              <xm:sqref>AI23</xm:sqref>
            </x14:sparkline>
            <x14:sparkline>
              <xm:f>'Active &amp; Reserve'!J24:P24</xm:f>
              <xm:sqref>AI24</xm:sqref>
            </x14:sparkline>
            <x14:sparkline>
              <xm:f>'Active &amp; Reserve'!J25:P25</xm:f>
              <xm:sqref>AI25</xm:sqref>
            </x14:sparkline>
            <x14:sparkline>
              <xm:f>'Active &amp; Reserve'!J26:P26</xm:f>
              <xm:sqref>AI26</xm:sqref>
            </x14:sparkline>
            <x14:sparkline>
              <xm:f>'Active &amp; Reserve'!J27:P27</xm:f>
              <xm:sqref>AI27</xm:sqref>
            </x14:sparkline>
            <x14:sparkline>
              <xm:f>'Active &amp; Reserve'!J28:P28</xm:f>
              <xm:sqref>AI28</xm:sqref>
            </x14:sparkline>
            <x14:sparkline>
              <xm:f>'Active &amp; Reserve'!J29:P29</xm:f>
              <xm:sqref>AI29</xm:sqref>
            </x14:sparkline>
            <x14:sparkline>
              <xm:f>'Active &amp; Reserve'!J30:P30</xm:f>
              <xm:sqref>AI30</xm:sqref>
            </x14:sparkline>
            <x14:sparkline>
              <xm:f>'Active &amp; Reserve'!J31:P31</xm:f>
              <xm:sqref>AI31</xm:sqref>
            </x14:sparkline>
            <x14:sparkline>
              <xm:f>'Active &amp; Reserve'!J32:P32</xm:f>
              <xm:sqref>AI32</xm:sqref>
            </x14:sparkline>
            <x14:sparkline>
              <xm:f>'Active &amp; Reserve'!J33:P33</xm:f>
              <xm:sqref>AI33</xm:sqref>
            </x14:sparkline>
            <x14:sparkline>
              <xm:f>'Active &amp; Reserve'!J34:P34</xm:f>
              <xm:sqref>AI34</xm:sqref>
            </x14:sparkline>
            <x14:sparkline>
              <xm:f>'Active &amp; Reserve'!J35:P35</xm:f>
              <xm:sqref>AI35</xm:sqref>
            </x14:sparkline>
            <x14:sparkline>
              <xm:f>'Active &amp; Reserve'!J36:P36</xm:f>
              <xm:sqref>AI36</xm:sqref>
            </x14:sparkline>
            <x14:sparkline>
              <xm:f>'Active &amp; Reserve'!J37:P37</xm:f>
              <xm:sqref>AI37</xm:sqref>
            </x14:sparkline>
            <x14:sparkline>
              <xm:f>'Active &amp; Reserve'!J38:P38</xm:f>
              <xm:sqref>AI38</xm:sqref>
            </x14:sparkline>
            <x14:sparkline>
              <xm:f>'Active &amp; Reserve'!J39:P39</xm:f>
              <xm:sqref>AI39</xm:sqref>
            </x14:sparkline>
            <x14:sparkline>
              <xm:f>'Active &amp; Reserve'!J40:P40</xm:f>
              <xm:sqref>AI40</xm:sqref>
            </x14:sparkline>
            <x14:sparkline>
              <xm:f>'Active &amp; Reserve'!J41:P41</xm:f>
              <xm:sqref>AI41</xm:sqref>
            </x14:sparkline>
            <x14:sparkline>
              <xm:f>'Active &amp; Reserve'!J42:P42</xm:f>
              <xm:sqref>AI42</xm:sqref>
            </x14:sparkline>
            <x14:sparkline>
              <xm:f>'Active &amp; Reserve'!J43:P43</xm:f>
              <xm:sqref>AI43</xm:sqref>
            </x14:sparkline>
            <x14:sparkline>
              <xm:f>'Active &amp; Reserve'!J44:P44</xm:f>
              <xm:sqref>AI44</xm:sqref>
            </x14:sparkline>
            <x14:sparkline>
              <xm:f>'Active &amp; Reserve'!J45:P45</xm:f>
              <xm:sqref>AI45</xm:sqref>
            </x14:sparkline>
            <x14:sparkline>
              <xm:f>'Active &amp; Reserve'!J46:P46</xm:f>
              <xm:sqref>AI46</xm:sqref>
            </x14:sparkline>
            <x14:sparkline>
              <xm:f>'Active &amp; Reserve'!J47:P47</xm:f>
              <xm:sqref>AI47</xm:sqref>
            </x14:sparkline>
            <x14:sparkline>
              <xm:f>'Active &amp; Reserve'!J48:P48</xm:f>
              <xm:sqref>AI48</xm:sqref>
            </x14:sparkline>
            <x14:sparkline>
              <xm:f>'Active &amp; Reserve'!J49:P49</xm:f>
              <xm:sqref>AI49</xm:sqref>
            </x14:sparkline>
            <x14:sparkline>
              <xm:f>'Active &amp; Reserve'!J50:P50</xm:f>
              <xm:sqref>AI50</xm:sqref>
            </x14:sparkline>
            <x14:sparkline>
              <xm:f>'Active &amp; Reserve'!J51:P51</xm:f>
              <xm:sqref>AI51</xm:sqref>
            </x14:sparkline>
            <x14:sparkline>
              <xm:f>'Active &amp; Reserve'!J52:P52</xm:f>
              <xm:sqref>AI52</xm:sqref>
            </x14:sparkline>
            <x14:sparkline>
              <xm:f>'Active &amp; Reserve'!J53:P53</xm:f>
              <xm:sqref>AI53</xm:sqref>
            </x14:sparkline>
            <x14:sparkline>
              <xm:f>'Active &amp; Reserve'!J54:P54</xm:f>
              <xm:sqref>AI54</xm:sqref>
            </x14:sparkline>
            <x14:sparkline>
              <xm:f>'Active &amp; Reserve'!J55:P55</xm:f>
              <xm:sqref>AI55</xm:sqref>
            </x14:sparkline>
            <x14:sparkline>
              <xm:f>'Active &amp; Reserve'!J56:P56</xm:f>
              <xm:sqref>AI56</xm:sqref>
            </x14:sparkline>
            <x14:sparkline>
              <xm:f>'Active &amp; Reserve'!J57:P57</xm:f>
              <xm:sqref>AI57</xm:sqref>
            </x14:sparkline>
            <x14:sparkline>
              <xm:f>'Active &amp; Reserve'!J58:P58</xm:f>
              <xm:sqref>AI58</xm:sqref>
            </x14:sparkline>
            <x14:sparkline>
              <xm:f>'Active &amp; Reserve'!J59:P59</xm:f>
              <xm:sqref>AI59</xm:sqref>
            </x14:sparkline>
            <x14:sparkline>
              <xm:f>'Active &amp; Reserve'!J60:P60</xm:f>
              <xm:sqref>AI60</xm:sqref>
            </x14:sparkline>
            <x14:sparkline>
              <xm:f>'Active &amp; Reserve'!J61:P61</xm:f>
              <xm:sqref>AI61</xm:sqref>
            </x14:sparkline>
            <x14:sparkline>
              <xm:f>'Active &amp; Reserve'!J62:P62</xm:f>
              <xm:sqref>AI62</xm:sqref>
            </x14:sparkline>
            <x14:sparkline>
              <xm:f>'Active &amp; Reserve'!J63:P63</xm:f>
              <xm:sqref>AI63</xm:sqref>
            </x14:sparkline>
            <x14:sparkline>
              <xm:f>'Active &amp; Reserve'!J64:P64</xm:f>
              <xm:sqref>AI64</xm:sqref>
            </x14:sparkline>
            <x14:sparkline>
              <xm:f>'Active &amp; Reserve'!J65:P65</xm:f>
              <xm:sqref>AI65</xm:sqref>
            </x14:sparkline>
            <x14:sparkline>
              <xm:f>'Active &amp; Reserve'!J66:P66</xm:f>
              <xm:sqref>AI66</xm:sqref>
            </x14:sparkline>
            <x14:sparkline>
              <xm:f>'Active &amp; Reserve'!J67:P67</xm:f>
              <xm:sqref>AI67</xm:sqref>
            </x14:sparkline>
            <x14:sparkline>
              <xm:f>'Active &amp; Reserve'!J68:P68</xm:f>
              <xm:sqref>AI68</xm:sqref>
            </x14:sparkline>
            <x14:sparkline>
              <xm:f>'Active &amp; Reserve'!J69:P69</xm:f>
              <xm:sqref>AI69</xm:sqref>
            </x14:sparkline>
            <x14:sparkline>
              <xm:f>'Active &amp; Reserve'!J70:P70</xm:f>
              <xm:sqref>AI70</xm:sqref>
            </x14:sparkline>
            <x14:sparkline>
              <xm:f>'Active &amp; Reserve'!J71:P71</xm:f>
              <xm:sqref>AI71</xm:sqref>
            </x14:sparkline>
            <x14:sparkline>
              <xm:f>'Active &amp; Reserve'!J72:P72</xm:f>
              <xm:sqref>AI72</xm:sqref>
            </x14:sparkline>
            <x14:sparkline>
              <xm:f>'Active &amp; Reserve'!J73:P73</xm:f>
              <xm:sqref>AI73</xm:sqref>
            </x14:sparkline>
            <x14:sparkline>
              <xm:f>'Active &amp; Reserve'!J74:P74</xm:f>
              <xm:sqref>AI74</xm:sqref>
            </x14:sparkline>
            <x14:sparkline>
              <xm:f>'Active &amp; Reserve'!J75:P75</xm:f>
              <xm:sqref>AI75</xm:sqref>
            </x14:sparkline>
            <x14:sparkline>
              <xm:f>'Active &amp; Reserve'!J76:P76</xm:f>
              <xm:sqref>AI76</xm:sqref>
            </x14:sparkline>
            <x14:sparkline>
              <xm:f>'Active &amp; Reserve'!J77:P77</xm:f>
              <xm:sqref>AI77</xm:sqref>
            </x14:sparkline>
            <x14:sparkline>
              <xm:f>'Active &amp; Reserve'!J78:P78</xm:f>
              <xm:sqref>AI78</xm:sqref>
            </x14:sparkline>
            <x14:sparkline>
              <xm:f>'Active &amp; Reserve'!J79:P79</xm:f>
              <xm:sqref>AI79</xm:sqref>
            </x14:sparkline>
            <x14:sparkline>
              <xm:f>'Active &amp; Reserve'!J80:P80</xm:f>
              <xm:sqref>AI80</xm:sqref>
            </x14:sparkline>
            <x14:sparkline>
              <xm:f>'Active &amp; Reserve'!J81:P81</xm:f>
              <xm:sqref>AI81</xm:sqref>
            </x14:sparkline>
            <x14:sparkline>
              <xm:f>'Active &amp; Reserve'!J82:P82</xm:f>
              <xm:sqref>AI82</xm:sqref>
            </x14:sparkline>
            <x14:sparkline>
              <xm:f>'Active &amp; Reserve'!J83:P83</xm:f>
              <xm:sqref>AI83</xm:sqref>
            </x14:sparkline>
            <x14:sparkline>
              <xm:f>'Active &amp; Reserve'!J84:P84</xm:f>
              <xm:sqref>AI84</xm:sqref>
            </x14:sparkline>
            <x14:sparkline>
              <xm:f>'Active &amp; Reserve'!J85:P85</xm:f>
              <xm:sqref>AI85</xm:sqref>
            </x14:sparkline>
            <x14:sparkline>
              <xm:f>'Active &amp; Reserve'!J86:P86</xm:f>
              <xm:sqref>AI86</xm:sqref>
            </x14:sparkline>
            <x14:sparkline>
              <xm:f>'Active &amp; Reserve'!J87:P87</xm:f>
              <xm:sqref>AI87</xm:sqref>
            </x14:sparkline>
            <x14:sparkline>
              <xm:f>'Active &amp; Reserve'!J88:P88</xm:f>
              <xm:sqref>AI88</xm:sqref>
            </x14:sparkline>
            <x14:sparkline>
              <xm:f>'Active &amp; Reserve'!J89:P89</xm:f>
              <xm:sqref>AI89</xm:sqref>
            </x14:sparkline>
            <x14:sparkline>
              <xm:f>'Active &amp; Reserve'!J90:P90</xm:f>
              <xm:sqref>AI90</xm:sqref>
            </x14:sparkline>
            <x14:sparkline>
              <xm:f>'Active &amp; Reserve'!J91:P91</xm:f>
              <xm:sqref>AI91</xm:sqref>
            </x14:sparkline>
            <x14:sparkline>
              <xm:f>'Active &amp; Reserve'!J92:P92</xm:f>
              <xm:sqref>AI92</xm:sqref>
            </x14:sparkline>
            <x14:sparkline>
              <xm:f>'Active &amp; Reserve'!J93:P93</xm:f>
              <xm:sqref>AI93</xm:sqref>
            </x14:sparkline>
            <x14:sparkline>
              <xm:f>'Active &amp; Reserve'!J94:P94</xm:f>
              <xm:sqref>AI94</xm:sqref>
            </x14:sparkline>
            <x14:sparkline>
              <xm:f>'Active &amp; Reserve'!J95:P95</xm:f>
              <xm:sqref>AI95</xm:sqref>
            </x14:sparkline>
            <x14:sparkline>
              <xm:f>'Active &amp; Reserve'!J96:P96</xm:f>
              <xm:sqref>AI96</xm:sqref>
            </x14:sparkline>
            <x14:sparkline>
              <xm:f>'Active &amp; Reserve'!J97:P97</xm:f>
              <xm:sqref>AI97</xm:sqref>
            </x14:sparkline>
            <x14:sparkline>
              <xm:f>'Active &amp; Reserve'!J98:P98</xm:f>
              <xm:sqref>AI98</xm:sqref>
            </x14:sparkline>
            <x14:sparkline>
              <xm:f>'Active &amp; Reserve'!J99:P99</xm:f>
              <xm:sqref>AI99</xm:sqref>
            </x14:sparkline>
            <x14:sparkline>
              <xm:f>'Active &amp; Reserve'!J100:P100</xm:f>
              <xm:sqref>AI100</xm:sqref>
            </x14:sparkline>
            <x14:sparkline>
              <xm:f>'Active &amp; Reserve'!J101:P101</xm:f>
              <xm:sqref>AI101</xm:sqref>
            </x14:sparkline>
            <x14:sparkline>
              <xm:f>'Active &amp; Reserve'!J102:P102</xm:f>
              <xm:sqref>AI102</xm:sqref>
            </x14:sparkline>
            <x14:sparkline>
              <xm:f>'Active &amp; Reserve'!J103:P103</xm:f>
              <xm:sqref>AI103</xm:sqref>
            </x14:sparkline>
            <x14:sparkline>
              <xm:f>'Active &amp; Reserve'!J104:P104</xm:f>
              <xm:sqref>AI104</xm:sqref>
            </x14:sparkline>
            <x14:sparkline>
              <xm:f>'Active &amp; Reserve'!J105:P105</xm:f>
              <xm:sqref>AI105</xm:sqref>
            </x14:sparkline>
            <x14:sparkline>
              <xm:f>'Active &amp; Reserve'!J106:P106</xm:f>
              <xm:sqref>AI106</xm:sqref>
            </x14:sparkline>
            <x14:sparkline>
              <xm:f>'Active &amp; Reserve'!J107:P107</xm:f>
              <xm:sqref>AI107</xm:sqref>
            </x14:sparkline>
            <x14:sparkline>
              <xm:f>'Active &amp; Reserve'!J108:P108</xm:f>
              <xm:sqref>AI108</xm:sqref>
            </x14:sparkline>
            <x14:sparkline>
              <xm:f>'Active &amp; Reserve'!J109:P109</xm:f>
              <xm:sqref>AI109</xm:sqref>
            </x14:sparkline>
            <x14:sparkline>
              <xm:f>'Active &amp; Reserve'!J110:P110</xm:f>
              <xm:sqref>AI110</xm:sqref>
            </x14:sparkline>
            <x14:sparkline>
              <xm:f>'Active &amp; Reserve'!J111:P111</xm:f>
              <xm:sqref>AI111</xm:sqref>
            </x14:sparkline>
            <x14:sparkline>
              <xm:f>'Active &amp; Reserve'!J112:P112</xm:f>
              <xm:sqref>AI112</xm:sqref>
            </x14:sparkline>
            <x14:sparkline>
              <xm:f>'Active &amp; Reserve'!J113:P113</xm:f>
              <xm:sqref>AI113</xm:sqref>
            </x14:sparkline>
            <x14:sparkline>
              <xm:f>'Active &amp; Reserve'!J114:P114</xm:f>
              <xm:sqref>AI114</xm:sqref>
            </x14:sparkline>
            <x14:sparkline>
              <xm:f>'Active &amp; Reserve'!J115:P115</xm:f>
              <xm:sqref>AI115</xm:sqref>
            </x14:sparkline>
            <x14:sparkline>
              <xm:f>'Active &amp; Reserve'!J116:P116</xm:f>
              <xm:sqref>AI116</xm:sqref>
            </x14:sparkline>
            <x14:sparkline>
              <xm:f>'Active &amp; Reserve'!J117:P117</xm:f>
              <xm:sqref>AI117</xm:sqref>
            </x14:sparkline>
            <x14:sparkline>
              <xm:f>'Active &amp; Reserve'!J118:P118</xm:f>
              <xm:sqref>AI118</xm:sqref>
            </x14:sparkline>
            <x14:sparkline>
              <xm:f>'Active &amp; Reserve'!J119:P119</xm:f>
              <xm:sqref>AI119</xm:sqref>
            </x14:sparkline>
            <x14:sparkline>
              <xm:f>'Active &amp; Reserve'!J120:P120</xm:f>
              <xm:sqref>AI120</xm:sqref>
            </x14:sparkline>
            <x14:sparkline>
              <xm:f>'Active &amp; Reserve'!J121:P121</xm:f>
              <xm:sqref>AI121</xm:sqref>
            </x14:sparkline>
            <x14:sparkline>
              <xm:f>'Active &amp; Reserve'!J122:P122</xm:f>
              <xm:sqref>AI122</xm:sqref>
            </x14:sparkline>
            <x14:sparkline>
              <xm:f>'Active &amp; Reserve'!J123:P123</xm:f>
              <xm:sqref>AI123</xm:sqref>
            </x14:sparkline>
            <x14:sparkline>
              <xm:f>'Active &amp; Reserve'!J124:P124</xm:f>
              <xm:sqref>AI124</xm:sqref>
            </x14:sparkline>
            <x14:sparkline>
              <xm:f>'Active &amp; Reserve'!J125:P125</xm:f>
              <xm:sqref>AI125</xm:sqref>
            </x14:sparkline>
            <x14:sparkline>
              <xm:f>'Active &amp; Reserve'!J126:P126</xm:f>
              <xm:sqref>AI126</xm:sqref>
            </x14:sparkline>
            <x14:sparkline>
              <xm:f>'Active &amp; Reserve'!J127:P127</xm:f>
              <xm:sqref>AI127</xm:sqref>
            </x14:sparkline>
            <x14:sparkline>
              <xm:f>'Active &amp; Reserve'!J128:P128</xm:f>
              <xm:sqref>AI128</xm:sqref>
            </x14:sparkline>
            <x14:sparkline>
              <xm:f>'Active &amp; Reserve'!J129:P129</xm:f>
              <xm:sqref>AI129</xm:sqref>
            </x14:sparkline>
            <x14:sparkline>
              <xm:f>'Active &amp; Reserve'!J130:P130</xm:f>
              <xm:sqref>AI130</xm:sqref>
            </x14:sparkline>
            <x14:sparkline>
              <xm:f>'Active &amp; Reserve'!J131:P131</xm:f>
              <xm:sqref>AI131</xm:sqref>
            </x14:sparkline>
            <x14:sparkline>
              <xm:f>'Active &amp; Reserve'!J132:P132</xm:f>
              <xm:sqref>AI132</xm:sqref>
            </x14:sparkline>
          </x14:sparklines>
        </x14:sparklineGroup>
        <x14:sparklineGroup displayEmptyCellsAs="gap" xr2:uid="{6DFCAE6E-0DF7-47DF-9955-541B60B4424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'Active &amp; Reserve'!Q8:W8</xm:f>
              <xm:sqref>AL8</xm:sqref>
            </x14:sparkline>
            <x14:sparkline>
              <xm:f>'Active &amp; Reserve'!Q9:W9</xm:f>
              <xm:sqref>AL9</xm:sqref>
            </x14:sparkline>
            <x14:sparkline>
              <xm:f>'Active &amp; Reserve'!Q10:W10</xm:f>
              <xm:sqref>AL10</xm:sqref>
            </x14:sparkline>
            <x14:sparkline>
              <xm:f>'Active &amp; Reserve'!Q11:W11</xm:f>
              <xm:sqref>AL11</xm:sqref>
            </x14:sparkline>
            <x14:sparkline>
              <xm:f>'Active &amp; Reserve'!Q12:W12</xm:f>
              <xm:sqref>AL12</xm:sqref>
            </x14:sparkline>
            <x14:sparkline>
              <xm:f>'Active &amp; Reserve'!Q13:W13</xm:f>
              <xm:sqref>AL13</xm:sqref>
            </x14:sparkline>
            <x14:sparkline>
              <xm:f>'Active &amp; Reserve'!Q14:W14</xm:f>
              <xm:sqref>AL14</xm:sqref>
            </x14:sparkline>
            <x14:sparkline>
              <xm:f>'Active &amp; Reserve'!Q15:W15</xm:f>
              <xm:sqref>AL15</xm:sqref>
            </x14:sparkline>
            <x14:sparkline>
              <xm:f>'Active &amp; Reserve'!Q16:W16</xm:f>
              <xm:sqref>AL16</xm:sqref>
            </x14:sparkline>
            <x14:sparkline>
              <xm:f>'Active &amp; Reserve'!Q17:W17</xm:f>
              <xm:sqref>AL17</xm:sqref>
            </x14:sparkline>
            <x14:sparkline>
              <xm:f>'Active &amp; Reserve'!Q18:W18</xm:f>
              <xm:sqref>AL18</xm:sqref>
            </x14:sparkline>
            <x14:sparkline>
              <xm:f>'Active &amp; Reserve'!Q19:W19</xm:f>
              <xm:sqref>AL19</xm:sqref>
            </x14:sparkline>
            <x14:sparkline>
              <xm:f>'Active &amp; Reserve'!Q20:W20</xm:f>
              <xm:sqref>AL20</xm:sqref>
            </x14:sparkline>
            <x14:sparkline>
              <xm:f>'Active &amp; Reserve'!Q21:W21</xm:f>
              <xm:sqref>AL21</xm:sqref>
            </x14:sparkline>
            <x14:sparkline>
              <xm:f>'Active &amp; Reserve'!Q22:W22</xm:f>
              <xm:sqref>AL22</xm:sqref>
            </x14:sparkline>
            <x14:sparkline>
              <xm:f>'Active &amp; Reserve'!Q23:W23</xm:f>
              <xm:sqref>AL23</xm:sqref>
            </x14:sparkline>
            <x14:sparkline>
              <xm:f>'Active &amp; Reserve'!Q24:W24</xm:f>
              <xm:sqref>AL24</xm:sqref>
            </x14:sparkline>
            <x14:sparkline>
              <xm:f>'Active &amp; Reserve'!Q25:W25</xm:f>
              <xm:sqref>AL25</xm:sqref>
            </x14:sparkline>
            <x14:sparkline>
              <xm:f>'Active &amp; Reserve'!Q26:W26</xm:f>
              <xm:sqref>AL26</xm:sqref>
            </x14:sparkline>
            <x14:sparkline>
              <xm:f>'Active &amp; Reserve'!Q27:W27</xm:f>
              <xm:sqref>AL27</xm:sqref>
            </x14:sparkline>
            <x14:sparkline>
              <xm:f>'Active &amp; Reserve'!Q28:W28</xm:f>
              <xm:sqref>AL28</xm:sqref>
            </x14:sparkline>
            <x14:sparkline>
              <xm:f>'Active &amp; Reserve'!Q29:W29</xm:f>
              <xm:sqref>AL29</xm:sqref>
            </x14:sparkline>
            <x14:sparkline>
              <xm:f>'Active &amp; Reserve'!Q30:W30</xm:f>
              <xm:sqref>AL30</xm:sqref>
            </x14:sparkline>
            <x14:sparkline>
              <xm:f>'Active &amp; Reserve'!Q31:W31</xm:f>
              <xm:sqref>AL31</xm:sqref>
            </x14:sparkline>
            <x14:sparkline>
              <xm:f>'Active &amp; Reserve'!Q32:W32</xm:f>
              <xm:sqref>AL32</xm:sqref>
            </x14:sparkline>
            <x14:sparkline>
              <xm:f>'Active &amp; Reserve'!Q33:W33</xm:f>
              <xm:sqref>AL33</xm:sqref>
            </x14:sparkline>
            <x14:sparkline>
              <xm:f>'Active &amp; Reserve'!Q34:W34</xm:f>
              <xm:sqref>AL34</xm:sqref>
            </x14:sparkline>
            <x14:sparkline>
              <xm:f>'Active &amp; Reserve'!Q35:W35</xm:f>
              <xm:sqref>AL35</xm:sqref>
            </x14:sparkline>
            <x14:sparkline>
              <xm:f>'Active &amp; Reserve'!Q36:W36</xm:f>
              <xm:sqref>AL36</xm:sqref>
            </x14:sparkline>
            <x14:sparkline>
              <xm:f>'Active &amp; Reserve'!Q37:W37</xm:f>
              <xm:sqref>AL37</xm:sqref>
            </x14:sparkline>
            <x14:sparkline>
              <xm:f>'Active &amp; Reserve'!Q38:W38</xm:f>
              <xm:sqref>AL38</xm:sqref>
            </x14:sparkline>
            <x14:sparkline>
              <xm:f>'Active &amp; Reserve'!Q39:W39</xm:f>
              <xm:sqref>AL39</xm:sqref>
            </x14:sparkline>
            <x14:sparkline>
              <xm:f>'Active &amp; Reserve'!Q40:W40</xm:f>
              <xm:sqref>AL40</xm:sqref>
            </x14:sparkline>
            <x14:sparkline>
              <xm:f>'Active &amp; Reserve'!Q41:W41</xm:f>
              <xm:sqref>AL41</xm:sqref>
            </x14:sparkline>
            <x14:sparkline>
              <xm:f>'Active &amp; Reserve'!Q42:W42</xm:f>
              <xm:sqref>AL42</xm:sqref>
            </x14:sparkline>
            <x14:sparkline>
              <xm:f>'Active &amp; Reserve'!Q43:W43</xm:f>
              <xm:sqref>AL43</xm:sqref>
            </x14:sparkline>
            <x14:sparkline>
              <xm:f>'Active &amp; Reserve'!Q44:W44</xm:f>
              <xm:sqref>AL44</xm:sqref>
            </x14:sparkline>
            <x14:sparkline>
              <xm:f>'Active &amp; Reserve'!Q45:W45</xm:f>
              <xm:sqref>AL45</xm:sqref>
            </x14:sparkline>
            <x14:sparkline>
              <xm:f>'Active &amp; Reserve'!Q46:W46</xm:f>
              <xm:sqref>AL46</xm:sqref>
            </x14:sparkline>
            <x14:sparkline>
              <xm:f>'Active &amp; Reserve'!Q47:W47</xm:f>
              <xm:sqref>AL47</xm:sqref>
            </x14:sparkline>
            <x14:sparkline>
              <xm:f>'Active &amp; Reserve'!Q48:W48</xm:f>
              <xm:sqref>AL48</xm:sqref>
            </x14:sparkline>
            <x14:sparkline>
              <xm:f>'Active &amp; Reserve'!Q49:W49</xm:f>
              <xm:sqref>AL49</xm:sqref>
            </x14:sparkline>
            <x14:sparkline>
              <xm:f>'Active &amp; Reserve'!Q50:W50</xm:f>
              <xm:sqref>AL50</xm:sqref>
            </x14:sparkline>
            <x14:sparkline>
              <xm:f>'Active &amp; Reserve'!Q51:W51</xm:f>
              <xm:sqref>AL51</xm:sqref>
            </x14:sparkline>
            <x14:sparkline>
              <xm:f>'Active &amp; Reserve'!Q52:W52</xm:f>
              <xm:sqref>AL52</xm:sqref>
            </x14:sparkline>
            <x14:sparkline>
              <xm:f>'Active &amp; Reserve'!Q53:W53</xm:f>
              <xm:sqref>AL53</xm:sqref>
            </x14:sparkline>
            <x14:sparkline>
              <xm:f>'Active &amp; Reserve'!Q54:W54</xm:f>
              <xm:sqref>AL54</xm:sqref>
            </x14:sparkline>
            <x14:sparkline>
              <xm:f>'Active &amp; Reserve'!Q55:W55</xm:f>
              <xm:sqref>AL55</xm:sqref>
            </x14:sparkline>
            <x14:sparkline>
              <xm:f>'Active &amp; Reserve'!Q56:W56</xm:f>
              <xm:sqref>AL56</xm:sqref>
            </x14:sparkline>
            <x14:sparkline>
              <xm:f>'Active &amp; Reserve'!Q57:W57</xm:f>
              <xm:sqref>AL57</xm:sqref>
            </x14:sparkline>
            <x14:sparkline>
              <xm:f>'Active &amp; Reserve'!Q58:W58</xm:f>
              <xm:sqref>AL58</xm:sqref>
            </x14:sparkline>
            <x14:sparkline>
              <xm:f>'Active &amp; Reserve'!Q59:W59</xm:f>
              <xm:sqref>AL59</xm:sqref>
            </x14:sparkline>
            <x14:sparkline>
              <xm:f>'Active &amp; Reserve'!Q60:W60</xm:f>
              <xm:sqref>AL60</xm:sqref>
            </x14:sparkline>
            <x14:sparkline>
              <xm:f>'Active &amp; Reserve'!Q61:W61</xm:f>
              <xm:sqref>AL61</xm:sqref>
            </x14:sparkline>
            <x14:sparkline>
              <xm:f>'Active &amp; Reserve'!Q62:W62</xm:f>
              <xm:sqref>AL62</xm:sqref>
            </x14:sparkline>
            <x14:sparkline>
              <xm:f>'Active &amp; Reserve'!Q63:W63</xm:f>
              <xm:sqref>AL63</xm:sqref>
            </x14:sparkline>
            <x14:sparkline>
              <xm:f>'Active &amp; Reserve'!Q64:W64</xm:f>
              <xm:sqref>AL64</xm:sqref>
            </x14:sparkline>
            <x14:sparkline>
              <xm:f>'Active &amp; Reserve'!Q65:W65</xm:f>
              <xm:sqref>AL65</xm:sqref>
            </x14:sparkline>
            <x14:sparkline>
              <xm:f>'Active &amp; Reserve'!Q66:W66</xm:f>
              <xm:sqref>AL66</xm:sqref>
            </x14:sparkline>
            <x14:sparkline>
              <xm:f>'Active &amp; Reserve'!Q67:W67</xm:f>
              <xm:sqref>AL67</xm:sqref>
            </x14:sparkline>
            <x14:sparkline>
              <xm:f>'Active &amp; Reserve'!Q68:W68</xm:f>
              <xm:sqref>AL68</xm:sqref>
            </x14:sparkline>
            <x14:sparkline>
              <xm:f>'Active &amp; Reserve'!Q69:W69</xm:f>
              <xm:sqref>AL69</xm:sqref>
            </x14:sparkline>
            <x14:sparkline>
              <xm:f>'Active &amp; Reserve'!Q70:W70</xm:f>
              <xm:sqref>AL70</xm:sqref>
            </x14:sparkline>
            <x14:sparkline>
              <xm:f>'Active &amp; Reserve'!Q71:W71</xm:f>
              <xm:sqref>AL71</xm:sqref>
            </x14:sparkline>
            <x14:sparkline>
              <xm:f>'Active &amp; Reserve'!Q72:W72</xm:f>
              <xm:sqref>AL72</xm:sqref>
            </x14:sparkline>
            <x14:sparkline>
              <xm:f>'Active &amp; Reserve'!Q73:W73</xm:f>
              <xm:sqref>AL73</xm:sqref>
            </x14:sparkline>
            <x14:sparkline>
              <xm:f>'Active &amp; Reserve'!Q74:W74</xm:f>
              <xm:sqref>AL74</xm:sqref>
            </x14:sparkline>
            <x14:sparkline>
              <xm:f>'Active &amp; Reserve'!Q75:W75</xm:f>
              <xm:sqref>AL75</xm:sqref>
            </x14:sparkline>
            <x14:sparkline>
              <xm:f>'Active &amp; Reserve'!Q76:W76</xm:f>
              <xm:sqref>AL76</xm:sqref>
            </x14:sparkline>
            <x14:sparkline>
              <xm:f>'Active &amp; Reserve'!Q77:W77</xm:f>
              <xm:sqref>AL77</xm:sqref>
            </x14:sparkline>
            <x14:sparkline>
              <xm:f>'Active &amp; Reserve'!Q78:W78</xm:f>
              <xm:sqref>AL78</xm:sqref>
            </x14:sparkline>
            <x14:sparkline>
              <xm:f>'Active &amp; Reserve'!Q79:W79</xm:f>
              <xm:sqref>AL79</xm:sqref>
            </x14:sparkline>
            <x14:sparkline>
              <xm:f>'Active &amp; Reserve'!Q80:W80</xm:f>
              <xm:sqref>AL80</xm:sqref>
            </x14:sparkline>
            <x14:sparkline>
              <xm:f>'Active &amp; Reserve'!Q81:W81</xm:f>
              <xm:sqref>AL81</xm:sqref>
            </x14:sparkline>
            <x14:sparkline>
              <xm:f>'Active &amp; Reserve'!Q82:W82</xm:f>
              <xm:sqref>AL82</xm:sqref>
            </x14:sparkline>
            <x14:sparkline>
              <xm:f>'Active &amp; Reserve'!Q83:W83</xm:f>
              <xm:sqref>AL83</xm:sqref>
            </x14:sparkline>
            <x14:sparkline>
              <xm:f>'Active &amp; Reserve'!Q84:W84</xm:f>
              <xm:sqref>AL84</xm:sqref>
            </x14:sparkline>
            <x14:sparkline>
              <xm:f>'Active &amp; Reserve'!Q85:W85</xm:f>
              <xm:sqref>AL85</xm:sqref>
            </x14:sparkline>
            <x14:sparkline>
              <xm:f>'Active &amp; Reserve'!Q86:W86</xm:f>
              <xm:sqref>AL86</xm:sqref>
            </x14:sparkline>
            <x14:sparkline>
              <xm:f>'Active &amp; Reserve'!Q87:W87</xm:f>
              <xm:sqref>AL87</xm:sqref>
            </x14:sparkline>
            <x14:sparkline>
              <xm:f>'Active &amp; Reserve'!Q88:W88</xm:f>
              <xm:sqref>AL88</xm:sqref>
            </x14:sparkline>
            <x14:sparkline>
              <xm:f>'Active &amp; Reserve'!Q89:W89</xm:f>
              <xm:sqref>AL89</xm:sqref>
            </x14:sparkline>
            <x14:sparkline>
              <xm:f>'Active &amp; Reserve'!Q90:W90</xm:f>
              <xm:sqref>AL90</xm:sqref>
            </x14:sparkline>
            <x14:sparkline>
              <xm:f>'Active &amp; Reserve'!Q91:W91</xm:f>
              <xm:sqref>AL91</xm:sqref>
            </x14:sparkline>
            <x14:sparkline>
              <xm:f>'Active &amp; Reserve'!Q92:W92</xm:f>
              <xm:sqref>AL92</xm:sqref>
            </x14:sparkline>
            <x14:sparkline>
              <xm:f>'Active &amp; Reserve'!Q93:W93</xm:f>
              <xm:sqref>AL93</xm:sqref>
            </x14:sparkline>
            <x14:sparkline>
              <xm:f>'Active &amp; Reserve'!Q94:W94</xm:f>
              <xm:sqref>AL94</xm:sqref>
            </x14:sparkline>
            <x14:sparkline>
              <xm:f>'Active &amp; Reserve'!Q95:W95</xm:f>
              <xm:sqref>AL95</xm:sqref>
            </x14:sparkline>
            <x14:sparkline>
              <xm:f>'Active &amp; Reserve'!Q96:W96</xm:f>
              <xm:sqref>AL96</xm:sqref>
            </x14:sparkline>
            <x14:sparkline>
              <xm:f>'Active &amp; Reserve'!Q97:W97</xm:f>
              <xm:sqref>AL97</xm:sqref>
            </x14:sparkline>
            <x14:sparkline>
              <xm:f>'Active &amp; Reserve'!Q98:W98</xm:f>
              <xm:sqref>AL98</xm:sqref>
            </x14:sparkline>
            <x14:sparkline>
              <xm:f>'Active &amp; Reserve'!Q99:W99</xm:f>
              <xm:sqref>AL99</xm:sqref>
            </x14:sparkline>
            <x14:sparkline>
              <xm:f>'Active &amp; Reserve'!Q100:W100</xm:f>
              <xm:sqref>AL100</xm:sqref>
            </x14:sparkline>
            <x14:sparkline>
              <xm:f>'Active &amp; Reserve'!Q101:W101</xm:f>
              <xm:sqref>AL101</xm:sqref>
            </x14:sparkline>
            <x14:sparkline>
              <xm:f>'Active &amp; Reserve'!Q102:W102</xm:f>
              <xm:sqref>AL102</xm:sqref>
            </x14:sparkline>
            <x14:sparkline>
              <xm:f>'Active &amp; Reserve'!Q103:W103</xm:f>
              <xm:sqref>AL103</xm:sqref>
            </x14:sparkline>
            <x14:sparkline>
              <xm:f>'Active &amp; Reserve'!Q104:W104</xm:f>
              <xm:sqref>AL104</xm:sqref>
            </x14:sparkline>
            <x14:sparkline>
              <xm:f>'Active &amp; Reserve'!Q105:W105</xm:f>
              <xm:sqref>AL105</xm:sqref>
            </x14:sparkline>
            <x14:sparkline>
              <xm:f>'Active &amp; Reserve'!Q106:W106</xm:f>
              <xm:sqref>AL106</xm:sqref>
            </x14:sparkline>
            <x14:sparkline>
              <xm:f>'Active &amp; Reserve'!Q107:W107</xm:f>
              <xm:sqref>AL107</xm:sqref>
            </x14:sparkline>
            <x14:sparkline>
              <xm:f>'Active &amp; Reserve'!Q108:W108</xm:f>
              <xm:sqref>AL108</xm:sqref>
            </x14:sparkline>
            <x14:sparkline>
              <xm:f>'Active &amp; Reserve'!Q109:W109</xm:f>
              <xm:sqref>AL109</xm:sqref>
            </x14:sparkline>
            <x14:sparkline>
              <xm:f>'Active &amp; Reserve'!Q110:W110</xm:f>
              <xm:sqref>AL110</xm:sqref>
            </x14:sparkline>
            <x14:sparkline>
              <xm:f>'Active &amp; Reserve'!Q111:W111</xm:f>
              <xm:sqref>AL111</xm:sqref>
            </x14:sparkline>
            <x14:sparkline>
              <xm:f>'Active &amp; Reserve'!Q112:W112</xm:f>
              <xm:sqref>AL112</xm:sqref>
            </x14:sparkline>
            <x14:sparkline>
              <xm:f>'Active &amp; Reserve'!Q113:W113</xm:f>
              <xm:sqref>AL113</xm:sqref>
            </x14:sparkline>
            <x14:sparkline>
              <xm:f>'Active &amp; Reserve'!Q114:W114</xm:f>
              <xm:sqref>AL114</xm:sqref>
            </x14:sparkline>
            <x14:sparkline>
              <xm:f>'Active &amp; Reserve'!Q115:W115</xm:f>
              <xm:sqref>AL115</xm:sqref>
            </x14:sparkline>
            <x14:sparkline>
              <xm:f>'Active &amp; Reserve'!Q116:W116</xm:f>
              <xm:sqref>AL116</xm:sqref>
            </x14:sparkline>
            <x14:sparkline>
              <xm:f>'Active &amp; Reserve'!Q117:W117</xm:f>
              <xm:sqref>AL117</xm:sqref>
            </x14:sparkline>
            <x14:sparkline>
              <xm:f>'Active &amp; Reserve'!Q118:W118</xm:f>
              <xm:sqref>AL118</xm:sqref>
            </x14:sparkline>
            <x14:sparkline>
              <xm:f>'Active &amp; Reserve'!Q119:W119</xm:f>
              <xm:sqref>AL119</xm:sqref>
            </x14:sparkline>
            <x14:sparkline>
              <xm:f>'Active &amp; Reserve'!Q120:W120</xm:f>
              <xm:sqref>AL120</xm:sqref>
            </x14:sparkline>
            <x14:sparkline>
              <xm:f>'Active &amp; Reserve'!Q121:W121</xm:f>
              <xm:sqref>AL121</xm:sqref>
            </x14:sparkline>
            <x14:sparkline>
              <xm:f>'Active &amp; Reserve'!Q122:W122</xm:f>
              <xm:sqref>AL122</xm:sqref>
            </x14:sparkline>
            <x14:sparkline>
              <xm:f>'Active &amp; Reserve'!Q123:W123</xm:f>
              <xm:sqref>AL123</xm:sqref>
            </x14:sparkline>
            <x14:sparkline>
              <xm:f>'Active &amp; Reserve'!Q124:W124</xm:f>
              <xm:sqref>AL124</xm:sqref>
            </x14:sparkline>
            <x14:sparkline>
              <xm:f>'Active &amp; Reserve'!Q125:W125</xm:f>
              <xm:sqref>AL125</xm:sqref>
            </x14:sparkline>
            <x14:sparkline>
              <xm:f>'Active &amp; Reserve'!Q126:W126</xm:f>
              <xm:sqref>AL126</xm:sqref>
            </x14:sparkline>
            <x14:sparkline>
              <xm:f>'Active &amp; Reserve'!Q127:W127</xm:f>
              <xm:sqref>AL127</xm:sqref>
            </x14:sparkline>
            <x14:sparkline>
              <xm:f>'Active &amp; Reserve'!Q128:W128</xm:f>
              <xm:sqref>AL128</xm:sqref>
            </x14:sparkline>
            <x14:sparkline>
              <xm:f>'Active &amp; Reserve'!Q129:W129</xm:f>
              <xm:sqref>AL129</xm:sqref>
            </x14:sparkline>
            <x14:sparkline>
              <xm:f>'Active &amp; Reserve'!Q130:W130</xm:f>
              <xm:sqref>AL130</xm:sqref>
            </x14:sparkline>
            <x14:sparkline>
              <xm:f>'Active &amp; Reserve'!Q131:W131</xm:f>
              <xm:sqref>AL131</xm:sqref>
            </x14:sparkline>
            <x14:sparkline>
              <xm:f>'Active &amp; Reserve'!Q132:W132</xm:f>
              <xm:sqref>AL132</xm:sqref>
            </x14:sparkline>
          </x14:sparklines>
        </x14:sparklineGroup>
        <x14:sparklineGroup type="column" displayEmptyCellsAs="gap" negative="1" displayXAxis="1" xr2:uid="{0979303B-BDF4-4AD2-8D2B-20C969011962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'Active &amp; Reserve'!X8:AD8</xm:f>
              <xm:sqref>AM8</xm:sqref>
            </x14:sparkline>
            <x14:sparkline>
              <xm:f>'Active &amp; Reserve'!X9:AD9</xm:f>
              <xm:sqref>AM9</xm:sqref>
            </x14:sparkline>
            <x14:sparkline>
              <xm:f>'Active &amp; Reserve'!X10:AD10</xm:f>
              <xm:sqref>AM10</xm:sqref>
            </x14:sparkline>
            <x14:sparkline>
              <xm:f>'Active &amp; Reserve'!X11:AD11</xm:f>
              <xm:sqref>AM11</xm:sqref>
            </x14:sparkline>
            <x14:sparkline>
              <xm:f>'Active &amp; Reserve'!X12:AD12</xm:f>
              <xm:sqref>AM12</xm:sqref>
            </x14:sparkline>
            <x14:sparkline>
              <xm:f>'Active &amp; Reserve'!X13:AD13</xm:f>
              <xm:sqref>AM13</xm:sqref>
            </x14:sparkline>
            <x14:sparkline>
              <xm:f>'Active &amp; Reserve'!X14:AD14</xm:f>
              <xm:sqref>AM14</xm:sqref>
            </x14:sparkline>
            <x14:sparkline>
              <xm:f>'Active &amp; Reserve'!X15:AD15</xm:f>
              <xm:sqref>AM15</xm:sqref>
            </x14:sparkline>
            <x14:sparkline>
              <xm:f>'Active &amp; Reserve'!X16:AD16</xm:f>
              <xm:sqref>AM16</xm:sqref>
            </x14:sparkline>
            <x14:sparkline>
              <xm:f>'Active &amp; Reserve'!X17:AD17</xm:f>
              <xm:sqref>AM17</xm:sqref>
            </x14:sparkline>
            <x14:sparkline>
              <xm:f>'Active &amp; Reserve'!X18:AD18</xm:f>
              <xm:sqref>AM18</xm:sqref>
            </x14:sparkline>
            <x14:sparkline>
              <xm:f>'Active &amp; Reserve'!X19:AD19</xm:f>
              <xm:sqref>AM19</xm:sqref>
            </x14:sparkline>
            <x14:sparkline>
              <xm:f>'Active &amp; Reserve'!X20:AD20</xm:f>
              <xm:sqref>AM20</xm:sqref>
            </x14:sparkline>
            <x14:sparkline>
              <xm:f>'Active &amp; Reserve'!X21:AD21</xm:f>
              <xm:sqref>AM21</xm:sqref>
            </x14:sparkline>
            <x14:sparkline>
              <xm:f>'Active &amp; Reserve'!X22:AD22</xm:f>
              <xm:sqref>AM22</xm:sqref>
            </x14:sparkline>
            <x14:sparkline>
              <xm:f>'Active &amp; Reserve'!X23:AD23</xm:f>
              <xm:sqref>AM23</xm:sqref>
            </x14:sparkline>
            <x14:sparkline>
              <xm:f>'Active &amp; Reserve'!X24:AD24</xm:f>
              <xm:sqref>AM24</xm:sqref>
            </x14:sparkline>
            <x14:sparkline>
              <xm:f>'Active &amp; Reserve'!X25:AD25</xm:f>
              <xm:sqref>AM25</xm:sqref>
            </x14:sparkline>
            <x14:sparkline>
              <xm:f>'Active &amp; Reserve'!X26:AD26</xm:f>
              <xm:sqref>AM26</xm:sqref>
            </x14:sparkline>
            <x14:sparkline>
              <xm:f>'Active &amp; Reserve'!X27:AD27</xm:f>
              <xm:sqref>AM27</xm:sqref>
            </x14:sparkline>
            <x14:sparkline>
              <xm:f>'Active &amp; Reserve'!X28:AD28</xm:f>
              <xm:sqref>AM28</xm:sqref>
            </x14:sparkline>
            <x14:sparkline>
              <xm:f>'Active &amp; Reserve'!X29:AD29</xm:f>
              <xm:sqref>AM29</xm:sqref>
            </x14:sparkline>
            <x14:sparkline>
              <xm:f>'Active &amp; Reserve'!X30:AD30</xm:f>
              <xm:sqref>AM30</xm:sqref>
            </x14:sparkline>
            <x14:sparkline>
              <xm:f>'Active &amp; Reserve'!X31:AD31</xm:f>
              <xm:sqref>AM31</xm:sqref>
            </x14:sparkline>
            <x14:sparkline>
              <xm:f>'Active &amp; Reserve'!X32:AD32</xm:f>
              <xm:sqref>AM32</xm:sqref>
            </x14:sparkline>
            <x14:sparkline>
              <xm:f>'Active &amp; Reserve'!X33:AD33</xm:f>
              <xm:sqref>AM33</xm:sqref>
            </x14:sparkline>
            <x14:sparkline>
              <xm:f>'Active &amp; Reserve'!X34:AD34</xm:f>
              <xm:sqref>AM34</xm:sqref>
            </x14:sparkline>
            <x14:sparkline>
              <xm:f>'Active &amp; Reserve'!X35:AD35</xm:f>
              <xm:sqref>AM35</xm:sqref>
            </x14:sparkline>
            <x14:sparkline>
              <xm:f>'Active &amp; Reserve'!X36:AD36</xm:f>
              <xm:sqref>AM36</xm:sqref>
            </x14:sparkline>
            <x14:sparkline>
              <xm:f>'Active &amp; Reserve'!X37:AD37</xm:f>
              <xm:sqref>AM37</xm:sqref>
            </x14:sparkline>
            <x14:sparkline>
              <xm:f>'Active &amp; Reserve'!X38:AD38</xm:f>
              <xm:sqref>AM38</xm:sqref>
            </x14:sparkline>
            <x14:sparkline>
              <xm:f>'Active &amp; Reserve'!X39:AD39</xm:f>
              <xm:sqref>AM39</xm:sqref>
            </x14:sparkline>
            <x14:sparkline>
              <xm:f>'Active &amp; Reserve'!X40:AD40</xm:f>
              <xm:sqref>AM40</xm:sqref>
            </x14:sparkline>
            <x14:sparkline>
              <xm:f>'Active &amp; Reserve'!X41:AD41</xm:f>
              <xm:sqref>AM41</xm:sqref>
            </x14:sparkline>
            <x14:sparkline>
              <xm:f>'Active &amp; Reserve'!X42:AD42</xm:f>
              <xm:sqref>AM42</xm:sqref>
            </x14:sparkline>
            <x14:sparkline>
              <xm:f>'Active &amp; Reserve'!X43:AD43</xm:f>
              <xm:sqref>AM43</xm:sqref>
            </x14:sparkline>
            <x14:sparkline>
              <xm:f>'Active &amp; Reserve'!X44:AD44</xm:f>
              <xm:sqref>AM44</xm:sqref>
            </x14:sparkline>
            <x14:sparkline>
              <xm:f>'Active &amp; Reserve'!X45:AD45</xm:f>
              <xm:sqref>AM45</xm:sqref>
            </x14:sparkline>
            <x14:sparkline>
              <xm:f>'Active &amp; Reserve'!X46:AD46</xm:f>
              <xm:sqref>AM46</xm:sqref>
            </x14:sparkline>
            <x14:sparkline>
              <xm:f>'Active &amp; Reserve'!X47:AD47</xm:f>
              <xm:sqref>AM47</xm:sqref>
            </x14:sparkline>
            <x14:sparkline>
              <xm:f>'Active &amp; Reserve'!X48:AD48</xm:f>
              <xm:sqref>AM48</xm:sqref>
            </x14:sparkline>
            <x14:sparkline>
              <xm:f>'Active &amp; Reserve'!X49:AD49</xm:f>
              <xm:sqref>AM49</xm:sqref>
            </x14:sparkline>
            <x14:sparkline>
              <xm:f>'Active &amp; Reserve'!X50:AD50</xm:f>
              <xm:sqref>AM50</xm:sqref>
            </x14:sparkline>
            <x14:sparkline>
              <xm:f>'Active &amp; Reserve'!X51:AD51</xm:f>
              <xm:sqref>AM51</xm:sqref>
            </x14:sparkline>
            <x14:sparkline>
              <xm:f>'Active &amp; Reserve'!X52:AD52</xm:f>
              <xm:sqref>AM52</xm:sqref>
            </x14:sparkline>
            <x14:sparkline>
              <xm:f>'Active &amp; Reserve'!X53:AD53</xm:f>
              <xm:sqref>AM53</xm:sqref>
            </x14:sparkline>
            <x14:sparkline>
              <xm:f>'Active &amp; Reserve'!X54:AD54</xm:f>
              <xm:sqref>AM54</xm:sqref>
            </x14:sparkline>
            <x14:sparkline>
              <xm:f>'Active &amp; Reserve'!X55:AD55</xm:f>
              <xm:sqref>AM55</xm:sqref>
            </x14:sparkline>
            <x14:sparkline>
              <xm:f>'Active &amp; Reserve'!X56:AD56</xm:f>
              <xm:sqref>AM56</xm:sqref>
            </x14:sparkline>
            <x14:sparkline>
              <xm:f>'Active &amp; Reserve'!X57:AD57</xm:f>
              <xm:sqref>AM57</xm:sqref>
            </x14:sparkline>
            <x14:sparkline>
              <xm:f>'Active &amp; Reserve'!X58:AD58</xm:f>
              <xm:sqref>AM58</xm:sqref>
            </x14:sparkline>
            <x14:sparkline>
              <xm:f>'Active &amp; Reserve'!X59:AD59</xm:f>
              <xm:sqref>AM59</xm:sqref>
            </x14:sparkline>
            <x14:sparkline>
              <xm:f>'Active &amp; Reserve'!X60:AD60</xm:f>
              <xm:sqref>AM60</xm:sqref>
            </x14:sparkline>
            <x14:sparkline>
              <xm:f>'Active &amp; Reserve'!X61:AD61</xm:f>
              <xm:sqref>AM61</xm:sqref>
            </x14:sparkline>
            <x14:sparkline>
              <xm:f>'Active &amp; Reserve'!X62:AD62</xm:f>
              <xm:sqref>AM62</xm:sqref>
            </x14:sparkline>
            <x14:sparkline>
              <xm:f>'Active &amp; Reserve'!X63:AD63</xm:f>
              <xm:sqref>AM63</xm:sqref>
            </x14:sparkline>
            <x14:sparkline>
              <xm:f>'Active &amp; Reserve'!X64:AD64</xm:f>
              <xm:sqref>AM64</xm:sqref>
            </x14:sparkline>
            <x14:sparkline>
              <xm:f>'Active &amp; Reserve'!X65:AD65</xm:f>
              <xm:sqref>AM65</xm:sqref>
            </x14:sparkline>
            <x14:sparkline>
              <xm:f>'Active &amp; Reserve'!X66:AD66</xm:f>
              <xm:sqref>AM66</xm:sqref>
            </x14:sparkline>
            <x14:sparkline>
              <xm:f>'Active &amp; Reserve'!X67:AD67</xm:f>
              <xm:sqref>AM67</xm:sqref>
            </x14:sparkline>
            <x14:sparkline>
              <xm:f>'Active &amp; Reserve'!X68:AD68</xm:f>
              <xm:sqref>AM68</xm:sqref>
            </x14:sparkline>
            <x14:sparkline>
              <xm:f>'Active &amp; Reserve'!X69:AD69</xm:f>
              <xm:sqref>AM69</xm:sqref>
            </x14:sparkline>
            <x14:sparkline>
              <xm:f>'Active &amp; Reserve'!X70:AD70</xm:f>
              <xm:sqref>AM70</xm:sqref>
            </x14:sparkline>
            <x14:sparkline>
              <xm:f>'Active &amp; Reserve'!X71:AD71</xm:f>
              <xm:sqref>AM71</xm:sqref>
            </x14:sparkline>
            <x14:sparkline>
              <xm:f>'Active &amp; Reserve'!X72:AD72</xm:f>
              <xm:sqref>AM72</xm:sqref>
            </x14:sparkline>
            <x14:sparkline>
              <xm:f>'Active &amp; Reserve'!X73:AD73</xm:f>
              <xm:sqref>AM73</xm:sqref>
            </x14:sparkline>
            <x14:sparkline>
              <xm:f>'Active &amp; Reserve'!X74:AD74</xm:f>
              <xm:sqref>AM74</xm:sqref>
            </x14:sparkline>
            <x14:sparkline>
              <xm:f>'Active &amp; Reserve'!X75:AD75</xm:f>
              <xm:sqref>AM75</xm:sqref>
            </x14:sparkline>
            <x14:sparkline>
              <xm:f>'Active &amp; Reserve'!X76:AD76</xm:f>
              <xm:sqref>AM76</xm:sqref>
            </x14:sparkline>
            <x14:sparkline>
              <xm:f>'Active &amp; Reserve'!X77:AD77</xm:f>
              <xm:sqref>AM77</xm:sqref>
            </x14:sparkline>
            <x14:sparkline>
              <xm:f>'Active &amp; Reserve'!X78:AD78</xm:f>
              <xm:sqref>AM78</xm:sqref>
            </x14:sparkline>
            <x14:sparkline>
              <xm:f>'Active &amp; Reserve'!X79:AD79</xm:f>
              <xm:sqref>AM79</xm:sqref>
            </x14:sparkline>
            <x14:sparkline>
              <xm:f>'Active &amp; Reserve'!X80:AD80</xm:f>
              <xm:sqref>AM80</xm:sqref>
            </x14:sparkline>
            <x14:sparkline>
              <xm:f>'Active &amp; Reserve'!X81:AD81</xm:f>
              <xm:sqref>AM81</xm:sqref>
            </x14:sparkline>
            <x14:sparkline>
              <xm:f>'Active &amp; Reserve'!X82:AD82</xm:f>
              <xm:sqref>AM82</xm:sqref>
            </x14:sparkline>
            <x14:sparkline>
              <xm:f>'Active &amp; Reserve'!X83:AD83</xm:f>
              <xm:sqref>AM83</xm:sqref>
            </x14:sparkline>
            <x14:sparkline>
              <xm:f>'Active &amp; Reserve'!X84:AD84</xm:f>
              <xm:sqref>AM84</xm:sqref>
            </x14:sparkline>
            <x14:sparkline>
              <xm:f>'Active &amp; Reserve'!X85:AD85</xm:f>
              <xm:sqref>AM85</xm:sqref>
            </x14:sparkline>
            <x14:sparkline>
              <xm:f>'Active &amp; Reserve'!X86:AD86</xm:f>
              <xm:sqref>AM86</xm:sqref>
            </x14:sparkline>
            <x14:sparkline>
              <xm:f>'Active &amp; Reserve'!X87:AD87</xm:f>
              <xm:sqref>AM87</xm:sqref>
            </x14:sparkline>
            <x14:sparkline>
              <xm:f>'Active &amp; Reserve'!X88:AD88</xm:f>
              <xm:sqref>AM88</xm:sqref>
            </x14:sparkline>
            <x14:sparkline>
              <xm:f>'Active &amp; Reserve'!X89:AD89</xm:f>
              <xm:sqref>AM89</xm:sqref>
            </x14:sparkline>
            <x14:sparkline>
              <xm:f>'Active &amp; Reserve'!X90:AD90</xm:f>
              <xm:sqref>AM90</xm:sqref>
            </x14:sparkline>
            <x14:sparkline>
              <xm:f>'Active &amp; Reserve'!X91:AD91</xm:f>
              <xm:sqref>AM91</xm:sqref>
            </x14:sparkline>
            <x14:sparkline>
              <xm:f>'Active &amp; Reserve'!X92:AD92</xm:f>
              <xm:sqref>AM92</xm:sqref>
            </x14:sparkline>
            <x14:sparkline>
              <xm:f>'Active &amp; Reserve'!X93:AD93</xm:f>
              <xm:sqref>AM93</xm:sqref>
            </x14:sparkline>
            <x14:sparkline>
              <xm:f>'Active &amp; Reserve'!X94:AD94</xm:f>
              <xm:sqref>AM94</xm:sqref>
            </x14:sparkline>
            <x14:sparkline>
              <xm:f>'Active &amp; Reserve'!X95:AD95</xm:f>
              <xm:sqref>AM95</xm:sqref>
            </x14:sparkline>
            <x14:sparkline>
              <xm:f>'Active &amp; Reserve'!X96:AD96</xm:f>
              <xm:sqref>AM96</xm:sqref>
            </x14:sparkline>
            <x14:sparkline>
              <xm:f>'Active &amp; Reserve'!X97:AD97</xm:f>
              <xm:sqref>AM97</xm:sqref>
            </x14:sparkline>
            <x14:sparkline>
              <xm:f>'Active &amp; Reserve'!X98:AD98</xm:f>
              <xm:sqref>AM98</xm:sqref>
            </x14:sparkline>
            <x14:sparkline>
              <xm:f>'Active &amp; Reserve'!X99:AD99</xm:f>
              <xm:sqref>AM99</xm:sqref>
            </x14:sparkline>
            <x14:sparkline>
              <xm:f>'Active &amp; Reserve'!X100:AD100</xm:f>
              <xm:sqref>AM100</xm:sqref>
            </x14:sparkline>
            <x14:sparkline>
              <xm:f>'Active &amp; Reserve'!X101:AD101</xm:f>
              <xm:sqref>AM101</xm:sqref>
            </x14:sparkline>
            <x14:sparkline>
              <xm:f>'Active &amp; Reserve'!X102:AD102</xm:f>
              <xm:sqref>AM102</xm:sqref>
            </x14:sparkline>
            <x14:sparkline>
              <xm:f>'Active &amp; Reserve'!X103:AD103</xm:f>
              <xm:sqref>AM103</xm:sqref>
            </x14:sparkline>
            <x14:sparkline>
              <xm:f>'Active &amp; Reserve'!X104:AD104</xm:f>
              <xm:sqref>AM104</xm:sqref>
            </x14:sparkline>
            <x14:sparkline>
              <xm:f>'Active &amp; Reserve'!X105:AD105</xm:f>
              <xm:sqref>AM105</xm:sqref>
            </x14:sparkline>
            <x14:sparkline>
              <xm:f>'Active &amp; Reserve'!X106:AD106</xm:f>
              <xm:sqref>AM106</xm:sqref>
            </x14:sparkline>
            <x14:sparkline>
              <xm:f>'Active &amp; Reserve'!X107:AD107</xm:f>
              <xm:sqref>AM107</xm:sqref>
            </x14:sparkline>
            <x14:sparkline>
              <xm:f>'Active &amp; Reserve'!X108:AD108</xm:f>
              <xm:sqref>AM108</xm:sqref>
            </x14:sparkline>
            <x14:sparkline>
              <xm:f>'Active &amp; Reserve'!X109:AD109</xm:f>
              <xm:sqref>AM109</xm:sqref>
            </x14:sparkline>
            <x14:sparkline>
              <xm:f>'Active &amp; Reserve'!X110:AD110</xm:f>
              <xm:sqref>AM110</xm:sqref>
            </x14:sparkline>
            <x14:sparkline>
              <xm:f>'Active &amp; Reserve'!X111:AD111</xm:f>
              <xm:sqref>AM111</xm:sqref>
            </x14:sparkline>
            <x14:sparkline>
              <xm:f>'Active &amp; Reserve'!X112:AD112</xm:f>
              <xm:sqref>AM112</xm:sqref>
            </x14:sparkline>
            <x14:sparkline>
              <xm:f>'Active &amp; Reserve'!X113:AD113</xm:f>
              <xm:sqref>AM113</xm:sqref>
            </x14:sparkline>
            <x14:sparkline>
              <xm:f>'Active &amp; Reserve'!X114:AD114</xm:f>
              <xm:sqref>AM114</xm:sqref>
            </x14:sparkline>
            <x14:sparkline>
              <xm:f>'Active &amp; Reserve'!X115:AD115</xm:f>
              <xm:sqref>AM115</xm:sqref>
            </x14:sparkline>
            <x14:sparkline>
              <xm:f>'Active &amp; Reserve'!X116:AD116</xm:f>
              <xm:sqref>AM116</xm:sqref>
            </x14:sparkline>
            <x14:sparkline>
              <xm:f>'Active &amp; Reserve'!X117:AD117</xm:f>
              <xm:sqref>AM117</xm:sqref>
            </x14:sparkline>
            <x14:sparkline>
              <xm:f>'Active &amp; Reserve'!X118:AD118</xm:f>
              <xm:sqref>AM118</xm:sqref>
            </x14:sparkline>
            <x14:sparkline>
              <xm:f>'Active &amp; Reserve'!X119:AD119</xm:f>
              <xm:sqref>AM119</xm:sqref>
            </x14:sparkline>
            <x14:sparkline>
              <xm:f>'Active &amp; Reserve'!X120:AD120</xm:f>
              <xm:sqref>AM120</xm:sqref>
            </x14:sparkline>
            <x14:sparkline>
              <xm:f>'Active &amp; Reserve'!X121:AD121</xm:f>
              <xm:sqref>AM121</xm:sqref>
            </x14:sparkline>
            <x14:sparkline>
              <xm:f>'Active &amp; Reserve'!X122:AD122</xm:f>
              <xm:sqref>AM122</xm:sqref>
            </x14:sparkline>
            <x14:sparkline>
              <xm:f>'Active &amp; Reserve'!X123:AD123</xm:f>
              <xm:sqref>AM123</xm:sqref>
            </x14:sparkline>
            <x14:sparkline>
              <xm:f>'Active &amp; Reserve'!X124:AD124</xm:f>
              <xm:sqref>AM124</xm:sqref>
            </x14:sparkline>
            <x14:sparkline>
              <xm:f>'Active &amp; Reserve'!X125:AD125</xm:f>
              <xm:sqref>AM125</xm:sqref>
            </x14:sparkline>
            <x14:sparkline>
              <xm:f>'Active &amp; Reserve'!X126:AD126</xm:f>
              <xm:sqref>AM126</xm:sqref>
            </x14:sparkline>
            <x14:sparkline>
              <xm:f>'Active &amp; Reserve'!X127:AD127</xm:f>
              <xm:sqref>AM127</xm:sqref>
            </x14:sparkline>
            <x14:sparkline>
              <xm:f>'Active &amp; Reserve'!X128:AD128</xm:f>
              <xm:sqref>AM128</xm:sqref>
            </x14:sparkline>
            <x14:sparkline>
              <xm:f>'Active &amp; Reserve'!X129:AD129</xm:f>
              <xm:sqref>AM129</xm:sqref>
            </x14:sparkline>
            <x14:sparkline>
              <xm:f>'Active &amp; Reserve'!X130:AD130</xm:f>
              <xm:sqref>AM130</xm:sqref>
            </x14:sparkline>
            <x14:sparkline>
              <xm:f>'Active &amp; Reserve'!X131:AD131</xm:f>
              <xm:sqref>AM131</xm:sqref>
            </x14:sparkline>
            <x14:sparkline>
              <xm:f>'Active &amp; Reserve'!X132:AD132</xm:f>
              <xm:sqref>AM132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7D73D-5F0C-4873-90AB-51827406C1D6}">
  <sheetPr filterMode="1">
    <pageSetUpPr fitToPage="1"/>
  </sheetPr>
  <dimension ref="A1:AW131"/>
  <sheetViews>
    <sheetView showGridLines="0" tabSelected="1" topLeftCell="W1" zoomScaleNormal="100" workbookViewId="0">
      <selection activeCell="AS12" sqref="AS12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30" width="13" customWidth="1"/>
    <col min="31" max="31" width="40.85546875" customWidth="1"/>
    <col min="32" max="32" width="13.140625" customWidth="1"/>
    <col min="33" max="33" width="11.28515625" customWidth="1"/>
    <col min="34" max="34" width="11.28515625" style="17" customWidth="1"/>
    <col min="35" max="35" width="18.7109375" style="152" customWidth="1"/>
    <col min="36" max="36" width="12.85546875" customWidth="1"/>
    <col min="37" max="37" width="12" customWidth="1"/>
    <col min="38" max="38" width="18.7109375" style="152" customWidth="1"/>
    <col min="39" max="39" width="18.7109375" customWidth="1"/>
    <col min="40" max="40" width="15.5703125" customWidth="1"/>
    <col min="41" max="41" width="18.140625" customWidth="1"/>
    <col min="42" max="42" width="1.85546875" style="89" customWidth="1"/>
    <col min="43" max="43" width="1.5703125" style="89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ht="11.25" customHeight="1" x14ac:dyDescent="0.25">
      <c r="AE1" s="246"/>
      <c r="AF1" s="246"/>
      <c r="AG1" s="246"/>
      <c r="AH1" s="246"/>
      <c r="AI1" s="261"/>
      <c r="AJ1" s="246"/>
      <c r="AK1" s="246"/>
      <c r="AL1" s="261"/>
      <c r="AM1" s="261"/>
      <c r="AN1" s="263" t="s">
        <v>426</v>
      </c>
      <c r="AO1" s="264">
        <f>[3]Source!$O$1</f>
        <v>43976</v>
      </c>
    </row>
    <row r="2" spans="1:49" ht="14.25" customHeight="1" x14ac:dyDescent="0.25">
      <c r="AE2" s="246"/>
      <c r="AF2" s="246"/>
      <c r="AG2" s="246"/>
      <c r="AH2" s="246"/>
      <c r="AI2" s="261"/>
      <c r="AJ2" s="246"/>
      <c r="AK2" s="246"/>
      <c r="AL2" s="261"/>
      <c r="AM2" s="261"/>
      <c r="AN2" s="263" t="s">
        <v>427</v>
      </c>
      <c r="AO2" s="264">
        <f>[2]State!$C$2</f>
        <v>43976</v>
      </c>
    </row>
    <row r="3" spans="1:49" ht="27.75" customHeight="1" x14ac:dyDescent="0.25">
      <c r="AE3" s="246"/>
      <c r="AF3" s="246"/>
      <c r="AG3" s="246"/>
      <c r="AH3" s="246"/>
      <c r="AI3" s="261"/>
      <c r="AJ3" s="246"/>
      <c r="AK3" s="246"/>
      <c r="AL3" s="246"/>
      <c r="AM3" s="246"/>
      <c r="AN3" s="246"/>
      <c r="AO3" s="262"/>
    </row>
    <row r="4" spans="1:49" x14ac:dyDescent="0.25">
      <c r="AE4" s="246"/>
      <c r="AF4" s="246"/>
      <c r="AG4" s="246"/>
      <c r="AH4" s="246"/>
      <c r="AI4" s="261"/>
      <c r="AJ4" s="246"/>
      <c r="AK4" s="246"/>
      <c r="AL4" s="246"/>
      <c r="AM4" s="246"/>
      <c r="AN4" s="246"/>
      <c r="AO4" s="262"/>
    </row>
    <row r="5" spans="1:49" ht="7.5" customHeight="1" x14ac:dyDescent="0.25">
      <c r="AE5" s="246"/>
      <c r="AF5" s="246"/>
      <c r="AG5" s="246"/>
      <c r="AH5" s="246"/>
      <c r="AI5" s="261"/>
      <c r="AJ5" s="246"/>
      <c r="AK5" s="246"/>
      <c r="AL5" s="261"/>
      <c r="AM5" s="246"/>
      <c r="AN5" s="262"/>
      <c r="AO5" s="262"/>
    </row>
    <row r="6" spans="1:49" ht="39.75" customHeight="1" x14ac:dyDescent="0.25">
      <c r="A6" s="66" t="s">
        <v>161</v>
      </c>
      <c r="B6" s="66" t="s">
        <v>162</v>
      </c>
      <c r="C6" s="66" t="s">
        <v>160</v>
      </c>
      <c r="D6" s="66" t="s">
        <v>362</v>
      </c>
      <c r="E6" s="66" t="s">
        <v>394</v>
      </c>
      <c r="F6" s="66" t="s">
        <v>314</v>
      </c>
      <c r="G6" s="66" t="s">
        <v>374</v>
      </c>
      <c r="H6" s="67" t="s">
        <v>361</v>
      </c>
      <c r="I6" s="67" t="s">
        <v>245</v>
      </c>
      <c r="J6" s="67" t="str">
        <f>'Data Table'!BV3</f>
        <v>Sum of C-6</v>
      </c>
      <c r="K6" s="67" t="str">
        <f>'Data Table'!BW3</f>
        <v>Sum of C-5</v>
      </c>
      <c r="L6" s="67" t="str">
        <f>'Data Table'!BX3</f>
        <v>Sum of C-4</v>
      </c>
      <c r="M6" s="67" t="str">
        <f>'Data Table'!BY3</f>
        <v>Sum of C-3</v>
      </c>
      <c r="N6" s="67" t="str">
        <f>'Data Table'!BZ3</f>
        <v>Sum of C-2</v>
      </c>
      <c r="O6" s="67" t="str">
        <f>'Data Table'!CA3</f>
        <v>Sum of C-1</v>
      </c>
      <c r="P6" s="67" t="str">
        <f>'Data Table'!CB3</f>
        <v>Sum of C</v>
      </c>
      <c r="Q6" s="67" t="str">
        <f>'Data Table'!CC3</f>
        <v>Sum of D-6</v>
      </c>
      <c r="R6" s="67" t="str">
        <f>'Data Table'!CD3</f>
        <v>Sum of D-5</v>
      </c>
      <c r="S6" s="67" t="str">
        <f>'Data Table'!CE3</f>
        <v>Sum of D-4</v>
      </c>
      <c r="T6" s="67" t="str">
        <f>'Data Table'!CF3</f>
        <v>Sum of D-3</v>
      </c>
      <c r="U6" s="67" t="str">
        <f>'Data Table'!CG3</f>
        <v>Sum of D-2</v>
      </c>
      <c r="V6" s="67" t="str">
        <f>'Data Table'!CH3</f>
        <v>Sum of D-1</v>
      </c>
      <c r="W6" s="67" t="str">
        <f>'Data Table'!CI3</f>
        <v>Sum of D</v>
      </c>
      <c r="X6" s="67" t="str">
        <f>'Data Table'!CK3</f>
        <v>T-6</v>
      </c>
      <c r="Y6" s="67" t="str">
        <f>'Data Table'!CL3</f>
        <v>T-5</v>
      </c>
      <c r="Z6" s="67" t="str">
        <f>'Data Table'!CM3</f>
        <v>T-4</v>
      </c>
      <c r="AA6" s="67" t="str">
        <f>'Data Table'!CN3</f>
        <v>T-3</v>
      </c>
      <c r="AB6" s="67" t="str">
        <f>'Data Table'!CO3</f>
        <v>T-2</v>
      </c>
      <c r="AC6" s="67" t="str">
        <f>'Data Table'!CP3</f>
        <v>T-1</v>
      </c>
      <c r="AD6" s="199" t="str">
        <f>'Data Table'!CQ3</f>
        <v>T</v>
      </c>
      <c r="AE6" s="37" t="s">
        <v>0</v>
      </c>
      <c r="AF6" s="127" t="s">
        <v>417</v>
      </c>
      <c r="AG6" s="128" t="s">
        <v>424</v>
      </c>
      <c r="AH6" s="129" t="s">
        <v>418</v>
      </c>
      <c r="AI6" s="129" t="s">
        <v>421</v>
      </c>
      <c r="AJ6" s="130" t="s">
        <v>425</v>
      </c>
      <c r="AK6" s="131" t="s">
        <v>419</v>
      </c>
      <c r="AL6" s="131" t="s">
        <v>422</v>
      </c>
      <c r="AM6" s="132" t="s">
        <v>423</v>
      </c>
      <c r="AN6" s="133" t="s">
        <v>420</v>
      </c>
      <c r="AO6" s="132" t="s">
        <v>429</v>
      </c>
      <c r="AP6" s="106"/>
      <c r="AQ6" s="106"/>
      <c r="AV6" s="2"/>
      <c r="AW6" s="89"/>
    </row>
    <row r="7" spans="1:49" s="163" customFormat="1" ht="24.95" customHeight="1" x14ac:dyDescent="0.25">
      <c r="A7" s="157">
        <v>44.816923151499999</v>
      </c>
      <c r="B7" s="158">
        <v>-68.825800464599993</v>
      </c>
      <c r="C7" s="69">
        <v>23019</v>
      </c>
      <c r="D7" s="69" t="s">
        <v>158</v>
      </c>
      <c r="E7" s="69">
        <v>6</v>
      </c>
      <c r="F7" s="159" t="s">
        <v>251</v>
      </c>
      <c r="G7" s="160">
        <v>95</v>
      </c>
      <c r="H7" s="160" t="e">
        <f t="shared" ref="H7:H70" si="0">_xlfn.RANK.EQ(I7,$I$7:$I$131)</f>
        <v>#N/A</v>
      </c>
      <c r="I7" s="161">
        <f>INDEX('Data Table'!$F$4:$F$128,MATCH(ANG!C7,'Data Table'!$A$4:$A$128,0))</f>
        <v>1.5999031392718264E-6</v>
      </c>
      <c r="J7" s="190">
        <f>'Data Table'!BV4</f>
        <v>0</v>
      </c>
      <c r="K7" s="190">
        <f>'Data Table'!BW4</f>
        <v>1</v>
      </c>
      <c r="L7" s="190">
        <f>'Data Table'!BX4</f>
        <v>1</v>
      </c>
      <c r="M7" s="190">
        <f>'Data Table'!BY4</f>
        <v>4</v>
      </c>
      <c r="N7" s="190">
        <f>'Data Table'!BZ4</f>
        <v>0</v>
      </c>
      <c r="O7" s="190">
        <f>'Data Table'!CA4</f>
        <v>0</v>
      </c>
      <c r="P7" s="190">
        <f>'Data Table'!CB4</f>
        <v>0</v>
      </c>
      <c r="Q7" s="190">
        <f>'Data Table'!CC4</f>
        <v>0</v>
      </c>
      <c r="R7" s="190">
        <f>'Data Table'!CD4</f>
        <v>0</v>
      </c>
      <c r="S7" s="190">
        <f>'Data Table'!CE4</f>
        <v>0</v>
      </c>
      <c r="T7" s="190">
        <f>'Data Table'!CF4</f>
        <v>0</v>
      </c>
      <c r="U7" s="190">
        <f>'Data Table'!CG4</f>
        <v>0</v>
      </c>
      <c r="V7" s="190">
        <f>'Data Table'!CH4</f>
        <v>0</v>
      </c>
      <c r="W7" s="190">
        <f>'Data Table'!CI4</f>
        <v>0</v>
      </c>
      <c r="X7" s="190">
        <f>'Data Table'!CK4</f>
        <v>-252</v>
      </c>
      <c r="Y7" s="190">
        <f>'Data Table'!CL4</f>
        <v>12656</v>
      </c>
      <c r="Z7" s="190">
        <f>'Data Table'!CM4</f>
        <v>-522</v>
      </c>
      <c r="AA7" s="190">
        <f>'Data Table'!CN4</f>
        <v>-639</v>
      </c>
      <c r="AB7" s="190">
        <f>'Data Table'!CO4</f>
        <v>-585</v>
      </c>
      <c r="AC7" s="190">
        <f>'Data Table'!CP4</f>
        <v>-378</v>
      </c>
      <c r="AD7" s="257">
        <f>'Data Table'!CQ4</f>
        <v>-171</v>
      </c>
      <c r="AE7" s="193" t="s">
        <v>175</v>
      </c>
      <c r="AF7" s="138">
        <f>I7</f>
        <v>1.5999031392718264E-6</v>
      </c>
      <c r="AG7" s="194">
        <f>INDEX('Data Table'!$BE$4:$BE$128,MATCH(ANG!C7,'Data Table'!$A$4:$A$128,0))</f>
        <v>62.800482865934931</v>
      </c>
      <c r="AH7" s="195">
        <f>INDEX('[3]60-Mile'!$V$4:$V$129,MATCH(AE7,'[3]60-Mile'!$A$4:$A$129,0))</f>
        <v>0.8571428571428571</v>
      </c>
      <c r="AI7" s="196"/>
      <c r="AJ7" s="197">
        <f>INDEX('[3]60-Mile'!$X$4:$X$129,MATCH(AE7,'[3]60-Mile'!$A$4:$A$129,0))</f>
        <v>5.5822651436386597</v>
      </c>
      <c r="AK7" s="198">
        <f>INDEX('[3]60-Mile'!$AA$4:$AA$129,MATCH(AE7,'[3]60-Mile'!$A$4:$A$129,0))</f>
        <v>0</v>
      </c>
      <c r="AL7" s="188"/>
      <c r="AM7" s="143"/>
      <c r="AN7" s="144">
        <f>('[4]Social Distancing Grades'!$M2)</f>
        <v>-1</v>
      </c>
      <c r="AO7" s="202">
        <f>INDEX('Data Table'!$BU$4:$BU$128,MATCH('Active &amp; Reserve'!C44,'Data Table'!$A$4:$A$128,0))</f>
        <v>3.986792442999846</v>
      </c>
      <c r="AP7" s="162"/>
      <c r="AQ7" s="162"/>
      <c r="AS7" s="229"/>
      <c r="AT7" s="230"/>
      <c r="AV7" s="166"/>
      <c r="AW7" s="167"/>
    </row>
    <row r="8" spans="1:49" s="163" customFormat="1" ht="24.95" customHeight="1" x14ac:dyDescent="0.25">
      <c r="A8" s="168">
        <v>41.6461596101</v>
      </c>
      <c r="B8" s="169">
        <v>-70.533730397400006</v>
      </c>
      <c r="C8" s="68">
        <v>25001</v>
      </c>
      <c r="D8" s="68" t="s">
        <v>158</v>
      </c>
      <c r="E8" s="68">
        <v>111</v>
      </c>
      <c r="F8" s="170" t="s">
        <v>251</v>
      </c>
      <c r="G8" s="171">
        <v>60</v>
      </c>
      <c r="H8" s="171" t="e">
        <f t="shared" si="0"/>
        <v>#N/A</v>
      </c>
      <c r="I8" s="172">
        <f>INDEX('Data Table'!$F$4:$F$128,MATCH(ANG!C8,'Data Table'!$A$4:$A$128,0))</f>
        <v>2.525017733156016</v>
      </c>
      <c r="J8" s="191">
        <f>'Data Table'!BV5</f>
        <v>448</v>
      </c>
      <c r="K8" s="191">
        <f>'Data Table'!BW5</f>
        <v>360</v>
      </c>
      <c r="L8" s="191">
        <f>'Data Table'!BX5</f>
        <v>401</v>
      </c>
      <c r="M8" s="191">
        <f>'Data Table'!BY5</f>
        <v>433</v>
      </c>
      <c r="N8" s="191">
        <f>'Data Table'!BZ5</f>
        <v>321</v>
      </c>
      <c r="O8" s="191">
        <f>'Data Table'!CA5</f>
        <v>291</v>
      </c>
      <c r="P8" s="191">
        <f>'Data Table'!CB5</f>
        <v>435</v>
      </c>
      <c r="Q8" s="191">
        <f>'Data Table'!CC5</f>
        <v>19</v>
      </c>
      <c r="R8" s="191">
        <f>'Data Table'!CD5</f>
        <v>24</v>
      </c>
      <c r="S8" s="191">
        <f>'Data Table'!CE5</f>
        <v>45</v>
      </c>
      <c r="T8" s="191">
        <f>'Data Table'!CF5</f>
        <v>30</v>
      </c>
      <c r="U8" s="191">
        <f>'Data Table'!CG5</f>
        <v>34</v>
      </c>
      <c r="V8" s="191">
        <f>'Data Table'!CH5</f>
        <v>34</v>
      </c>
      <c r="W8" s="191">
        <f>'Data Table'!CI5</f>
        <v>35</v>
      </c>
      <c r="X8" s="191">
        <f>'Data Table'!CK5</f>
        <v>-3036</v>
      </c>
      <c r="Y8" s="191">
        <f>'Data Table'!CL5</f>
        <v>2563</v>
      </c>
      <c r="Z8" s="191">
        <f>'Data Table'!CM5</f>
        <v>393</v>
      </c>
      <c r="AA8" s="191">
        <f>'Data Table'!CN5</f>
        <v>2108</v>
      </c>
      <c r="AB8" s="191">
        <f>'Data Table'!CO5</f>
        <v>1612</v>
      </c>
      <c r="AC8" s="191">
        <f>'Data Table'!CP5</f>
        <v>1257</v>
      </c>
      <c r="AD8" s="200">
        <f>'Data Table'!CQ5</f>
        <v>2228</v>
      </c>
      <c r="AE8" s="193" t="s">
        <v>211</v>
      </c>
      <c r="AF8" s="138">
        <f t="shared" ref="AF8:AF71" si="1">I8</f>
        <v>2.525017733156016</v>
      </c>
      <c r="AG8" s="194">
        <f>INDEX('Data Table'!$BE$4:$BE$128,MATCH(ANG!C8,'Data Table'!$A$4:$A$128,0))</f>
        <v>1385.2372698301297</v>
      </c>
      <c r="AH8" s="195">
        <f>INDEX('[3]60-Mile'!$V$4:$V$129,MATCH(AE8,'[3]60-Mile'!$A$4:$A$129,0))</f>
        <v>384.14285714285717</v>
      </c>
      <c r="AI8" s="196"/>
      <c r="AJ8" s="197">
        <f>INDEX('[3]60-Mile'!$X$4:$X$129,MATCH(AE8,'[3]60-Mile'!$A$4:$A$129,0))</f>
        <v>87.964402032341397</v>
      </c>
      <c r="AK8" s="198">
        <f>INDEX('[3]60-Mile'!$AA$4:$AA$129,MATCH(AE8,'[3]60-Mile'!$A$4:$A$129,0))</f>
        <v>31.571428571428573</v>
      </c>
      <c r="AL8" s="188"/>
      <c r="AM8" s="143"/>
      <c r="AN8" s="144">
        <f>('[4]Social Distancing Grades'!$M3)</f>
        <v>-1</v>
      </c>
      <c r="AO8" s="202">
        <f>INDEX('Data Table'!$BU$4:$BU$128,MATCH('Active &amp; Reserve'!C45,'Data Table'!$A$4:$A$128,0))</f>
        <v>13.77632032601486</v>
      </c>
      <c r="AP8" s="162"/>
      <c r="AQ8" s="162"/>
      <c r="AS8" s="229"/>
      <c r="AT8" s="230"/>
      <c r="AV8" s="166"/>
      <c r="AW8" s="167"/>
    </row>
    <row r="9" spans="1:49" s="163" customFormat="1" ht="24.95" customHeight="1" x14ac:dyDescent="0.25">
      <c r="A9" s="168">
        <v>41.934991703199998</v>
      </c>
      <c r="B9" s="169">
        <v>-72.701257089099997</v>
      </c>
      <c r="C9" s="68">
        <v>9003</v>
      </c>
      <c r="D9" s="68" t="s">
        <v>158</v>
      </c>
      <c r="E9" s="68">
        <v>12</v>
      </c>
      <c r="F9" s="170" t="s">
        <v>251</v>
      </c>
      <c r="G9" s="171">
        <v>19</v>
      </c>
      <c r="H9" s="171" t="e">
        <f t="shared" si="0"/>
        <v>#N/A</v>
      </c>
      <c r="I9" s="172">
        <f>INDEX('Data Table'!$F$4:$F$128,MATCH(ANG!C9,'Data Table'!$A$4:$A$128,0))</f>
        <v>1.4638230267854333</v>
      </c>
      <c r="J9" s="191">
        <f>'Data Table'!BV6</f>
        <v>936</v>
      </c>
      <c r="K9" s="191">
        <f>'Data Table'!BW6</f>
        <v>550</v>
      </c>
      <c r="L9" s="191">
        <f>'Data Table'!BX6</f>
        <v>900</v>
      </c>
      <c r="M9" s="191">
        <f>'Data Table'!BY6</f>
        <v>519</v>
      </c>
      <c r="N9" s="191">
        <f>'Data Table'!BZ6</f>
        <v>631</v>
      </c>
      <c r="O9" s="191">
        <f>'Data Table'!CA6</f>
        <v>575</v>
      </c>
      <c r="P9" s="191">
        <f>'Data Table'!CB6</f>
        <v>720</v>
      </c>
      <c r="Q9" s="191">
        <f>'Data Table'!CC6</f>
        <v>56</v>
      </c>
      <c r="R9" s="191">
        <f>'Data Table'!CD6</f>
        <v>45</v>
      </c>
      <c r="S9" s="191">
        <f>'Data Table'!CE6</f>
        <v>94</v>
      </c>
      <c r="T9" s="191">
        <f>'Data Table'!CF6</f>
        <v>78</v>
      </c>
      <c r="U9" s="191">
        <f>'Data Table'!CG6</f>
        <v>73</v>
      </c>
      <c r="V9" s="191">
        <f>'Data Table'!CH6</f>
        <v>59</v>
      </c>
      <c r="W9" s="191">
        <f>'Data Table'!CI6</f>
        <v>37</v>
      </c>
      <c r="X9" s="191">
        <f>'Data Table'!CK6</f>
        <v>4701</v>
      </c>
      <c r="Y9" s="191">
        <f>'Data Table'!CL6</f>
        <v>-672</v>
      </c>
      <c r="Z9" s="191">
        <f>'Data Table'!CM6</f>
        <v>3819</v>
      </c>
      <c r="AA9" s="191">
        <f>'Data Table'!CN6</f>
        <v>1561</v>
      </c>
      <c r="AB9" s="191">
        <f>'Data Table'!CO6</f>
        <v>2219</v>
      </c>
      <c r="AC9" s="191">
        <f>'Data Table'!CP6</f>
        <v>1309</v>
      </c>
      <c r="AD9" s="200">
        <f>'Data Table'!CQ6</f>
        <v>3540</v>
      </c>
      <c r="AE9" s="193" t="s">
        <v>178</v>
      </c>
      <c r="AF9" s="138">
        <f t="shared" si="1"/>
        <v>1.4638230267854333</v>
      </c>
      <c r="AG9" s="194">
        <f>INDEX('Data Table'!$BE$4:$BE$128,MATCH(ANG!C9,'Data Table'!$A$4:$A$128,0))</f>
        <v>1106.6192520372526</v>
      </c>
      <c r="AH9" s="195">
        <f>INDEX('[3]60-Mile'!$V$4:$V$129,MATCH(AE9,'[3]60-Mile'!$A$4:$A$129,0))</f>
        <v>690.14285714285711</v>
      </c>
      <c r="AI9" s="196"/>
      <c r="AJ9" s="197">
        <f>INDEX('[3]60-Mile'!$X$4:$X$129,MATCH(AE9,'[3]60-Mile'!$A$4:$A$129,0))</f>
        <v>96.879395857586346</v>
      </c>
      <c r="AK9" s="198">
        <f>INDEX('[3]60-Mile'!$AA$4:$AA$129,MATCH(AE9,'[3]60-Mile'!$A$4:$A$129,0))</f>
        <v>63.142857142857146</v>
      </c>
      <c r="AL9" s="188"/>
      <c r="AM9" s="143"/>
      <c r="AN9" s="144">
        <f>('[4]Social Distancing Grades'!$M4)</f>
        <v>-1</v>
      </c>
      <c r="AO9" s="202">
        <f>INDEX('Data Table'!$BU$4:$BU$128,MATCH('Active &amp; Reserve'!C46,'Data Table'!$A$4:$A$128,0))</f>
        <v>2.3737329316554252</v>
      </c>
      <c r="AP9" s="162"/>
      <c r="AQ9" s="162"/>
      <c r="AV9" s="166"/>
      <c r="AW9" s="167"/>
    </row>
    <row r="10" spans="1:49" s="163" customFormat="1" ht="24.95" customHeight="1" x14ac:dyDescent="0.25">
      <c r="A10" s="173">
        <v>41.501405282</v>
      </c>
      <c r="B10" s="174">
        <v>-74.084345354800007</v>
      </c>
      <c r="C10" s="68">
        <v>36071</v>
      </c>
      <c r="D10" s="68" t="s">
        <v>158</v>
      </c>
      <c r="E10" s="68">
        <v>136</v>
      </c>
      <c r="F10" s="170" t="s">
        <v>251</v>
      </c>
      <c r="G10" s="171">
        <v>14</v>
      </c>
      <c r="H10" s="171" t="e">
        <f t="shared" si="0"/>
        <v>#N/A</v>
      </c>
      <c r="I10" s="172">
        <f>INDEX('Data Table'!$F$4:$F$128,MATCH(ANG!C10,'Data Table'!$A$4:$A$128,0))</f>
        <v>26.248400486172148</v>
      </c>
      <c r="J10" s="191">
        <f>'Data Table'!BV7</f>
        <v>1493</v>
      </c>
      <c r="K10" s="191">
        <f>'Data Table'!BW7</f>
        <v>922</v>
      </c>
      <c r="L10" s="191">
        <f>'Data Table'!BX7</f>
        <v>1006</v>
      </c>
      <c r="M10" s="191">
        <f>'Data Table'!BY7</f>
        <v>803</v>
      </c>
      <c r="N10" s="191">
        <f>'Data Table'!BZ7</f>
        <v>884</v>
      </c>
      <c r="O10" s="191">
        <f>'Data Table'!CA7</f>
        <v>596</v>
      </c>
      <c r="P10" s="191">
        <f>'Data Table'!CB7</f>
        <v>836</v>
      </c>
      <c r="Q10" s="191">
        <f>'Data Table'!CC7</f>
        <v>84</v>
      </c>
      <c r="R10" s="191">
        <f>'Data Table'!CD7</f>
        <v>105</v>
      </c>
      <c r="S10" s="191">
        <f>'Data Table'!CE7</f>
        <v>132</v>
      </c>
      <c r="T10" s="191">
        <f>'Data Table'!CF7</f>
        <v>87</v>
      </c>
      <c r="U10" s="191">
        <f>'Data Table'!CG7</f>
        <v>102</v>
      </c>
      <c r="V10" s="191">
        <f>'Data Table'!CH7</f>
        <v>65</v>
      </c>
      <c r="W10" s="191">
        <f>'Data Table'!CI7</f>
        <v>55</v>
      </c>
      <c r="X10" s="191">
        <f>'Data Table'!CK7</f>
        <v>13442</v>
      </c>
      <c r="Y10" s="191">
        <f>'Data Table'!CL7</f>
        <v>22847</v>
      </c>
      <c r="Z10" s="191">
        <f>'Data Table'!CM7</f>
        <v>28339</v>
      </c>
      <c r="AA10" s="191">
        <f>'Data Table'!CN7</f>
        <v>28778</v>
      </c>
      <c r="AB10" s="191">
        <f>'Data Table'!CO7</f>
        <v>33548</v>
      </c>
      <c r="AC10" s="191">
        <f>'Data Table'!CP7</f>
        <v>31875</v>
      </c>
      <c r="AD10" s="200">
        <f>'Data Table'!CQ7</f>
        <v>27133</v>
      </c>
      <c r="AE10" s="193" t="s">
        <v>227</v>
      </c>
      <c r="AF10" s="138">
        <f t="shared" si="1"/>
        <v>26.248400486172148</v>
      </c>
      <c r="AG10" s="194">
        <f>INDEX('Data Table'!$BE$4:$BE$128,MATCH(ANG!C10,'Data Table'!$A$4:$A$128,0))</f>
        <v>2345.4641832764164</v>
      </c>
      <c r="AH10" s="195">
        <f>INDEX('[3]60-Mile'!$V$4:$V$129,MATCH(AE10,'[3]60-Mile'!$A$4:$A$129,0))</f>
        <v>934.28571428571433</v>
      </c>
      <c r="AI10" s="196"/>
      <c r="AJ10" s="197">
        <f>INDEX('[3]60-Mile'!$X$4:$X$129,MATCH(AE10,'[3]60-Mile'!$A$4:$A$129,0))</f>
        <v>148.32975072103818</v>
      </c>
      <c r="AK10" s="198">
        <f>INDEX('[3]60-Mile'!$AA$4:$AA$129,MATCH(AE10,'[3]60-Mile'!$A$4:$A$129,0))</f>
        <v>90</v>
      </c>
      <c r="AL10" s="188"/>
      <c r="AM10" s="143"/>
      <c r="AN10" s="144">
        <f>('[4]Social Distancing Grades'!$M5)</f>
        <v>-1</v>
      </c>
      <c r="AO10" s="202">
        <f>INDEX('Data Table'!$BU$4:$BU$128,MATCH('Active &amp; Reserve'!C47,'Data Table'!$A$4:$A$128,0))</f>
        <v>-0.14870447959550281</v>
      </c>
      <c r="AP10" s="162"/>
      <c r="AQ10" s="162"/>
      <c r="AV10" s="166"/>
      <c r="AW10" s="167"/>
    </row>
    <row r="11" spans="1:49" s="163" customFormat="1" ht="24.95" customHeight="1" x14ac:dyDescent="0.25">
      <c r="A11" s="173">
        <v>42.851942999999999</v>
      </c>
      <c r="B11" s="174">
        <v>-73.920490999999998</v>
      </c>
      <c r="C11" s="68">
        <v>36091</v>
      </c>
      <c r="D11" s="68" t="s">
        <v>158</v>
      </c>
      <c r="E11" s="68">
        <v>126</v>
      </c>
      <c r="F11" s="170" t="s">
        <v>251</v>
      </c>
      <c r="G11" s="171">
        <v>36</v>
      </c>
      <c r="H11" s="171" t="e">
        <f t="shared" si="0"/>
        <v>#N/A</v>
      </c>
      <c r="I11" s="172">
        <f>INDEX('Data Table'!$F$4:$F$128,MATCH(ANG!C11,'Data Table'!$A$4:$A$128,0))</f>
        <v>0.63533277147547729</v>
      </c>
      <c r="J11" s="191">
        <f>'Data Table'!BV8</f>
        <v>69</v>
      </c>
      <c r="K11" s="191">
        <f>'Data Table'!BW8</f>
        <v>76</v>
      </c>
      <c r="L11" s="191">
        <f>'Data Table'!BX8</f>
        <v>114</v>
      </c>
      <c r="M11" s="191">
        <f>'Data Table'!BY8</f>
        <v>177</v>
      </c>
      <c r="N11" s="191">
        <f>'Data Table'!BZ8</f>
        <v>154</v>
      </c>
      <c r="O11" s="191">
        <f>'Data Table'!CA8</f>
        <v>222</v>
      </c>
      <c r="P11" s="191">
        <f>'Data Table'!CB8</f>
        <v>98</v>
      </c>
      <c r="Q11" s="191">
        <f>'Data Table'!CC8</f>
        <v>6</v>
      </c>
      <c r="R11" s="191">
        <f>'Data Table'!CD8</f>
        <v>7</v>
      </c>
      <c r="S11" s="191">
        <f>'Data Table'!CE8</f>
        <v>5</v>
      </c>
      <c r="T11" s="191">
        <f>'Data Table'!CF8</f>
        <v>10</v>
      </c>
      <c r="U11" s="191">
        <f>'Data Table'!CG8</f>
        <v>10</v>
      </c>
      <c r="V11" s="191">
        <f>'Data Table'!CH8</f>
        <v>7</v>
      </c>
      <c r="W11" s="191">
        <f>'Data Table'!CI8</f>
        <v>10</v>
      </c>
      <c r="X11" s="191">
        <f>'Data Table'!CK8</f>
        <v>13442</v>
      </c>
      <c r="Y11" s="191">
        <f>'Data Table'!CL8</f>
        <v>22847</v>
      </c>
      <c r="Z11" s="191">
        <f>'Data Table'!CM8</f>
        <v>28339</v>
      </c>
      <c r="AA11" s="191">
        <f>'Data Table'!CN8</f>
        <v>28778</v>
      </c>
      <c r="AB11" s="191">
        <f>'Data Table'!CO8</f>
        <v>33548</v>
      </c>
      <c r="AC11" s="191">
        <f>'Data Table'!CP8</f>
        <v>31875</v>
      </c>
      <c r="AD11" s="200">
        <f>'Data Table'!CQ8</f>
        <v>27133</v>
      </c>
      <c r="AE11" s="193" t="s">
        <v>172</v>
      </c>
      <c r="AF11" s="138">
        <f t="shared" si="1"/>
        <v>0.63533277147547729</v>
      </c>
      <c r="AG11" s="194">
        <f>INDEX('Data Table'!$BE$4:$BE$128,MATCH(ANG!C11,'Data Table'!$A$4:$A$128,0))</f>
        <v>489.88964204143838</v>
      </c>
      <c r="AH11" s="195">
        <f>INDEX('[3]60-Mile'!$V$4:$V$129,MATCH(AE11,'[3]60-Mile'!$A$4:$A$129,0))</f>
        <v>130</v>
      </c>
      <c r="AI11" s="196"/>
      <c r="AJ11" s="197">
        <f>INDEX('[3]60-Mile'!$X$4:$X$129,MATCH(AE11,'[3]60-Mile'!$A$4:$A$129,0))</f>
        <v>38.13430630291986</v>
      </c>
      <c r="AK11" s="198">
        <f>INDEX('[3]60-Mile'!$AA$4:$AA$129,MATCH(AE11,'[3]60-Mile'!$A$4:$A$129,0))</f>
        <v>7.8571428571428568</v>
      </c>
      <c r="AL11" s="188"/>
      <c r="AM11" s="143"/>
      <c r="AN11" s="144">
        <f>('[4]Social Distancing Grades'!$M6)</f>
        <v>-1</v>
      </c>
      <c r="AO11" s="202">
        <f>INDEX('Data Table'!$BU$4:$BU$128,MATCH('Active &amp; Reserve'!C48,'Data Table'!$A$4:$A$128,0))</f>
        <v>13.969056502602829</v>
      </c>
      <c r="AP11" s="162"/>
      <c r="AQ11" s="162"/>
      <c r="AV11" s="166"/>
      <c r="AW11" s="167"/>
    </row>
    <row r="12" spans="1:49" s="163" customFormat="1" ht="24.95" customHeight="1" x14ac:dyDescent="0.25">
      <c r="A12" s="173">
        <v>42.301730999999997</v>
      </c>
      <c r="B12" s="174">
        <v>-85.257559999999998</v>
      </c>
      <c r="C12" s="68">
        <v>26025</v>
      </c>
      <c r="D12" s="68" t="s">
        <v>158</v>
      </c>
      <c r="E12" s="68">
        <v>151</v>
      </c>
      <c r="F12" s="170" t="s">
        <v>251</v>
      </c>
      <c r="G12" s="171">
        <v>68</v>
      </c>
      <c r="H12" s="171" t="e">
        <f t="shared" si="0"/>
        <v>#N/A</v>
      </c>
      <c r="I12" s="172">
        <f>INDEX('Data Table'!$F$4:$F$128,MATCH(ANG!C12,'Data Table'!$A$4:$A$128,0))</f>
        <v>1.2232736046977635E-2</v>
      </c>
      <c r="J12" s="191">
        <f>'Data Table'!BV9</f>
        <v>75</v>
      </c>
      <c r="K12" s="191">
        <f>'Data Table'!BW9</f>
        <v>108</v>
      </c>
      <c r="L12" s="191">
        <f>'Data Table'!BX9</f>
        <v>173</v>
      </c>
      <c r="M12" s="191">
        <f>'Data Table'!BY9</f>
        <v>162</v>
      </c>
      <c r="N12" s="191">
        <f>'Data Table'!BZ9</f>
        <v>150</v>
      </c>
      <c r="O12" s="191">
        <f>'Data Table'!CA9</f>
        <v>146</v>
      </c>
      <c r="P12" s="191">
        <f>'Data Table'!CB9</f>
        <v>88</v>
      </c>
      <c r="Q12" s="191">
        <f>'Data Table'!CC9</f>
        <v>2</v>
      </c>
      <c r="R12" s="191">
        <f>'Data Table'!CD9</f>
        <v>7</v>
      </c>
      <c r="S12" s="191">
        <f>'Data Table'!CE9</f>
        <v>6</v>
      </c>
      <c r="T12" s="191">
        <f>'Data Table'!CF9</f>
        <v>3</v>
      </c>
      <c r="U12" s="191">
        <f>'Data Table'!CG9</f>
        <v>8</v>
      </c>
      <c r="V12" s="191">
        <f>'Data Table'!CH9</f>
        <v>5</v>
      </c>
      <c r="W12" s="191">
        <f>'Data Table'!CI9</f>
        <v>0</v>
      </c>
      <c r="X12" s="191">
        <f>'Data Table'!CK9</f>
        <v>8376</v>
      </c>
      <c r="Y12" s="191">
        <f>'Data Table'!CL9</f>
        <v>7578</v>
      </c>
      <c r="Z12" s="191">
        <f>'Data Table'!CM9</f>
        <v>12658</v>
      </c>
      <c r="AA12" s="191">
        <f>'Data Table'!CN9</f>
        <v>13014</v>
      </c>
      <c r="AB12" s="191">
        <f>'Data Table'!CO9</f>
        <v>-25386</v>
      </c>
      <c r="AC12" s="191">
        <f>'Data Table'!CP9</f>
        <v>-2826</v>
      </c>
      <c r="AD12" s="200">
        <f>'Data Table'!CQ9</f>
        <v>19608</v>
      </c>
      <c r="AE12" s="193" t="s">
        <v>235</v>
      </c>
      <c r="AF12" s="138">
        <f t="shared" si="1"/>
        <v>1.2232736046977635E-2</v>
      </c>
      <c r="AG12" s="194">
        <f>INDEX('Data Table'!$BE$4:$BE$128,MATCH(ANG!C12,'Data Table'!$A$4:$A$128,0))</f>
        <v>310.83605262194067</v>
      </c>
      <c r="AH12" s="195">
        <f>INDEX('[3]60-Mile'!$V$4:$V$129,MATCH(AE12,'[3]60-Mile'!$A$4:$A$129,0))</f>
        <v>128.85714285714286</v>
      </c>
      <c r="AI12" s="196"/>
      <c r="AJ12" s="197">
        <f>INDEX('[3]60-Mile'!$X$4:$X$129,MATCH(AE12,'[3]60-Mile'!$A$4:$A$129,0))</f>
        <v>11.772441325280402</v>
      </c>
      <c r="AK12" s="198">
        <f>INDEX('[3]60-Mile'!$AA$4:$AA$129,MATCH(AE12,'[3]60-Mile'!$A$4:$A$129,0))</f>
        <v>4.4285714285714288</v>
      </c>
      <c r="AL12" s="188"/>
      <c r="AM12" s="143"/>
      <c r="AN12" s="144">
        <f>('[4]Social Distancing Grades'!$M7)</f>
        <v>-1</v>
      </c>
      <c r="AO12" s="202">
        <f>INDEX('Data Table'!$BU$4:$BU$128,MATCH('Active &amp; Reserve'!C49,'Data Table'!$A$4:$A$128,0))</f>
        <v>14.135429555995827</v>
      </c>
      <c r="AP12" s="162"/>
      <c r="AQ12" s="162"/>
      <c r="AV12" s="166"/>
      <c r="AW12" s="167"/>
    </row>
    <row r="13" spans="1:49" s="163" customFormat="1" ht="24.95" customHeight="1" x14ac:dyDescent="0.25">
      <c r="A13" s="173">
        <v>40.205984999999998</v>
      </c>
      <c r="B13" s="174">
        <v>-75.140270000000001</v>
      </c>
      <c r="C13" s="68">
        <v>42091</v>
      </c>
      <c r="D13" s="68" t="s">
        <v>158</v>
      </c>
      <c r="E13" s="68">
        <v>104</v>
      </c>
      <c r="F13" s="170" t="s">
        <v>251</v>
      </c>
      <c r="G13" s="171">
        <v>21</v>
      </c>
      <c r="H13" s="171" t="e">
        <f t="shared" si="0"/>
        <v>#N/A</v>
      </c>
      <c r="I13" s="172">
        <f>INDEX('Data Table'!$F$4:$F$128,MATCH(ANG!C13,'Data Table'!$A$4:$A$128,0))</f>
        <v>2.795421885187602</v>
      </c>
      <c r="J13" s="191">
        <f>'Data Table'!BV10</f>
        <v>1434</v>
      </c>
      <c r="K13" s="191">
        <f>'Data Table'!BW10</f>
        <v>1145</v>
      </c>
      <c r="L13" s="191">
        <f>'Data Table'!BX10</f>
        <v>1265</v>
      </c>
      <c r="M13" s="191">
        <f>'Data Table'!BY10</f>
        <v>1397</v>
      </c>
      <c r="N13" s="191">
        <f>'Data Table'!BZ10</f>
        <v>1534</v>
      </c>
      <c r="O13" s="191">
        <f>'Data Table'!CA10</f>
        <v>938</v>
      </c>
      <c r="P13" s="191">
        <f>'Data Table'!CB10</f>
        <v>879</v>
      </c>
      <c r="Q13" s="191">
        <f>'Data Table'!CC10</f>
        <v>188</v>
      </c>
      <c r="R13" s="191">
        <f>'Data Table'!CD10</f>
        <v>158</v>
      </c>
      <c r="S13" s="191">
        <f>'Data Table'!CE10</f>
        <v>148</v>
      </c>
      <c r="T13" s="191">
        <f>'Data Table'!CF10</f>
        <v>112</v>
      </c>
      <c r="U13" s="191">
        <f>'Data Table'!CG10</f>
        <v>170</v>
      </c>
      <c r="V13" s="191">
        <f>'Data Table'!CH10</f>
        <v>96</v>
      </c>
      <c r="W13" s="191">
        <f>'Data Table'!CI10</f>
        <v>44</v>
      </c>
      <c r="X13" s="191">
        <f>'Data Table'!CK10</f>
        <v>2991</v>
      </c>
      <c r="Y13" s="191">
        <f>'Data Table'!CL10</f>
        <v>0</v>
      </c>
      <c r="Z13" s="191">
        <f>'Data Table'!CM10</f>
        <v>1946</v>
      </c>
      <c r="AA13" s="191">
        <f>'Data Table'!CN10</f>
        <v>1435</v>
      </c>
      <c r="AB13" s="191">
        <f>'Data Table'!CO10</f>
        <v>2201</v>
      </c>
      <c r="AC13" s="191">
        <f>'Data Table'!CP10</f>
        <v>343</v>
      </c>
      <c r="AD13" s="200">
        <f>'Data Table'!CQ10</f>
        <v>2289</v>
      </c>
      <c r="AE13" s="193" t="s">
        <v>236</v>
      </c>
      <c r="AF13" s="138">
        <f t="shared" si="1"/>
        <v>2.795421885187602</v>
      </c>
      <c r="AG13" s="194">
        <f>INDEX('Data Table'!$BE$4:$BE$128,MATCH(ANG!C13,'Data Table'!$A$4:$A$128,0))</f>
        <v>1033.4691638836573</v>
      </c>
      <c r="AH13" s="195">
        <f>INDEX('[3]60-Mile'!$V$4:$V$129,MATCH(AE13,'[3]60-Mile'!$A$4:$A$129,0))</f>
        <v>1227.4285714285713</v>
      </c>
      <c r="AI13" s="196"/>
      <c r="AJ13" s="197">
        <f>INDEX('[3]60-Mile'!$X$4:$X$129,MATCH(AE13,'[3]60-Mile'!$A$4:$A$129,0))</f>
        <v>71.674300481980225</v>
      </c>
      <c r="AK13" s="198">
        <f>INDEX('[3]60-Mile'!$AA$4:$AA$129,MATCH(AE13,'[3]60-Mile'!$A$4:$A$129,0))</f>
        <v>130.85714285714286</v>
      </c>
      <c r="AL13" s="188"/>
      <c r="AM13" s="143"/>
      <c r="AN13" s="144">
        <f>('[4]Social Distancing Grades'!$M8)</f>
        <v>-1</v>
      </c>
      <c r="AO13" s="202">
        <f>INDEX('Data Table'!$BU$4:$BU$128,MATCH('Active &amp; Reserve'!C50,'Data Table'!$A$4:$A$128,0))</f>
        <v>1.8216443449877051</v>
      </c>
      <c r="AP13" s="162"/>
      <c r="AQ13" s="162"/>
      <c r="AV13" s="166"/>
      <c r="AW13" s="167"/>
    </row>
    <row r="14" spans="1:49" s="163" customFormat="1" ht="24.95" customHeight="1" x14ac:dyDescent="0.25">
      <c r="A14" s="173">
        <v>43.5802151368</v>
      </c>
      <c r="B14" s="174">
        <v>-96.744212648599998</v>
      </c>
      <c r="C14" s="68">
        <v>46083</v>
      </c>
      <c r="D14" s="68" t="s">
        <v>158</v>
      </c>
      <c r="E14" s="68">
        <v>133</v>
      </c>
      <c r="F14" s="170" t="s">
        <v>251</v>
      </c>
      <c r="G14" s="171">
        <v>83</v>
      </c>
      <c r="H14" s="171" t="e">
        <f t="shared" si="0"/>
        <v>#N/A</v>
      </c>
      <c r="I14" s="172">
        <f>INDEX('Data Table'!$F$4:$F$128,MATCH(ANG!C14,'Data Table'!$A$4:$A$128,0))</f>
        <v>6.8782646384776033E-5</v>
      </c>
      <c r="J14" s="191">
        <f>'Data Table'!BV11</f>
        <v>54</v>
      </c>
      <c r="K14" s="191">
        <f>'Data Table'!BW11</f>
        <v>39</v>
      </c>
      <c r="L14" s="191">
        <f>'Data Table'!BX11</f>
        <v>68</v>
      </c>
      <c r="M14" s="191">
        <f>'Data Table'!BY11</f>
        <v>26</v>
      </c>
      <c r="N14" s="191">
        <f>'Data Table'!BZ11</f>
        <v>73</v>
      </c>
      <c r="O14" s="191">
        <f>'Data Table'!CA11</f>
        <v>61</v>
      </c>
      <c r="P14" s="191">
        <f>'Data Table'!CB11</f>
        <v>68</v>
      </c>
      <c r="Q14" s="191">
        <f>'Data Table'!CC11</f>
        <v>0</v>
      </c>
      <c r="R14" s="191">
        <f>'Data Table'!CD11</f>
        <v>1</v>
      </c>
      <c r="S14" s="191">
        <f>'Data Table'!CE11</f>
        <v>0</v>
      </c>
      <c r="T14" s="191">
        <f>'Data Table'!CF11</f>
        <v>0</v>
      </c>
      <c r="U14" s="191">
        <f>'Data Table'!CG11</f>
        <v>3</v>
      </c>
      <c r="V14" s="191">
        <f>'Data Table'!CH11</f>
        <v>0</v>
      </c>
      <c r="W14" s="191">
        <f>'Data Table'!CI11</f>
        <v>0</v>
      </c>
      <c r="X14" s="191">
        <f>'Data Table'!CK11</f>
        <v>84</v>
      </c>
      <c r="Y14" s="191">
        <f>'Data Table'!CL11</f>
        <v>-240</v>
      </c>
      <c r="Z14" s="191">
        <f>'Data Table'!CM11</f>
        <v>182</v>
      </c>
      <c r="AA14" s="191">
        <f>'Data Table'!CN11</f>
        <v>-17</v>
      </c>
      <c r="AB14" s="191">
        <f>'Data Table'!CO11</f>
        <v>64</v>
      </c>
      <c r="AC14" s="191">
        <f>'Data Table'!CP11</f>
        <v>427</v>
      </c>
      <c r="AD14" s="200">
        <f>'Data Table'!CQ11</f>
        <v>148</v>
      </c>
      <c r="AE14" s="193" t="s">
        <v>197</v>
      </c>
      <c r="AF14" s="138">
        <f t="shared" si="1"/>
        <v>6.8782646384776033E-5</v>
      </c>
      <c r="AG14" s="194">
        <f>INDEX('Data Table'!$BE$4:$BE$128,MATCH(ANG!C14,'Data Table'!$A$4:$A$128,0))</f>
        <v>1116.899901052079</v>
      </c>
      <c r="AH14" s="195">
        <f>INDEX('[3]60-Mile'!$V$4:$V$129,MATCH(AE14,'[3]60-Mile'!$A$4:$A$129,0))</f>
        <v>55.571428571428569</v>
      </c>
      <c r="AI14" s="196"/>
      <c r="AJ14" s="197">
        <f>INDEX('[3]60-Mile'!$X$4:$X$129,MATCH(AE14,'[3]60-Mile'!$A$4:$A$129,0))</f>
        <v>9.2889885099250815</v>
      </c>
      <c r="AK14" s="198">
        <f>INDEX('[3]60-Mile'!$AA$4:$AA$129,MATCH(AE14,'[3]60-Mile'!$A$4:$A$129,0))</f>
        <v>0.5714285714285714</v>
      </c>
      <c r="AL14" s="188"/>
      <c r="AM14" s="143"/>
      <c r="AN14" s="144">
        <f>('[4]Social Distancing Grades'!$M9)</f>
        <v>-1</v>
      </c>
      <c r="AO14" s="202">
        <f>INDEX('Data Table'!$BU$4:$BU$128,MATCH('Active &amp; Reserve'!C51,'Data Table'!$A$4:$A$128,0))</f>
        <v>17.218912672122624</v>
      </c>
      <c r="AP14" s="162"/>
      <c r="AQ14" s="162"/>
      <c r="AV14" s="166"/>
      <c r="AW14" s="167"/>
    </row>
    <row r="15" spans="1:49" s="163" customFormat="1" ht="24.95" customHeight="1" x14ac:dyDescent="0.25">
      <c r="A15" s="175">
        <v>43.130204930799998</v>
      </c>
      <c r="B15" s="176">
        <v>-89.335982654800006</v>
      </c>
      <c r="C15" s="68">
        <v>55025</v>
      </c>
      <c r="D15" s="68" t="s">
        <v>158</v>
      </c>
      <c r="E15" s="68">
        <v>25</v>
      </c>
      <c r="F15" s="170" t="s">
        <v>251</v>
      </c>
      <c r="G15" s="171">
        <v>67</v>
      </c>
      <c r="H15" s="171" t="e">
        <f t="shared" si="0"/>
        <v>#N/A</v>
      </c>
      <c r="I15" s="172">
        <f>INDEX('Data Table'!$F$4:$F$128,MATCH(ANG!C15,'Data Table'!$A$4:$A$128,0))</f>
        <v>1.3571629353222375E-3</v>
      </c>
      <c r="J15" s="191">
        <f>'Data Table'!BV12</f>
        <v>95</v>
      </c>
      <c r="K15" s="191">
        <f>'Data Table'!BW12</f>
        <v>63</v>
      </c>
      <c r="L15" s="191">
        <f>'Data Table'!BX12</f>
        <v>120</v>
      </c>
      <c r="M15" s="191">
        <f>'Data Table'!BY12</f>
        <v>154</v>
      </c>
      <c r="N15" s="191">
        <f>'Data Table'!BZ12</f>
        <v>201</v>
      </c>
      <c r="O15" s="191">
        <f>'Data Table'!CA12</f>
        <v>128</v>
      </c>
      <c r="P15" s="191">
        <f>'Data Table'!CB12</f>
        <v>140</v>
      </c>
      <c r="Q15" s="191">
        <f>'Data Table'!CC12</f>
        <v>0</v>
      </c>
      <c r="R15" s="191">
        <f>'Data Table'!CD12</f>
        <v>3</v>
      </c>
      <c r="S15" s="191">
        <f>'Data Table'!CE12</f>
        <v>1</v>
      </c>
      <c r="T15" s="191">
        <f>'Data Table'!CF12</f>
        <v>10</v>
      </c>
      <c r="U15" s="191">
        <f>'Data Table'!CG12</f>
        <v>3</v>
      </c>
      <c r="V15" s="191">
        <f>'Data Table'!CH12</f>
        <v>2</v>
      </c>
      <c r="W15" s="191">
        <f>'Data Table'!CI12</f>
        <v>1</v>
      </c>
      <c r="X15" s="191">
        <f>'Data Table'!CK12</f>
        <v>0</v>
      </c>
      <c r="Y15" s="191">
        <f>'Data Table'!CL12</f>
        <v>0</v>
      </c>
      <c r="Z15" s="191">
        <f>'Data Table'!CM12</f>
        <v>0</v>
      </c>
      <c r="AA15" s="191">
        <f>'Data Table'!CN12</f>
        <v>0</v>
      </c>
      <c r="AB15" s="191">
        <f>'Data Table'!CO12</f>
        <v>0</v>
      </c>
      <c r="AC15" s="191">
        <f>'Data Table'!CP12</f>
        <v>0</v>
      </c>
      <c r="AD15" s="200">
        <f>'Data Table'!CQ12</f>
        <v>0</v>
      </c>
      <c r="AE15" s="193" t="s">
        <v>229</v>
      </c>
      <c r="AF15" s="138">
        <f t="shared" si="1"/>
        <v>1.3571629353222375E-3</v>
      </c>
      <c r="AG15" s="194">
        <f>INDEX('Data Table'!$BE$4:$BE$128,MATCH(ANG!C15,'Data Table'!$A$4:$A$128,0))</f>
        <v>270.90982677084963</v>
      </c>
      <c r="AH15" s="195">
        <f>INDEX('[3]60-Mile'!$V$4:$V$129,MATCH(AE15,'[3]60-Mile'!$A$4:$A$129,0))</f>
        <v>128.71428571428572</v>
      </c>
      <c r="AI15" s="196"/>
      <c r="AJ15" s="197">
        <f>INDEX('[3]60-Mile'!$X$4:$X$129,MATCH(AE15,'[3]60-Mile'!$A$4:$A$129,0))</f>
        <v>8.2038642023473987</v>
      </c>
      <c r="AK15" s="198">
        <f>INDEX('[3]60-Mile'!$AA$4:$AA$129,MATCH(AE15,'[3]60-Mile'!$A$4:$A$129,0))</f>
        <v>2.8571428571428572</v>
      </c>
      <c r="AL15" s="188"/>
      <c r="AM15" s="143"/>
      <c r="AN15" s="144">
        <f>('[4]Social Distancing Grades'!$M10)</f>
        <v>-1</v>
      </c>
      <c r="AO15" s="202">
        <f>INDEX('Data Table'!$BU$4:$BU$128,MATCH('Active &amp; Reserve'!C52,'Data Table'!$A$4:$A$128,0))</f>
        <v>1.483373065736576</v>
      </c>
      <c r="AP15" s="162"/>
      <c r="AQ15" s="162"/>
      <c r="AV15" s="166"/>
      <c r="AW15" s="167"/>
    </row>
    <row r="16" spans="1:49" s="163" customFormat="1" ht="24.95" customHeight="1" x14ac:dyDescent="0.25">
      <c r="A16" s="175">
        <v>33.570005507600001</v>
      </c>
      <c r="B16" s="176">
        <v>-86.754395002999999</v>
      </c>
      <c r="C16" s="68">
        <v>1073</v>
      </c>
      <c r="D16" s="68" t="s">
        <v>158</v>
      </c>
      <c r="E16" s="68">
        <v>2</v>
      </c>
      <c r="F16" s="170" t="s">
        <v>251</v>
      </c>
      <c r="G16" s="171">
        <v>64</v>
      </c>
      <c r="H16" s="171" t="e">
        <f t="shared" si="0"/>
        <v>#N/A</v>
      </c>
      <c r="I16" s="172">
        <f>INDEX('Data Table'!$F$4:$F$128,MATCH(ANG!C16,'Data Table'!$A$4:$A$128,0))</f>
        <v>5.7919001210297654E-4</v>
      </c>
      <c r="J16" s="191">
        <f>'Data Table'!BV13</f>
        <v>93</v>
      </c>
      <c r="K16" s="191">
        <f>'Data Table'!BW13</f>
        <v>67</v>
      </c>
      <c r="L16" s="191">
        <f>'Data Table'!BX13</f>
        <v>178</v>
      </c>
      <c r="M16" s="191">
        <f>'Data Table'!BY13</f>
        <v>99</v>
      </c>
      <c r="N16" s="191">
        <f>'Data Table'!BZ13</f>
        <v>57</v>
      </c>
      <c r="O16" s="191">
        <f>'Data Table'!CA13</f>
        <v>149</v>
      </c>
      <c r="P16" s="191">
        <f>'Data Table'!CB13</f>
        <v>109</v>
      </c>
      <c r="Q16" s="191">
        <f>'Data Table'!CC13</f>
        <v>0</v>
      </c>
      <c r="R16" s="191">
        <f>'Data Table'!CD13</f>
        <v>5</v>
      </c>
      <c r="S16" s="191">
        <f>'Data Table'!CE13</f>
        <v>5</v>
      </c>
      <c r="T16" s="191">
        <f>'Data Table'!CF13</f>
        <v>3</v>
      </c>
      <c r="U16" s="191">
        <f>'Data Table'!CG13</f>
        <v>3</v>
      </c>
      <c r="V16" s="191">
        <f>'Data Table'!CH13</f>
        <v>2</v>
      </c>
      <c r="W16" s="191">
        <f>'Data Table'!CI13</f>
        <v>1</v>
      </c>
      <c r="X16" s="191">
        <f>'Data Table'!CK13</f>
        <v>-2457</v>
      </c>
      <c r="Y16" s="191">
        <f>'Data Table'!CL13</f>
        <v>3204</v>
      </c>
      <c r="Z16" s="191">
        <f>'Data Table'!CM13</f>
        <v>2539</v>
      </c>
      <c r="AA16" s="191">
        <f>'Data Table'!CN13</f>
        <v>2589</v>
      </c>
      <c r="AB16" s="191">
        <f>'Data Table'!CO13</f>
        <v>1158</v>
      </c>
      <c r="AC16" s="191">
        <f>'Data Table'!CP13</f>
        <v>-767</v>
      </c>
      <c r="AD16" s="200">
        <f>'Data Table'!CQ13</f>
        <v>486</v>
      </c>
      <c r="AE16" s="193" t="s">
        <v>176</v>
      </c>
      <c r="AF16" s="138">
        <f t="shared" si="1"/>
        <v>5.7919001210297654E-4</v>
      </c>
      <c r="AG16" s="194">
        <f>INDEX('Data Table'!$BE$4:$BE$128,MATCH(ANG!C16,'Data Table'!$A$4:$A$128,0))</f>
        <v>224.14853213602927</v>
      </c>
      <c r="AH16" s="195">
        <f>INDEX('[3]60-Mile'!$V$4:$V$129,MATCH(AE16,'[3]60-Mile'!$A$4:$A$129,0))</f>
        <v>107.42857142857143</v>
      </c>
      <c r="AI16" s="196"/>
      <c r="AJ16" s="197">
        <f>INDEX('[3]60-Mile'!$X$4:$X$129,MATCH(AE16,'[3]60-Mile'!$A$4:$A$129,0))</f>
        <v>7.5128063692781577</v>
      </c>
      <c r="AK16" s="198">
        <f>INDEX('[3]60-Mile'!$AA$4:$AA$129,MATCH(AE16,'[3]60-Mile'!$A$4:$A$129,0))</f>
        <v>2.7142857142857144</v>
      </c>
      <c r="AL16" s="188"/>
      <c r="AM16" s="143"/>
      <c r="AN16" s="144">
        <f>('[4]Social Distancing Grades'!$M11)</f>
        <v>-1</v>
      </c>
      <c r="AO16" s="202">
        <f>INDEX('Data Table'!$BU$4:$BU$128,MATCH('Active &amp; Reserve'!C53,'Data Table'!$A$4:$A$128,0))</f>
        <v>-0.35271886419943121</v>
      </c>
      <c r="AP16" s="162"/>
      <c r="AQ16" s="162"/>
      <c r="AV16" s="166"/>
      <c r="AW16" s="167"/>
    </row>
    <row r="17" spans="1:49" s="163" customFormat="1" ht="24.95" customHeight="1" x14ac:dyDescent="0.25">
      <c r="A17" s="173">
        <v>36.110997401900001</v>
      </c>
      <c r="B17" s="174">
        <v>-86.674974227099995</v>
      </c>
      <c r="C17" s="68">
        <v>47037</v>
      </c>
      <c r="D17" s="68" t="s">
        <v>158</v>
      </c>
      <c r="E17" s="68">
        <v>101</v>
      </c>
      <c r="F17" s="170" t="s">
        <v>251</v>
      </c>
      <c r="G17" s="171">
        <v>49</v>
      </c>
      <c r="H17" s="171" t="e">
        <f t="shared" si="0"/>
        <v>#N/A</v>
      </c>
      <c r="I17" s="172">
        <f>INDEX('Data Table'!$F$4:$F$128,MATCH(ANG!C17,'Data Table'!$A$4:$A$128,0))</f>
        <v>6.4923648838030564E-3</v>
      </c>
      <c r="J17" s="191">
        <f>'Data Table'!BV14</f>
        <v>190</v>
      </c>
      <c r="K17" s="191">
        <f>'Data Table'!BW14</f>
        <v>345</v>
      </c>
      <c r="L17" s="191">
        <f>'Data Table'!BX14</f>
        <v>158</v>
      </c>
      <c r="M17" s="191">
        <f>'Data Table'!BY14</f>
        <v>139</v>
      </c>
      <c r="N17" s="191">
        <f>'Data Table'!BZ14</f>
        <v>197</v>
      </c>
      <c r="O17" s="191">
        <f>'Data Table'!CA14</f>
        <v>194</v>
      </c>
      <c r="P17" s="191">
        <f>'Data Table'!CB14</f>
        <v>126</v>
      </c>
      <c r="Q17" s="191">
        <f>'Data Table'!CC14</f>
        <v>2</v>
      </c>
      <c r="R17" s="191">
        <f>'Data Table'!CD14</f>
        <v>2</v>
      </c>
      <c r="S17" s="191">
        <f>'Data Table'!CE14</f>
        <v>4</v>
      </c>
      <c r="T17" s="191">
        <f>'Data Table'!CF14</f>
        <v>6</v>
      </c>
      <c r="U17" s="191">
        <f>'Data Table'!CG14</f>
        <v>2</v>
      </c>
      <c r="V17" s="191">
        <f>'Data Table'!CH14</f>
        <v>7</v>
      </c>
      <c r="W17" s="191">
        <f>'Data Table'!CI14</f>
        <v>4</v>
      </c>
      <c r="X17" s="191">
        <f>'Data Table'!CK14</f>
        <v>5025</v>
      </c>
      <c r="Y17" s="191">
        <f>'Data Table'!CL14</f>
        <v>6350</v>
      </c>
      <c r="Z17" s="191">
        <f>'Data Table'!CM14</f>
        <v>2280</v>
      </c>
      <c r="AA17" s="191">
        <f>'Data Table'!CN14</f>
        <v>-3897</v>
      </c>
      <c r="AB17" s="191">
        <f>'Data Table'!CO14</f>
        <v>8792</v>
      </c>
      <c r="AC17" s="191">
        <f>'Data Table'!CP14</f>
        <v>6258</v>
      </c>
      <c r="AD17" s="200">
        <f>'Data Table'!CQ14</f>
        <v>8023</v>
      </c>
      <c r="AE17" s="193" t="s">
        <v>209</v>
      </c>
      <c r="AF17" s="138">
        <f t="shared" si="1"/>
        <v>6.4923648838030564E-3</v>
      </c>
      <c r="AG17" s="194">
        <f>INDEX('Data Table'!$BE$4:$BE$128,MATCH(ANG!C17,'Data Table'!$A$4:$A$128,0))</f>
        <v>431.1929496538902</v>
      </c>
      <c r="AH17" s="195">
        <f>INDEX('[3]60-Mile'!$V$4:$V$129,MATCH(AE17,'[3]60-Mile'!$A$4:$A$129,0))</f>
        <v>192.71428571428572</v>
      </c>
      <c r="AI17" s="196"/>
      <c r="AJ17" s="197">
        <f>INDEX('[3]60-Mile'!$X$4:$X$129,MATCH(AE17,'[3]60-Mile'!$A$4:$A$129,0))</f>
        <v>6.4525132539123984</v>
      </c>
      <c r="AK17" s="198">
        <f>INDEX('[3]60-Mile'!$AA$4:$AA$129,MATCH(AE17,'[3]60-Mile'!$A$4:$A$129,0))</f>
        <v>3.8571428571428572</v>
      </c>
      <c r="AL17" s="188"/>
      <c r="AM17" s="143"/>
      <c r="AN17" s="144">
        <f>('[4]Social Distancing Grades'!$M12)</f>
        <v>-1</v>
      </c>
      <c r="AO17" s="202">
        <f>INDEX('Data Table'!$BU$4:$BU$128,MATCH('Active &amp; Reserve'!C54,'Data Table'!$A$4:$A$128,0))</f>
        <v>-0.21594949673215846</v>
      </c>
      <c r="AP17" s="162"/>
      <c r="AQ17" s="162"/>
      <c r="AV17" s="166"/>
      <c r="AW17" s="167"/>
    </row>
    <row r="18" spans="1:49" s="163" customFormat="1" ht="24.95" customHeight="1" x14ac:dyDescent="0.25">
      <c r="A18" s="175">
        <v>46.913693064999997</v>
      </c>
      <c r="B18" s="176">
        <v>-96.804437755099997</v>
      </c>
      <c r="C18" s="68">
        <v>38017</v>
      </c>
      <c r="D18" s="68" t="s">
        <v>158</v>
      </c>
      <c r="E18" s="68">
        <v>58</v>
      </c>
      <c r="F18" s="170" t="s">
        <v>251</v>
      </c>
      <c r="G18" s="171">
        <v>40</v>
      </c>
      <c r="H18" s="171" t="e">
        <f t="shared" si="0"/>
        <v>#N/A</v>
      </c>
      <c r="I18" s="172">
        <f>INDEX('Data Table'!$F$4:$F$128,MATCH(ANG!C18,'Data Table'!$A$4:$A$128,0))</f>
        <v>4.393802450003883E-5</v>
      </c>
      <c r="J18" s="191">
        <f>'Data Table'!BV15</f>
        <v>45</v>
      </c>
      <c r="K18" s="191">
        <f>'Data Table'!BW15</f>
        <v>68</v>
      </c>
      <c r="L18" s="191">
        <f>'Data Table'!BX15</f>
        <v>79</v>
      </c>
      <c r="M18" s="191">
        <f>'Data Table'!BY15</f>
        <v>110</v>
      </c>
      <c r="N18" s="191">
        <f>'Data Table'!BZ15</f>
        <v>85</v>
      </c>
      <c r="O18" s="191">
        <f>'Data Table'!CA15</f>
        <v>53</v>
      </c>
      <c r="P18" s="191">
        <f>'Data Table'!CB15</f>
        <v>52</v>
      </c>
      <c r="Q18" s="191">
        <f>'Data Table'!CC15</f>
        <v>0</v>
      </c>
      <c r="R18" s="191">
        <f>'Data Table'!CD15</f>
        <v>2</v>
      </c>
      <c r="S18" s="191">
        <f>'Data Table'!CE15</f>
        <v>4</v>
      </c>
      <c r="T18" s="191">
        <f>'Data Table'!CF15</f>
        <v>3</v>
      </c>
      <c r="U18" s="191">
        <f>'Data Table'!CG15</f>
        <v>1</v>
      </c>
      <c r="V18" s="191">
        <f>'Data Table'!CH15</f>
        <v>1</v>
      </c>
      <c r="W18" s="191">
        <f>'Data Table'!CI15</f>
        <v>1</v>
      </c>
      <c r="X18" s="191">
        <f>'Data Table'!CK15</f>
        <v>540</v>
      </c>
      <c r="Y18" s="191">
        <f>'Data Table'!CL15</f>
        <v>459</v>
      </c>
      <c r="Z18" s="191">
        <f>'Data Table'!CM15</f>
        <v>739</v>
      </c>
      <c r="AA18" s="191">
        <f>'Data Table'!CN15</f>
        <v>671</v>
      </c>
      <c r="AB18" s="191">
        <f>'Data Table'!CO15</f>
        <v>838</v>
      </c>
      <c r="AC18" s="191">
        <f>'Data Table'!CP15</f>
        <v>810</v>
      </c>
      <c r="AD18" s="200">
        <f>'Data Table'!CQ15</f>
        <v>472</v>
      </c>
      <c r="AE18" s="193" t="s">
        <v>192</v>
      </c>
      <c r="AF18" s="138">
        <f t="shared" si="1"/>
        <v>4.393802450003883E-5</v>
      </c>
      <c r="AG18" s="194">
        <f>INDEX('Data Table'!$BE$4:$BE$128,MATCH(ANG!C18,'Data Table'!$A$4:$A$128,0))</f>
        <v>633.13324278140476</v>
      </c>
      <c r="AH18" s="195">
        <f>INDEX('[3]60-Mile'!$V$4:$V$129,MATCH(AE18,'[3]60-Mile'!$A$4:$A$129,0))</f>
        <v>70.285714285714292</v>
      </c>
      <c r="AI18" s="196"/>
      <c r="AJ18" s="197">
        <f>INDEX('[3]60-Mile'!$X$4:$X$129,MATCH(AE18,'[3]60-Mile'!$A$4:$A$129,0))</f>
        <v>21.907724663716426</v>
      </c>
      <c r="AK18" s="198">
        <f>INDEX('[3]60-Mile'!$AA$4:$AA$129,MATCH(AE18,'[3]60-Mile'!$A$4:$A$129,0))</f>
        <v>1.7142857142857142</v>
      </c>
      <c r="AL18" s="188"/>
      <c r="AM18" s="143"/>
      <c r="AN18" s="144">
        <f>('[4]Social Distancing Grades'!$M13)</f>
        <v>-1</v>
      </c>
      <c r="AO18" s="202">
        <f>INDEX('Data Table'!$BU$4:$BU$128,MATCH('Active &amp; Reserve'!C55,'Data Table'!$A$4:$A$128,0))</f>
        <v>2.7275971028412092</v>
      </c>
      <c r="AP18" s="162"/>
      <c r="AQ18" s="162"/>
      <c r="AV18" s="166"/>
      <c r="AW18" s="167"/>
    </row>
    <row r="19" spans="1:49" s="163" customFormat="1" ht="24.95" customHeight="1" x14ac:dyDescent="0.25">
      <c r="A19" s="175">
        <v>39.812836896299999</v>
      </c>
      <c r="B19" s="176">
        <v>-82.943712497199996</v>
      </c>
      <c r="C19" s="68">
        <v>39049</v>
      </c>
      <c r="D19" s="68" t="s">
        <v>158</v>
      </c>
      <c r="E19" s="68">
        <v>121</v>
      </c>
      <c r="F19" s="177" t="s">
        <v>251</v>
      </c>
      <c r="G19" s="171">
        <v>30</v>
      </c>
      <c r="H19" s="171" t="e">
        <f t="shared" si="0"/>
        <v>#N/A</v>
      </c>
      <c r="I19" s="172">
        <f>INDEX('Data Table'!$F$4:$F$128,MATCH(ANG!C19,'Data Table'!$A$4:$A$128,0))</f>
        <v>3.0938520387804569E-3</v>
      </c>
      <c r="J19" s="191">
        <f>'Data Table'!BV16</f>
        <v>130</v>
      </c>
      <c r="K19" s="191">
        <f>'Data Table'!BW16</f>
        <v>175</v>
      </c>
      <c r="L19" s="191">
        <f>'Data Table'!BX16</f>
        <v>163</v>
      </c>
      <c r="M19" s="191">
        <f>'Data Table'!BY16</f>
        <v>152</v>
      </c>
      <c r="N19" s="191">
        <f>'Data Table'!BZ16</f>
        <v>184</v>
      </c>
      <c r="O19" s="191">
        <f>'Data Table'!CA16</f>
        <v>182</v>
      </c>
      <c r="P19" s="191">
        <f>'Data Table'!CB16</f>
        <v>137</v>
      </c>
      <c r="Q19" s="191">
        <f>'Data Table'!CC16</f>
        <v>12</v>
      </c>
      <c r="R19" s="191">
        <f>'Data Table'!CD16</f>
        <v>25</v>
      </c>
      <c r="S19" s="191">
        <f>'Data Table'!CE16</f>
        <v>13</v>
      </c>
      <c r="T19" s="191">
        <f>'Data Table'!CF16</f>
        <v>6</v>
      </c>
      <c r="U19" s="191">
        <f>'Data Table'!CG16</f>
        <v>12</v>
      </c>
      <c r="V19" s="191">
        <f>'Data Table'!CH16</f>
        <v>18</v>
      </c>
      <c r="W19" s="191">
        <f>'Data Table'!CI16</f>
        <v>7</v>
      </c>
      <c r="X19" s="191">
        <f>'Data Table'!CK16</f>
        <v>773</v>
      </c>
      <c r="Y19" s="191">
        <f>'Data Table'!CL16</f>
        <v>7086</v>
      </c>
      <c r="Z19" s="191">
        <f>'Data Table'!CM16</f>
        <v>2240</v>
      </c>
      <c r="AA19" s="191">
        <f>'Data Table'!CN16</f>
        <v>2452</v>
      </c>
      <c r="AB19" s="191">
        <f>'Data Table'!CO16</f>
        <v>2554</v>
      </c>
      <c r="AC19" s="191">
        <f>'Data Table'!CP16</f>
        <v>3029</v>
      </c>
      <c r="AD19" s="200">
        <f>'Data Table'!CQ16</f>
        <v>121</v>
      </c>
      <c r="AE19" s="193" t="s">
        <v>218</v>
      </c>
      <c r="AF19" s="138">
        <f t="shared" si="1"/>
        <v>3.0938520387804569E-3</v>
      </c>
      <c r="AG19" s="194">
        <f>INDEX('Data Table'!$BE$4:$BE$128,MATCH(ANG!C19,'Data Table'!$A$4:$A$128,0))</f>
        <v>378.43090770517853</v>
      </c>
      <c r="AH19" s="195">
        <f>INDEX('[3]60-Mile'!$V$4:$V$129,MATCH(AE19,'[3]60-Mile'!$A$4:$A$129,0))</f>
        <v>160.42857142857142</v>
      </c>
      <c r="AI19" s="196"/>
      <c r="AJ19" s="197">
        <f>INDEX('[3]60-Mile'!$X$4:$X$129,MATCH(AE19,'[3]60-Mile'!$A$4:$A$129,0))</f>
        <v>11.069814281823756</v>
      </c>
      <c r="AK19" s="198">
        <f>INDEX('[3]60-Mile'!$AA$4:$AA$129,MATCH(AE19,'[3]60-Mile'!$A$4:$A$129,0))</f>
        <v>13.285714285714286</v>
      </c>
      <c r="AL19" s="188"/>
      <c r="AM19" s="143"/>
      <c r="AN19" s="144">
        <f>('[4]Social Distancing Grades'!$M14)</f>
        <v>-1</v>
      </c>
      <c r="AO19" s="202">
        <f>INDEX('Data Table'!$BU$4:$BU$128,MATCH('Active &amp; Reserve'!C56,'Data Table'!$A$4:$A$128,0))</f>
        <v>2.7275971028412092</v>
      </c>
      <c r="AP19" s="162"/>
      <c r="AQ19" s="162"/>
      <c r="AV19" s="166"/>
      <c r="AW19" s="167"/>
    </row>
    <row r="20" spans="1:49" s="163" customFormat="1" ht="24.95" customHeight="1" x14ac:dyDescent="0.25">
      <c r="A20" s="178">
        <v>38.177988901500001</v>
      </c>
      <c r="B20" s="179">
        <v>-85.723795252499997</v>
      </c>
      <c r="C20" s="68">
        <v>21111</v>
      </c>
      <c r="D20" s="68" t="s">
        <v>158</v>
      </c>
      <c r="E20" s="68">
        <v>81</v>
      </c>
      <c r="F20" s="170" t="s">
        <v>251</v>
      </c>
      <c r="G20" s="171">
        <v>57</v>
      </c>
      <c r="H20" s="171" t="e">
        <f t="shared" si="0"/>
        <v>#N/A</v>
      </c>
      <c r="I20" s="172">
        <f>INDEX('Data Table'!$F$4:$F$128,MATCH(ANG!C20,'Data Table'!$A$4:$A$128,0))</f>
        <v>4.7220583377170799E-4</v>
      </c>
      <c r="J20" s="191">
        <f>'Data Table'!BV17</f>
        <v>156</v>
      </c>
      <c r="K20" s="191">
        <f>'Data Table'!BW17</f>
        <v>95</v>
      </c>
      <c r="L20" s="191">
        <f>'Data Table'!BX17</f>
        <v>80</v>
      </c>
      <c r="M20" s="191">
        <f>'Data Table'!BY17</f>
        <v>89</v>
      </c>
      <c r="N20" s="191">
        <f>'Data Table'!BZ17</f>
        <v>123</v>
      </c>
      <c r="O20" s="191">
        <f>'Data Table'!CA17</f>
        <v>54</v>
      </c>
      <c r="P20" s="191">
        <f>'Data Table'!CB17</f>
        <v>14</v>
      </c>
      <c r="Q20" s="191">
        <f>'Data Table'!CC17</f>
        <v>3</v>
      </c>
      <c r="R20" s="191">
        <f>'Data Table'!CD17</f>
        <v>15</v>
      </c>
      <c r="S20" s="191">
        <f>'Data Table'!CE17</f>
        <v>13</v>
      </c>
      <c r="T20" s="191">
        <f>'Data Table'!CF17</f>
        <v>7</v>
      </c>
      <c r="U20" s="191">
        <f>'Data Table'!CG17</f>
        <v>6</v>
      </c>
      <c r="V20" s="191">
        <f>'Data Table'!CH17</f>
        <v>4</v>
      </c>
      <c r="W20" s="191">
        <f>'Data Table'!CI17</f>
        <v>0</v>
      </c>
      <c r="X20" s="191">
        <f>'Data Table'!CK17</f>
        <v>20491</v>
      </c>
      <c r="Y20" s="191">
        <f>'Data Table'!CL17</f>
        <v>0</v>
      </c>
      <c r="Z20" s="191">
        <f>'Data Table'!CM17</f>
        <v>3706</v>
      </c>
      <c r="AA20" s="191">
        <f>'Data Table'!CN17</f>
        <v>6378</v>
      </c>
      <c r="AB20" s="191">
        <f>'Data Table'!CO17</f>
        <v>3819</v>
      </c>
      <c r="AC20" s="191">
        <f>'Data Table'!CP17</f>
        <v>-3053</v>
      </c>
      <c r="AD20" s="200">
        <f>'Data Table'!CQ17</f>
        <v>0</v>
      </c>
      <c r="AE20" s="193" t="s">
        <v>202</v>
      </c>
      <c r="AF20" s="138">
        <f t="shared" si="1"/>
        <v>4.7220583377170799E-4</v>
      </c>
      <c r="AG20" s="194">
        <f>INDEX('Data Table'!$BE$4:$BE$128,MATCH(ANG!C20,'Data Table'!$A$4:$A$128,0))</f>
        <v>251.08872271645257</v>
      </c>
      <c r="AH20" s="195">
        <f>INDEX('[3]60-Mile'!$V$4:$V$129,MATCH(AE20,'[3]60-Mile'!$A$4:$A$129,0))</f>
        <v>87.285714285714292</v>
      </c>
      <c r="AI20" s="196"/>
      <c r="AJ20" s="197">
        <f>INDEX('[3]60-Mile'!$X$4:$X$129,MATCH(AE20,'[3]60-Mile'!$A$4:$A$129,0))</f>
        <v>17.226147075030447</v>
      </c>
      <c r="AK20" s="198">
        <f>INDEX('[3]60-Mile'!$AA$4:$AA$129,MATCH(AE20,'[3]60-Mile'!$A$4:$A$129,0))</f>
        <v>6.8571428571428568</v>
      </c>
      <c r="AL20" s="188"/>
      <c r="AM20" s="143"/>
      <c r="AN20" s="144">
        <f>('[4]Social Distancing Grades'!$M15)</f>
        <v>-1</v>
      </c>
      <c r="AO20" s="202">
        <f>INDEX('Data Table'!$BU$4:$BU$128,MATCH('Active &amp; Reserve'!C57,'Data Table'!$A$4:$A$128,0))</f>
        <v>2.7275971028412092</v>
      </c>
      <c r="AP20" s="162"/>
      <c r="AQ20" s="162"/>
      <c r="AV20" s="166"/>
      <c r="AW20" s="167"/>
    </row>
    <row r="21" spans="1:49" s="163" customFormat="1" ht="24.95" customHeight="1" x14ac:dyDescent="0.25">
      <c r="A21" s="175">
        <v>43.556877064200002</v>
      </c>
      <c r="B21" s="176">
        <v>-116.222460403</v>
      </c>
      <c r="C21" s="68">
        <v>16001</v>
      </c>
      <c r="D21" s="68" t="s">
        <v>158</v>
      </c>
      <c r="E21" s="68">
        <v>11</v>
      </c>
      <c r="F21" s="170" t="s">
        <v>251</v>
      </c>
      <c r="G21" s="171">
        <v>93</v>
      </c>
      <c r="H21" s="171" t="e">
        <f t="shared" si="0"/>
        <v>#N/A</v>
      </c>
      <c r="I21" s="172">
        <f>INDEX('Data Table'!$F$4:$F$128,MATCH(ANG!C21,'Data Table'!$A$4:$A$128,0))</f>
        <v>3.4472154606523572E-6</v>
      </c>
      <c r="J21" s="191">
        <f>'Data Table'!BV18</f>
        <v>9</v>
      </c>
      <c r="K21" s="191">
        <f>'Data Table'!BW18</f>
        <v>7</v>
      </c>
      <c r="L21" s="191">
        <f>'Data Table'!BX18</f>
        <v>9</v>
      </c>
      <c r="M21" s="191">
        <f>'Data Table'!BY18</f>
        <v>6</v>
      </c>
      <c r="N21" s="191">
        <f>'Data Table'!BZ18</f>
        <v>4</v>
      </c>
      <c r="O21" s="191">
        <f>'Data Table'!CA18</f>
        <v>2</v>
      </c>
      <c r="P21" s="191">
        <f>'Data Table'!CB18</f>
        <v>1</v>
      </c>
      <c r="Q21" s="191">
        <f>'Data Table'!CC18</f>
        <v>0</v>
      </c>
      <c r="R21" s="191">
        <f>'Data Table'!CD18</f>
        <v>1</v>
      </c>
      <c r="S21" s="191">
        <f>'Data Table'!CE18</f>
        <v>0</v>
      </c>
      <c r="T21" s="191">
        <f>'Data Table'!CF18</f>
        <v>0</v>
      </c>
      <c r="U21" s="191">
        <f>'Data Table'!CG18</f>
        <v>0</v>
      </c>
      <c r="V21" s="191">
        <f>'Data Table'!CH18</f>
        <v>0</v>
      </c>
      <c r="W21" s="191">
        <f>'Data Table'!CI18</f>
        <v>0</v>
      </c>
      <c r="X21" s="191">
        <f>'Data Table'!CK18</f>
        <v>1037</v>
      </c>
      <c r="Y21" s="191">
        <f>'Data Table'!CL18</f>
        <v>288</v>
      </c>
      <c r="Z21" s="191">
        <f>'Data Table'!CM18</f>
        <v>21</v>
      </c>
      <c r="AA21" s="191">
        <f>'Data Table'!CN18</f>
        <v>427</v>
      </c>
      <c r="AB21" s="191">
        <f>'Data Table'!CO18</f>
        <v>404</v>
      </c>
      <c r="AC21" s="191">
        <f>'Data Table'!CP18</f>
        <v>487</v>
      </c>
      <c r="AD21" s="200">
        <f>'Data Table'!CQ18</f>
        <v>0</v>
      </c>
      <c r="AE21" s="193" t="s">
        <v>177</v>
      </c>
      <c r="AF21" s="138">
        <f t="shared" si="1"/>
        <v>3.4472154606523572E-6</v>
      </c>
      <c r="AG21" s="194">
        <f>INDEX('Data Table'!$BE$4:$BE$128,MATCH(ANG!C21,'Data Table'!$A$4:$A$128,0))</f>
        <v>146.31076153490079</v>
      </c>
      <c r="AH21" s="195">
        <f>INDEX('[3]60-Mile'!$V$4:$V$129,MATCH(AE21,'[3]60-Mile'!$A$4:$A$129,0))</f>
        <v>5.4285714285714288</v>
      </c>
      <c r="AI21" s="196"/>
      <c r="AJ21" s="197">
        <f>INDEX('[3]60-Mile'!$X$4:$X$129,MATCH(AE21,'[3]60-Mile'!$A$4:$A$129,0))</f>
        <v>4.162288905734246</v>
      </c>
      <c r="AK21" s="198">
        <f>INDEX('[3]60-Mile'!$AA$4:$AA$129,MATCH(AE21,'[3]60-Mile'!$A$4:$A$129,0))</f>
        <v>0.14285714285714285</v>
      </c>
      <c r="AL21" s="188"/>
      <c r="AM21" s="143"/>
      <c r="AN21" s="144">
        <f>('[4]Social Distancing Grades'!$M16)</f>
        <v>-1</v>
      </c>
      <c r="AO21" s="202">
        <f>INDEX('Data Table'!$BU$4:$BU$128,MATCH('Active &amp; Reserve'!C58,'Data Table'!$A$4:$A$128,0))</f>
        <v>3.4102004149357281</v>
      </c>
      <c r="AP21" s="162"/>
      <c r="AQ21" s="162"/>
      <c r="AV21" s="166"/>
      <c r="AW21" s="167"/>
    </row>
    <row r="22" spans="1:49" s="163" customFormat="1" ht="24.95" customHeight="1" x14ac:dyDescent="0.25">
      <c r="A22" s="175">
        <v>30.486392313500001</v>
      </c>
      <c r="B22" s="176">
        <v>-81.705440283599998</v>
      </c>
      <c r="C22" s="68">
        <v>12031</v>
      </c>
      <c r="D22" s="68" t="s">
        <v>158</v>
      </c>
      <c r="E22" s="68">
        <v>65</v>
      </c>
      <c r="F22" s="170" t="s">
        <v>251</v>
      </c>
      <c r="G22" s="171">
        <v>58</v>
      </c>
      <c r="H22" s="171" t="e">
        <f t="shared" si="0"/>
        <v>#N/A</v>
      </c>
      <c r="I22" s="172">
        <f>INDEX('Data Table'!$F$4:$F$128,MATCH(ANG!C22,'Data Table'!$A$4:$A$128,0))</f>
        <v>3.9745518815037712E-4</v>
      </c>
      <c r="J22" s="191">
        <f>'Data Table'!BV19</f>
        <v>38</v>
      </c>
      <c r="K22" s="191">
        <f>'Data Table'!BW19</f>
        <v>41</v>
      </c>
      <c r="L22" s="191">
        <f>'Data Table'!BX19</f>
        <v>58</v>
      </c>
      <c r="M22" s="191">
        <f>'Data Table'!BY19</f>
        <v>51</v>
      </c>
      <c r="N22" s="191">
        <f>'Data Table'!BZ19</f>
        <v>44</v>
      </c>
      <c r="O22" s="191">
        <f>'Data Table'!CA19</f>
        <v>49</v>
      </c>
      <c r="P22" s="191">
        <f>'Data Table'!CB19</f>
        <v>54</v>
      </c>
      <c r="Q22" s="191">
        <f>'Data Table'!CC19</f>
        <v>1</v>
      </c>
      <c r="R22" s="191">
        <f>'Data Table'!CD19</f>
        <v>1</v>
      </c>
      <c r="S22" s="191">
        <f>'Data Table'!CE19</f>
        <v>0</v>
      </c>
      <c r="T22" s="191">
        <f>'Data Table'!CF19</f>
        <v>2</v>
      </c>
      <c r="U22" s="191">
        <f>'Data Table'!CG19</f>
        <v>4</v>
      </c>
      <c r="V22" s="191">
        <f>'Data Table'!CH19</f>
        <v>2</v>
      </c>
      <c r="W22" s="191">
        <f>'Data Table'!CI19</f>
        <v>0</v>
      </c>
      <c r="X22" s="191">
        <f>'Data Table'!CK19</f>
        <v>34423</v>
      </c>
      <c r="Y22" s="191">
        <f>'Data Table'!CL19</f>
        <v>50223</v>
      </c>
      <c r="Z22" s="191">
        <f>'Data Table'!CM19</f>
        <v>30541</v>
      </c>
      <c r="AA22" s="191">
        <f>'Data Table'!CN19</f>
        <v>13807</v>
      </c>
      <c r="AB22" s="191">
        <f>'Data Table'!CO19</f>
        <v>14181</v>
      </c>
      <c r="AC22" s="191">
        <f>'Data Table'!CP19</f>
        <v>7398</v>
      </c>
      <c r="AD22" s="200">
        <f>'Data Table'!CQ19</f>
        <v>28210</v>
      </c>
      <c r="AE22" s="193" t="s">
        <v>196</v>
      </c>
      <c r="AF22" s="138">
        <f t="shared" si="1"/>
        <v>3.9745518815037712E-4</v>
      </c>
      <c r="AG22" s="194">
        <f>INDEX('Data Table'!$BE$4:$BE$128,MATCH(ANG!C22,'Data Table'!$A$4:$A$128,0))</f>
        <v>151.86028853454823</v>
      </c>
      <c r="AH22" s="195">
        <f>INDEX('[3]60-Mile'!$V$4:$V$129,MATCH(AE22,'[3]60-Mile'!$A$4:$A$129,0))</f>
        <v>47.857142857142854</v>
      </c>
      <c r="AI22" s="196"/>
      <c r="AJ22" s="197">
        <f>INDEX('[3]60-Mile'!$X$4:$X$129,MATCH(AE22,'[3]60-Mile'!$A$4:$A$129,0))</f>
        <v>5.3621554246043006</v>
      </c>
      <c r="AK22" s="198">
        <f>INDEX('[3]60-Mile'!$AA$4:$AA$129,MATCH(AE22,'[3]60-Mile'!$A$4:$A$129,0))</f>
        <v>1.4285714285714286</v>
      </c>
      <c r="AL22" s="188"/>
      <c r="AM22" s="143"/>
      <c r="AN22" s="144">
        <f>('[4]Social Distancing Grades'!$M17)</f>
        <v>-1</v>
      </c>
      <c r="AO22" s="202">
        <f>INDEX('Data Table'!$BU$4:$BU$128,MATCH('Active &amp; Reserve'!C59,'Data Table'!$A$4:$A$128,0))</f>
        <v>3.4967041524320841E-2</v>
      </c>
      <c r="AP22" s="162"/>
      <c r="AQ22" s="162"/>
      <c r="AV22" s="166"/>
      <c r="AW22" s="167"/>
    </row>
    <row r="23" spans="1:49" s="163" customFormat="1" ht="24.95" customHeight="1" x14ac:dyDescent="0.25">
      <c r="A23" s="178">
        <v>42.612333185499999</v>
      </c>
      <c r="B23" s="179">
        <v>-82.835630336299999</v>
      </c>
      <c r="C23" s="68">
        <v>26099</v>
      </c>
      <c r="D23" s="68" t="s">
        <v>158</v>
      </c>
      <c r="E23" s="68">
        <v>129</v>
      </c>
      <c r="F23" s="170" t="s">
        <v>251</v>
      </c>
      <c r="G23" s="171">
        <v>88</v>
      </c>
      <c r="H23" s="171" t="e">
        <f t="shared" si="0"/>
        <v>#N/A</v>
      </c>
      <c r="I23" s="172">
        <f>INDEX('Data Table'!$F$4:$F$128,MATCH(ANG!C23,'Data Table'!$A$4:$A$128,0))</f>
        <v>0.12408005416467763</v>
      </c>
      <c r="J23" s="191">
        <f>'Data Table'!BV20</f>
        <v>93</v>
      </c>
      <c r="K23" s="191">
        <f>'Data Table'!BW20</f>
        <v>229</v>
      </c>
      <c r="L23" s="191">
        <f>'Data Table'!BX20</f>
        <v>242</v>
      </c>
      <c r="M23" s="191">
        <f>'Data Table'!BY20</f>
        <v>160</v>
      </c>
      <c r="N23" s="191">
        <f>'Data Table'!BZ20</f>
        <v>116</v>
      </c>
      <c r="O23" s="191">
        <f>'Data Table'!CA20</f>
        <v>213</v>
      </c>
      <c r="P23" s="191">
        <f>'Data Table'!CB20</f>
        <v>131</v>
      </c>
      <c r="Q23" s="191">
        <f>'Data Table'!CC20</f>
        <v>15</v>
      </c>
      <c r="R23" s="191">
        <f>'Data Table'!CD20</f>
        <v>82</v>
      </c>
      <c r="S23" s="191">
        <f>'Data Table'!CE20</f>
        <v>30</v>
      </c>
      <c r="T23" s="191">
        <f>'Data Table'!CF20</f>
        <v>50</v>
      </c>
      <c r="U23" s="191">
        <f>'Data Table'!CG20</f>
        <v>15</v>
      </c>
      <c r="V23" s="191">
        <f>'Data Table'!CH20</f>
        <v>51</v>
      </c>
      <c r="W23" s="191">
        <f>'Data Table'!CI20</f>
        <v>1</v>
      </c>
      <c r="X23" s="191">
        <f>'Data Table'!CK20</f>
        <v>8376</v>
      </c>
      <c r="Y23" s="191">
        <f>'Data Table'!CL20</f>
        <v>7578</v>
      </c>
      <c r="Z23" s="191">
        <f>'Data Table'!CM20</f>
        <v>12658</v>
      </c>
      <c r="AA23" s="191">
        <f>'Data Table'!CN20</f>
        <v>13014</v>
      </c>
      <c r="AB23" s="191">
        <f>'Data Table'!CO20</f>
        <v>-25386</v>
      </c>
      <c r="AC23" s="191">
        <f>'Data Table'!CP20</f>
        <v>-2826</v>
      </c>
      <c r="AD23" s="200">
        <f>'Data Table'!CQ20</f>
        <v>19608</v>
      </c>
      <c r="AE23" s="193" t="s">
        <v>223</v>
      </c>
      <c r="AF23" s="138">
        <f t="shared" si="1"/>
        <v>0.12408005416467763</v>
      </c>
      <c r="AG23" s="194">
        <f>INDEX('Data Table'!$BE$4:$BE$128,MATCH(ANG!C23,'Data Table'!$A$4:$A$128,0))</f>
        <v>794.77397067628169</v>
      </c>
      <c r="AH23" s="195">
        <f>INDEX('[3]60-Mile'!$V$4:$V$129,MATCH(AE23,'[3]60-Mile'!$A$4:$A$129,0))</f>
        <v>169.14285714285714</v>
      </c>
      <c r="AI23" s="196"/>
      <c r="AJ23" s="197">
        <f>INDEX('[3]60-Mile'!$X$4:$X$129,MATCH(AE23,'[3]60-Mile'!$A$4:$A$129,0))</f>
        <v>93.542657250603526</v>
      </c>
      <c r="AK23" s="198">
        <f>INDEX('[3]60-Mile'!$AA$4:$AA$129,MATCH(AE23,'[3]60-Mile'!$A$4:$A$129,0))</f>
        <v>34.857142857142854</v>
      </c>
      <c r="AL23" s="188"/>
      <c r="AM23" s="143"/>
      <c r="AN23" s="144">
        <f>('[4]Social Distancing Grades'!$M18)</f>
        <v>-1</v>
      </c>
      <c r="AO23" s="202">
        <f>INDEX('Data Table'!$BU$4:$BU$128,MATCH('Active &amp; Reserve'!C60,'Data Table'!$A$4:$A$128,0))</f>
        <v>0.96130001716473479</v>
      </c>
      <c r="AP23" s="162"/>
      <c r="AQ23" s="162"/>
      <c r="AV23" s="166"/>
      <c r="AW23" s="167"/>
    </row>
    <row r="24" spans="1:49" s="163" customFormat="1" ht="24.95" customHeight="1" x14ac:dyDescent="0.25">
      <c r="A24" s="175">
        <v>42.941045621699999</v>
      </c>
      <c r="B24" s="176">
        <v>-87.887984283700007</v>
      </c>
      <c r="C24" s="68">
        <v>55079</v>
      </c>
      <c r="D24" s="68" t="s">
        <v>158</v>
      </c>
      <c r="E24" s="68">
        <v>95</v>
      </c>
      <c r="F24" s="170" t="s">
        <v>251</v>
      </c>
      <c r="G24" s="171">
        <v>50</v>
      </c>
      <c r="H24" s="171" t="e">
        <f t="shared" si="0"/>
        <v>#N/A</v>
      </c>
      <c r="I24" s="172">
        <f>INDEX('Data Table'!$F$4:$F$128,MATCH(ANG!C24,'Data Table'!$A$4:$A$128,0))</f>
        <v>1.2885152048375688E-2</v>
      </c>
      <c r="J24" s="191">
        <f>'Data Table'!BV21</f>
        <v>298</v>
      </c>
      <c r="K24" s="191">
        <f>'Data Table'!BW21</f>
        <v>297</v>
      </c>
      <c r="L24" s="191">
        <f>'Data Table'!BX21</f>
        <v>703</v>
      </c>
      <c r="M24" s="191">
        <f>'Data Table'!BY21</f>
        <v>492</v>
      </c>
      <c r="N24" s="191">
        <f>'Data Table'!BZ21</f>
        <v>661</v>
      </c>
      <c r="O24" s="191">
        <f>'Data Table'!CA21</f>
        <v>539</v>
      </c>
      <c r="P24" s="191">
        <f>'Data Table'!CB21</f>
        <v>497</v>
      </c>
      <c r="Q24" s="191">
        <f>'Data Table'!CC21</f>
        <v>4</v>
      </c>
      <c r="R24" s="191">
        <f>'Data Table'!CD21</f>
        <v>14</v>
      </c>
      <c r="S24" s="191">
        <f>'Data Table'!CE21</f>
        <v>21</v>
      </c>
      <c r="T24" s="191">
        <f>'Data Table'!CF21</f>
        <v>12</v>
      </c>
      <c r="U24" s="191">
        <f>'Data Table'!CG21</f>
        <v>18</v>
      </c>
      <c r="V24" s="191">
        <f>'Data Table'!CH21</f>
        <v>8</v>
      </c>
      <c r="W24" s="191">
        <f>'Data Table'!CI21</f>
        <v>1</v>
      </c>
      <c r="X24" s="191">
        <f>'Data Table'!CK21</f>
        <v>0</v>
      </c>
      <c r="Y24" s="191">
        <f>'Data Table'!CL21</f>
        <v>0</v>
      </c>
      <c r="Z24" s="191">
        <f>'Data Table'!CM21</f>
        <v>0</v>
      </c>
      <c r="AA24" s="191">
        <f>'Data Table'!CN21</f>
        <v>0</v>
      </c>
      <c r="AB24" s="191">
        <f>'Data Table'!CO21</f>
        <v>0</v>
      </c>
      <c r="AC24" s="191">
        <f>'Data Table'!CP21</f>
        <v>0</v>
      </c>
      <c r="AD24" s="200">
        <f>'Data Table'!CQ21</f>
        <v>0</v>
      </c>
      <c r="AE24" s="193" t="s">
        <v>239</v>
      </c>
      <c r="AF24" s="138">
        <f t="shared" si="1"/>
        <v>1.2885152048375688E-2</v>
      </c>
      <c r="AG24" s="194">
        <f>INDEX('Data Table'!$BE$4:$BE$128,MATCH(ANG!C24,'Data Table'!$A$4:$A$128,0))</f>
        <v>563.33541534724236</v>
      </c>
      <c r="AH24" s="195">
        <f>INDEX('[3]60-Mile'!$V$4:$V$129,MATCH(AE24,'[3]60-Mile'!$A$4:$A$129,0))</f>
        <v>498.14285714285717</v>
      </c>
      <c r="AI24" s="196"/>
      <c r="AJ24" s="197">
        <f>INDEX('[3]60-Mile'!$X$4:$X$129,MATCH(AE24,'[3]60-Mile'!$A$4:$A$129,0))</f>
        <v>20.374477667857651</v>
      </c>
      <c r="AK24" s="198">
        <f>INDEX('[3]60-Mile'!$AA$4:$AA$129,MATCH(AE24,'[3]60-Mile'!$A$4:$A$129,0))</f>
        <v>11.142857142857142</v>
      </c>
      <c r="AL24" s="188"/>
      <c r="AM24" s="143"/>
      <c r="AN24" s="144">
        <f>('[4]Social Distancing Grades'!$M19)</f>
        <v>-1</v>
      </c>
      <c r="AO24" s="202">
        <f>INDEX('Data Table'!$BU$4:$BU$128,MATCH('Active &amp; Reserve'!C61,'Data Table'!$A$4:$A$128,0))</f>
        <v>1.8216443449877051</v>
      </c>
      <c r="AP24" s="162"/>
      <c r="AQ24" s="162"/>
      <c r="AV24" s="166"/>
      <c r="AW24" s="167"/>
    </row>
    <row r="25" spans="1:49" s="163" customFormat="1" ht="24.95" customHeight="1" x14ac:dyDescent="0.25">
      <c r="A25" s="175">
        <v>38.373194422099999</v>
      </c>
      <c r="B25" s="176">
        <v>-81.589519407699996</v>
      </c>
      <c r="C25" s="68">
        <v>54039</v>
      </c>
      <c r="D25" s="68" t="s">
        <v>158</v>
      </c>
      <c r="E25" s="68">
        <v>92</v>
      </c>
      <c r="F25" s="170" t="s">
        <v>251</v>
      </c>
      <c r="G25" s="171">
        <v>47</v>
      </c>
      <c r="H25" s="171" t="e">
        <f t="shared" si="0"/>
        <v>#N/A</v>
      </c>
      <c r="I25" s="172">
        <f>INDEX('Data Table'!$F$4:$F$128,MATCH(ANG!C25,'Data Table'!$A$4:$A$128,0))</f>
        <v>1.1143000274269366E-6</v>
      </c>
      <c r="J25" s="191">
        <f>'Data Table'!BV22</f>
        <v>4</v>
      </c>
      <c r="K25" s="191">
        <f>'Data Table'!BW22</f>
        <v>2</v>
      </c>
      <c r="L25" s="191">
        <f>'Data Table'!BX22</f>
        <v>9</v>
      </c>
      <c r="M25" s="191">
        <f>'Data Table'!BY22</f>
        <v>3</v>
      </c>
      <c r="N25" s="191">
        <f>'Data Table'!BZ22</f>
        <v>28</v>
      </c>
      <c r="O25" s="191">
        <f>'Data Table'!CA22</f>
        <v>4</v>
      </c>
      <c r="P25" s="191">
        <f>'Data Table'!CB22</f>
        <v>5</v>
      </c>
      <c r="Q25" s="191">
        <f>'Data Table'!CC22</f>
        <v>1</v>
      </c>
      <c r="R25" s="191">
        <f>'Data Table'!CD22</f>
        <v>0</v>
      </c>
      <c r="S25" s="191">
        <f>'Data Table'!CE22</f>
        <v>2</v>
      </c>
      <c r="T25" s="191">
        <f>'Data Table'!CF22</f>
        <v>2</v>
      </c>
      <c r="U25" s="191">
        <f>'Data Table'!CG22</f>
        <v>0</v>
      </c>
      <c r="V25" s="191">
        <f>'Data Table'!CH22</f>
        <v>0</v>
      </c>
      <c r="W25" s="191">
        <f>'Data Table'!CI22</f>
        <v>0</v>
      </c>
      <c r="X25" s="191">
        <f>'Data Table'!CK22</f>
        <v>0</v>
      </c>
      <c r="Y25" s="191">
        <f>'Data Table'!CL22</f>
        <v>0</v>
      </c>
      <c r="Z25" s="191">
        <f>'Data Table'!CM22</f>
        <v>0</v>
      </c>
      <c r="AA25" s="191">
        <f>'Data Table'!CN22</f>
        <v>0</v>
      </c>
      <c r="AB25" s="191">
        <f>'Data Table'!CO22</f>
        <v>0</v>
      </c>
      <c r="AC25" s="191">
        <f>'Data Table'!CP22</f>
        <v>0</v>
      </c>
      <c r="AD25" s="200">
        <f>'Data Table'!CQ22</f>
        <v>0</v>
      </c>
      <c r="AE25" s="193" t="s">
        <v>233</v>
      </c>
      <c r="AF25" s="138">
        <f t="shared" si="1"/>
        <v>1.1143000274269366E-6</v>
      </c>
      <c r="AG25" s="194">
        <f>INDEX('Data Table'!$BE$4:$BE$128,MATCH(ANG!C25,'Data Table'!$A$4:$A$128,0))</f>
        <v>81.973282550224283</v>
      </c>
      <c r="AH25" s="195">
        <f>INDEX('[3]60-Mile'!$V$4:$V$129,MATCH(AE25,'[3]60-Mile'!$A$4:$A$129,0))</f>
        <v>7.8571428571428568</v>
      </c>
      <c r="AI25" s="196"/>
      <c r="AJ25" s="197">
        <f>INDEX('[3]60-Mile'!$X$4:$X$129,MATCH(AE25,'[3]60-Mile'!$A$4:$A$129,0))</f>
        <v>5.6317522362749504</v>
      </c>
      <c r="AK25" s="198">
        <f>INDEX('[3]60-Mile'!$AA$4:$AA$129,MATCH(AE25,'[3]60-Mile'!$A$4:$A$129,0))</f>
        <v>0.7142857142857143</v>
      </c>
      <c r="AL25" s="188"/>
      <c r="AM25" s="143"/>
      <c r="AN25" s="144">
        <f>('[4]Social Distancing Grades'!$M20)</f>
        <v>-1</v>
      </c>
      <c r="AO25" s="202">
        <f>INDEX('Data Table'!$BU$4:$BU$128,MATCH('Active &amp; Reserve'!C62,'Data Table'!$A$4:$A$128,0))</f>
        <v>9.2191133275763715</v>
      </c>
      <c r="AP25" s="162"/>
      <c r="AQ25" s="162"/>
      <c r="AV25" s="166"/>
      <c r="AW25" s="167"/>
    </row>
    <row r="26" spans="1:49" s="163" customFormat="1" ht="24.95" customHeight="1" x14ac:dyDescent="0.25">
      <c r="A26" s="178">
        <v>41.544354855400002</v>
      </c>
      <c r="B26" s="179">
        <v>-93.666062089999997</v>
      </c>
      <c r="C26" s="68">
        <v>19153</v>
      </c>
      <c r="D26" s="68" t="s">
        <v>158</v>
      </c>
      <c r="E26" s="68">
        <v>28</v>
      </c>
      <c r="F26" s="170" t="s">
        <v>251</v>
      </c>
      <c r="G26" s="171">
        <v>94</v>
      </c>
      <c r="H26" s="171" t="e">
        <f t="shared" si="0"/>
        <v>#N/A</v>
      </c>
      <c r="I26" s="172">
        <f>INDEX('Data Table'!$F$4:$F$128,MATCH(ANG!C26,'Data Table'!$A$4:$A$128,0))</f>
        <v>2.279347214698035E-2</v>
      </c>
      <c r="J26" s="191">
        <f>'Data Table'!BV23</f>
        <v>119</v>
      </c>
      <c r="K26" s="191">
        <f>'Data Table'!BW23</f>
        <v>171</v>
      </c>
      <c r="L26" s="191">
        <f>'Data Table'!BX23</f>
        <v>222</v>
      </c>
      <c r="M26" s="191">
        <f>'Data Table'!BY23</f>
        <v>116</v>
      </c>
      <c r="N26" s="191">
        <f>'Data Table'!BZ23</f>
        <v>185</v>
      </c>
      <c r="O26" s="191">
        <f>'Data Table'!CA23</f>
        <v>0</v>
      </c>
      <c r="P26" s="191">
        <f>'Data Table'!CB23</f>
        <v>315</v>
      </c>
      <c r="Q26" s="191">
        <f>'Data Table'!CC23</f>
        <v>3</v>
      </c>
      <c r="R26" s="191">
        <f>'Data Table'!CD23</f>
        <v>6</v>
      </c>
      <c r="S26" s="191">
        <f>'Data Table'!CE23</f>
        <v>9</v>
      </c>
      <c r="T26" s="191">
        <f>'Data Table'!CF23</f>
        <v>4</v>
      </c>
      <c r="U26" s="191">
        <f>'Data Table'!CG23</f>
        <v>18</v>
      </c>
      <c r="V26" s="191">
        <f>'Data Table'!CH23</f>
        <v>0</v>
      </c>
      <c r="W26" s="191">
        <f>'Data Table'!CI23</f>
        <v>6</v>
      </c>
      <c r="X26" s="191">
        <f>'Data Table'!CK23</f>
        <v>560</v>
      </c>
      <c r="Y26" s="191">
        <f>'Data Table'!CL23</f>
        <v>450</v>
      </c>
      <c r="Z26" s="191">
        <f>'Data Table'!CM23</f>
        <v>257</v>
      </c>
      <c r="AA26" s="191">
        <f>'Data Table'!CN23</f>
        <v>345</v>
      </c>
      <c r="AB26" s="191">
        <f>'Data Table'!CO23</f>
        <v>-199</v>
      </c>
      <c r="AC26" s="191">
        <f>'Data Table'!CP23</f>
        <v>225</v>
      </c>
      <c r="AD26" s="200">
        <f>'Data Table'!CQ23</f>
        <v>1709</v>
      </c>
      <c r="AE26" s="193" t="s">
        <v>183</v>
      </c>
      <c r="AF26" s="138">
        <f t="shared" si="1"/>
        <v>2.279347214698035E-2</v>
      </c>
      <c r="AG26" s="194">
        <f>INDEX('Data Table'!$BE$4:$BE$128,MATCH(ANG!C26,'Data Table'!$A$4:$A$128,0))</f>
        <v>634.3056355930471</v>
      </c>
      <c r="AH26" s="195">
        <f>INDEX('[3]60-Mile'!$V$4:$V$129,MATCH(AE26,'[3]60-Mile'!$A$4:$A$129,0))</f>
        <v>161.14285714285714</v>
      </c>
      <c r="AI26" s="196"/>
      <c r="AJ26" s="197">
        <f>INDEX('[3]60-Mile'!$X$4:$X$129,MATCH(AE26,'[3]60-Mile'!$A$4:$A$129,0))</f>
        <v>16.143732349178713</v>
      </c>
      <c r="AK26" s="198">
        <f>INDEX('[3]60-Mile'!$AA$4:$AA$129,MATCH(AE26,'[3]60-Mile'!$A$4:$A$129,0))</f>
        <v>6.5714285714285712</v>
      </c>
      <c r="AL26" s="188"/>
      <c r="AM26" s="143"/>
      <c r="AN26" s="144">
        <f>('[4]Social Distancing Grades'!$M21)</f>
        <v>-1</v>
      </c>
      <c r="AO26" s="202">
        <f>INDEX('Data Table'!$BU$4:$BU$128,MATCH('Active &amp; Reserve'!C63,'Data Table'!$A$4:$A$128,0))</f>
        <v>99</v>
      </c>
      <c r="AP26" s="162"/>
      <c r="AQ26" s="162"/>
      <c r="AV26" s="166"/>
      <c r="AW26" s="167"/>
    </row>
    <row r="27" spans="1:49" s="163" customFormat="1" ht="24.95" customHeight="1" x14ac:dyDescent="0.25">
      <c r="A27" s="175">
        <v>35.8114939421</v>
      </c>
      <c r="B27" s="176">
        <v>-84.003670953300002</v>
      </c>
      <c r="C27" s="68">
        <v>47009</v>
      </c>
      <c r="D27" s="68" t="s">
        <v>158</v>
      </c>
      <c r="E27" s="68">
        <v>91</v>
      </c>
      <c r="F27" s="170" t="s">
        <v>251</v>
      </c>
      <c r="G27" s="171">
        <v>80</v>
      </c>
      <c r="H27" s="171" t="e">
        <f t="shared" si="0"/>
        <v>#N/A</v>
      </c>
      <c r="I27" s="172">
        <f>INDEX('Data Table'!$F$4:$F$128,MATCH(ANG!C27,'Data Table'!$A$4:$A$128,0))</f>
        <v>1.1073135373422843E-3</v>
      </c>
      <c r="J27" s="191">
        <f>'Data Table'!BV24</f>
        <v>76</v>
      </c>
      <c r="K27" s="191">
        <f>'Data Table'!BW24</f>
        <v>24</v>
      </c>
      <c r="L27" s="191">
        <f>'Data Table'!BX24</f>
        <v>12</v>
      </c>
      <c r="M27" s="191">
        <f>'Data Table'!BY24</f>
        <v>201</v>
      </c>
      <c r="N27" s="191">
        <f>'Data Table'!BZ24</f>
        <v>41</v>
      </c>
      <c r="O27" s="191">
        <f>'Data Table'!CA24</f>
        <v>40</v>
      </c>
      <c r="P27" s="191">
        <f>'Data Table'!CB24</f>
        <v>15</v>
      </c>
      <c r="Q27" s="191">
        <f>'Data Table'!CC24</f>
        <v>0</v>
      </c>
      <c r="R27" s="191">
        <f>'Data Table'!CD24</f>
        <v>1</v>
      </c>
      <c r="S27" s="191">
        <f>'Data Table'!CE24</f>
        <v>0</v>
      </c>
      <c r="T27" s="191">
        <f>'Data Table'!CF24</f>
        <v>0</v>
      </c>
      <c r="U27" s="191">
        <f>'Data Table'!CG24</f>
        <v>0</v>
      </c>
      <c r="V27" s="191">
        <f>'Data Table'!CH24</f>
        <v>1</v>
      </c>
      <c r="W27" s="191">
        <f>'Data Table'!CI24</f>
        <v>0</v>
      </c>
      <c r="X27" s="191">
        <f>'Data Table'!CK24</f>
        <v>5025</v>
      </c>
      <c r="Y27" s="191">
        <f>'Data Table'!CL24</f>
        <v>6350</v>
      </c>
      <c r="Z27" s="191">
        <f>'Data Table'!CM24</f>
        <v>2280</v>
      </c>
      <c r="AA27" s="191">
        <f>'Data Table'!CN24</f>
        <v>-3897</v>
      </c>
      <c r="AB27" s="191">
        <f>'Data Table'!CO24</f>
        <v>8792</v>
      </c>
      <c r="AC27" s="191">
        <f>'Data Table'!CP24</f>
        <v>6258</v>
      </c>
      <c r="AD27" s="200">
        <f>'Data Table'!CQ24</f>
        <v>8023</v>
      </c>
      <c r="AE27" s="193" t="s">
        <v>207</v>
      </c>
      <c r="AF27" s="138">
        <f t="shared" si="1"/>
        <v>1.1073135373422843E-3</v>
      </c>
      <c r="AG27" s="194">
        <f>INDEX('Data Table'!$BE$4:$BE$128,MATCH(ANG!C27,'Data Table'!$A$4:$A$128,0))</f>
        <v>92.208418658658857</v>
      </c>
      <c r="AH27" s="195">
        <f>INDEX('[3]60-Mile'!$V$4:$V$129,MATCH(AE27,'[3]60-Mile'!$A$4:$A$129,0))</f>
        <v>58.428571428571431</v>
      </c>
      <c r="AI27" s="196"/>
      <c r="AJ27" s="197">
        <f>INDEX('[3]60-Mile'!$X$4:$X$129,MATCH(AE27,'[3]60-Mile'!$A$4:$A$129,0))</f>
        <v>2.1625427177275038</v>
      </c>
      <c r="AK27" s="198">
        <f>INDEX('[3]60-Mile'!$AA$4:$AA$129,MATCH(AE27,'[3]60-Mile'!$A$4:$A$129,0))</f>
        <v>0.2857142857142857</v>
      </c>
      <c r="AL27" s="188"/>
      <c r="AM27" s="143"/>
      <c r="AN27" s="144">
        <f>('[4]Social Distancing Grades'!$M22)</f>
        <v>-1</v>
      </c>
      <c r="AO27" s="202">
        <f>INDEX('Data Table'!$BU$4:$BU$128,MATCH('Active &amp; Reserve'!C64,'Data Table'!$A$4:$A$128,0))</f>
        <v>4.9891433329483164</v>
      </c>
      <c r="AP27" s="162"/>
      <c r="AQ27" s="162"/>
      <c r="AV27" s="166"/>
      <c r="AW27" s="167"/>
    </row>
    <row r="28" spans="1:49" s="163" customFormat="1" ht="24.95" customHeight="1" x14ac:dyDescent="0.25">
      <c r="A28" s="178">
        <v>36.217023759999996</v>
      </c>
      <c r="B28" s="179">
        <v>-95.874775098399994</v>
      </c>
      <c r="C28" s="68">
        <v>40143</v>
      </c>
      <c r="D28" s="68" t="s">
        <v>158</v>
      </c>
      <c r="E28" s="68">
        <v>145</v>
      </c>
      <c r="F28" s="170" t="s">
        <v>251</v>
      </c>
      <c r="G28" s="171">
        <v>61</v>
      </c>
      <c r="H28" s="171" t="e">
        <f t="shared" si="0"/>
        <v>#N/A</v>
      </c>
      <c r="I28" s="172">
        <f>INDEX('Data Table'!$F$4:$F$128,MATCH(ANG!C28,'Data Table'!$A$4:$A$128,0))</f>
        <v>1.5265041482156059E-5</v>
      </c>
      <c r="J28" s="191">
        <f>'Data Table'!BV25</f>
        <v>7</v>
      </c>
      <c r="K28" s="191">
        <f>'Data Table'!BW25</f>
        <v>18</v>
      </c>
      <c r="L28" s="191">
        <f>'Data Table'!BX25</f>
        <v>12</v>
      </c>
      <c r="M28" s="191">
        <f>'Data Table'!BY25</f>
        <v>54</v>
      </c>
      <c r="N28" s="191">
        <f>'Data Table'!BZ25</f>
        <v>49</v>
      </c>
      <c r="O28" s="191">
        <f>'Data Table'!CA25</f>
        <v>25</v>
      </c>
      <c r="P28" s="191">
        <f>'Data Table'!CB25</f>
        <v>17</v>
      </c>
      <c r="Q28" s="191">
        <f>'Data Table'!CC25</f>
        <v>0</v>
      </c>
      <c r="R28" s="191">
        <f>'Data Table'!CD25</f>
        <v>3</v>
      </c>
      <c r="S28" s="191">
        <f>'Data Table'!CE25</f>
        <v>2</v>
      </c>
      <c r="T28" s="191">
        <f>'Data Table'!CF25</f>
        <v>2</v>
      </c>
      <c r="U28" s="191">
        <f>'Data Table'!CG25</f>
        <v>1</v>
      </c>
      <c r="V28" s="191">
        <f>'Data Table'!CH25</f>
        <v>3</v>
      </c>
      <c r="W28" s="191">
        <f>'Data Table'!CI25</f>
        <v>0</v>
      </c>
      <c r="X28" s="191">
        <f>'Data Table'!CK25</f>
        <v>14677</v>
      </c>
      <c r="Y28" s="191">
        <f>'Data Table'!CL25</f>
        <v>4794</v>
      </c>
      <c r="Z28" s="191">
        <f>'Data Table'!CM25</f>
        <v>3744</v>
      </c>
      <c r="AA28" s="191">
        <f>'Data Table'!CN25</f>
        <v>1882</v>
      </c>
      <c r="AB28" s="191">
        <f>'Data Table'!CO25</f>
        <v>6626</v>
      </c>
      <c r="AC28" s="191">
        <f>'Data Table'!CP25</f>
        <v>-693</v>
      </c>
      <c r="AD28" s="200">
        <f>'Data Table'!CQ25</f>
        <v>-477</v>
      </c>
      <c r="AE28" s="193" t="s">
        <v>230</v>
      </c>
      <c r="AF28" s="138">
        <f t="shared" si="1"/>
        <v>1.5265041482156059E-5</v>
      </c>
      <c r="AG28" s="194">
        <f>INDEX('Data Table'!$BE$4:$BE$128,MATCH(ANG!C28,'Data Table'!$A$4:$A$128,0))</f>
        <v>142.82491513274246</v>
      </c>
      <c r="AH28" s="195">
        <f>INDEX('[3]60-Mile'!$V$4:$V$129,MATCH(AE28,'[3]60-Mile'!$A$4:$A$129,0))</f>
        <v>26</v>
      </c>
      <c r="AI28" s="196"/>
      <c r="AJ28" s="197">
        <f>INDEX('[3]60-Mile'!$X$4:$X$129,MATCH(AE28,'[3]60-Mile'!$A$4:$A$129,0))</f>
        <v>10.009293243804054</v>
      </c>
      <c r="AK28" s="198">
        <f>INDEX('[3]60-Mile'!$AA$4:$AA$129,MATCH(AE28,'[3]60-Mile'!$A$4:$A$129,0))</f>
        <v>1.5714285714285714</v>
      </c>
      <c r="AL28" s="188"/>
      <c r="AM28" s="143"/>
      <c r="AN28" s="144">
        <f>('[4]Social Distancing Grades'!$M23)</f>
        <v>-1</v>
      </c>
      <c r="AO28" s="202">
        <f>INDEX('Data Table'!$BU$4:$BU$128,MATCH('Active &amp; Reserve'!C65,'Data Table'!$A$4:$A$128,0))</f>
        <v>3.4102004149357281</v>
      </c>
      <c r="AP28" s="162"/>
      <c r="AQ28" s="162"/>
      <c r="AV28" s="166"/>
      <c r="AW28" s="167"/>
    </row>
    <row r="29" spans="1:49" s="163" customFormat="1" ht="24.95" customHeight="1" x14ac:dyDescent="0.25">
      <c r="A29" s="175">
        <v>39.766575371999998</v>
      </c>
      <c r="B29" s="176">
        <v>-94.901998810199999</v>
      </c>
      <c r="C29" s="68">
        <v>29021</v>
      </c>
      <c r="D29" s="68" t="s">
        <v>158</v>
      </c>
      <c r="E29" s="68">
        <v>123</v>
      </c>
      <c r="F29" s="170" t="s">
        <v>251</v>
      </c>
      <c r="G29" s="171">
        <v>109</v>
      </c>
      <c r="H29" s="171" t="e">
        <f t="shared" si="0"/>
        <v>#N/A</v>
      </c>
      <c r="I29" s="172">
        <f>INDEX('Data Table'!$F$4:$F$128,MATCH(ANG!C29,'Data Table'!$A$4:$A$128,0))</f>
        <v>3.537025178667292E-5</v>
      </c>
      <c r="J29" s="191">
        <f>'Data Table'!BV26</f>
        <v>167</v>
      </c>
      <c r="K29" s="191">
        <f>'Data Table'!BW26</f>
        <v>55</v>
      </c>
      <c r="L29" s="191">
        <f>'Data Table'!BX26</f>
        <v>97</v>
      </c>
      <c r="M29" s="191">
        <f>'Data Table'!BY26</f>
        <v>63</v>
      </c>
      <c r="N29" s="191">
        <f>'Data Table'!BZ26</f>
        <v>139</v>
      </c>
      <c r="O29" s="191">
        <f>'Data Table'!CA26</f>
        <v>56</v>
      </c>
      <c r="P29" s="191">
        <f>'Data Table'!CB26</f>
        <v>100</v>
      </c>
      <c r="Q29" s="191">
        <f>'Data Table'!CC26</f>
        <v>0</v>
      </c>
      <c r="R29" s="191">
        <f>'Data Table'!CD26</f>
        <v>2</v>
      </c>
      <c r="S29" s="191">
        <f>'Data Table'!CE26</f>
        <v>2</v>
      </c>
      <c r="T29" s="191">
        <f>'Data Table'!CF26</f>
        <v>2</v>
      </c>
      <c r="U29" s="191">
        <f>'Data Table'!CG26</f>
        <v>1</v>
      </c>
      <c r="V29" s="191">
        <f>'Data Table'!CH26</f>
        <v>1</v>
      </c>
      <c r="W29" s="191">
        <f>'Data Table'!CI26</f>
        <v>0</v>
      </c>
      <c r="X29" s="191">
        <f>'Data Table'!CK26</f>
        <v>1422</v>
      </c>
      <c r="Y29" s="191">
        <f>'Data Table'!CL26</f>
        <v>6354</v>
      </c>
      <c r="Z29" s="191">
        <f>'Data Table'!CM26</f>
        <v>-972</v>
      </c>
      <c r="AA29" s="191">
        <f>'Data Table'!CN26</f>
        <v>8674</v>
      </c>
      <c r="AB29" s="191">
        <f>'Data Table'!CO26</f>
        <v>-26582</v>
      </c>
      <c r="AC29" s="191">
        <f>'Data Table'!CP26</f>
        <v>955</v>
      </c>
      <c r="AD29" s="200">
        <f>'Data Table'!CQ26</f>
        <v>3976</v>
      </c>
      <c r="AE29" s="193" t="s">
        <v>220</v>
      </c>
      <c r="AF29" s="138">
        <f t="shared" si="1"/>
        <v>3.537025178667292E-5</v>
      </c>
      <c r="AG29" s="194">
        <f>INDEX('Data Table'!$BE$4:$BE$128,MATCH(ANG!C29,'Data Table'!$A$4:$A$128,0))</f>
        <v>206.12983523749267</v>
      </c>
      <c r="AH29" s="195">
        <f>INDEX('[3]60-Mile'!$V$4:$V$129,MATCH(AE29,'[3]60-Mile'!$A$4:$A$129,0))</f>
        <v>96.714285714285708</v>
      </c>
      <c r="AI29" s="196"/>
      <c r="AJ29" s="197">
        <f>INDEX('[3]60-Mile'!$X$4:$X$129,MATCH(AE29,'[3]60-Mile'!$A$4:$A$129,0))</f>
        <v>6.8110232341565542</v>
      </c>
      <c r="AK29" s="198">
        <f>INDEX('[3]60-Mile'!$AA$4:$AA$129,MATCH(AE29,'[3]60-Mile'!$A$4:$A$129,0))</f>
        <v>1.1428571428571428</v>
      </c>
      <c r="AL29" s="188"/>
      <c r="AM29" s="143"/>
      <c r="AN29" s="144">
        <f>('[4]Social Distancing Grades'!$M24)</f>
        <v>-1</v>
      </c>
      <c r="AO29" s="202">
        <f>INDEX('Data Table'!$BU$4:$BU$128,MATCH('Active &amp; Reserve'!C66,'Data Table'!$A$4:$A$128,0))</f>
        <v>0.13944878650761017</v>
      </c>
      <c r="AP29" s="162"/>
      <c r="AQ29" s="162"/>
      <c r="AV29" s="166"/>
      <c r="AW29" s="167"/>
    </row>
    <row r="30" spans="1:49" s="163" customFormat="1" ht="24.95" customHeight="1" x14ac:dyDescent="0.25">
      <c r="A30" s="180">
        <v>33.708618000000001</v>
      </c>
      <c r="B30" s="181">
        <v>-117.95629</v>
      </c>
      <c r="C30" s="68">
        <v>6059</v>
      </c>
      <c r="D30" s="68" t="s">
        <v>158</v>
      </c>
      <c r="E30" s="68">
        <v>118</v>
      </c>
      <c r="F30" s="170" t="s">
        <v>251</v>
      </c>
      <c r="G30" s="171">
        <v>8</v>
      </c>
      <c r="H30" s="171" t="e">
        <f t="shared" si="0"/>
        <v>#N/A</v>
      </c>
      <c r="I30" s="172">
        <f>INDEX('Data Table'!$F$4:$F$128,MATCH(ANG!C30,'Data Table'!$A$4:$A$128,0))</f>
        <v>6.2424692560981215E-3</v>
      </c>
      <c r="J30" s="191">
        <f>'Data Table'!BV27</f>
        <v>866</v>
      </c>
      <c r="K30" s="191">
        <f>'Data Table'!BW27</f>
        <v>1315</v>
      </c>
      <c r="L30" s="191">
        <f>'Data Table'!BX27</f>
        <v>1603</v>
      </c>
      <c r="M30" s="191">
        <f>'Data Table'!BY27</f>
        <v>1459</v>
      </c>
      <c r="N30" s="191">
        <f>'Data Table'!BZ27</f>
        <v>1245</v>
      </c>
      <c r="O30" s="191">
        <f>'Data Table'!CA27</f>
        <v>1185</v>
      </c>
      <c r="P30" s="191">
        <f>'Data Table'!CB27</f>
        <v>1112</v>
      </c>
      <c r="Q30" s="191">
        <f>'Data Table'!CC27</f>
        <v>22</v>
      </c>
      <c r="R30" s="191">
        <f>'Data Table'!CD27</f>
        <v>81</v>
      </c>
      <c r="S30" s="191">
        <f>'Data Table'!CE27</f>
        <v>71</v>
      </c>
      <c r="T30" s="191">
        <f>'Data Table'!CF27</f>
        <v>70</v>
      </c>
      <c r="U30" s="191">
        <f>'Data Table'!CG27</f>
        <v>45</v>
      </c>
      <c r="V30" s="191">
        <f>'Data Table'!CH27</f>
        <v>61</v>
      </c>
      <c r="W30" s="191">
        <f>'Data Table'!CI27</f>
        <v>16</v>
      </c>
      <c r="X30" s="191">
        <f>'Data Table'!CK27</f>
        <v>2015</v>
      </c>
      <c r="Y30" s="191">
        <f>'Data Table'!CL27</f>
        <v>1679</v>
      </c>
      <c r="Z30" s="191">
        <f>'Data Table'!CM27</f>
        <v>2915</v>
      </c>
      <c r="AA30" s="191">
        <f>'Data Table'!CN27</f>
        <v>2145</v>
      </c>
      <c r="AB30" s="191">
        <f>'Data Table'!CO27</f>
        <v>2128</v>
      </c>
      <c r="AC30" s="191">
        <f>'Data Table'!CP27</f>
        <v>1598</v>
      </c>
      <c r="AD30" s="200">
        <f>'Data Table'!CQ27</f>
        <v>1443</v>
      </c>
      <c r="AE30" s="193" t="s">
        <v>215</v>
      </c>
      <c r="AF30" s="138">
        <f t="shared" si="1"/>
        <v>6.2424692560981215E-3</v>
      </c>
      <c r="AG30" s="194">
        <f>INDEX('Data Table'!$BE$4:$BE$128,MATCH(ANG!C30,'Data Table'!$A$4:$A$128,0))</f>
        <v>362.04495342627149</v>
      </c>
      <c r="AH30" s="195">
        <f>INDEX('[3]60-Mile'!$V$4:$V$129,MATCH(AE30,'[3]60-Mile'!$A$4:$A$129,0))</f>
        <v>1255</v>
      </c>
      <c r="AI30" s="196"/>
      <c r="AJ30" s="197">
        <f>INDEX('[3]60-Mile'!$X$4:$X$129,MATCH(AE30,'[3]60-Mile'!$A$4:$A$129,0))</f>
        <v>16.155207297002391</v>
      </c>
      <c r="AK30" s="198">
        <f>INDEX('[3]60-Mile'!$AA$4:$AA$129,MATCH(AE30,'[3]60-Mile'!$A$4:$A$129,0))</f>
        <v>52.285714285714285</v>
      </c>
      <c r="AL30" s="188"/>
      <c r="AM30" s="143"/>
      <c r="AN30" s="144">
        <f>('[4]Social Distancing Grades'!$M25)</f>
        <v>-1</v>
      </c>
      <c r="AO30" s="202">
        <f>INDEX('Data Table'!$BU$4:$BU$128,MATCH('Active &amp; Reserve'!C67,'Data Table'!$A$4:$A$128,0))</f>
        <v>3.3613855486841784</v>
      </c>
      <c r="AP30" s="162"/>
      <c r="AQ30" s="162"/>
      <c r="AV30" s="166"/>
      <c r="AW30" s="167"/>
    </row>
    <row r="31" spans="1:49" s="163" customFormat="1" ht="24.95" customHeight="1" x14ac:dyDescent="0.25">
      <c r="A31" s="178">
        <v>41.596929943200003</v>
      </c>
      <c r="B31" s="179">
        <v>-71.4184961614</v>
      </c>
      <c r="C31" s="68">
        <v>44007</v>
      </c>
      <c r="D31" s="68" t="s">
        <v>158</v>
      </c>
      <c r="E31" s="68">
        <v>119</v>
      </c>
      <c r="F31" s="170" t="s">
        <v>251</v>
      </c>
      <c r="G31" s="171">
        <v>3</v>
      </c>
      <c r="H31" s="171" t="e">
        <f t="shared" si="0"/>
        <v>#N/A</v>
      </c>
      <c r="I31" s="172">
        <f>INDEX('Data Table'!$F$4:$F$128,MATCH(ANG!C31,'Data Table'!$A$4:$A$128,0))</f>
        <v>2.9459084266386437</v>
      </c>
      <c r="J31" s="191">
        <f>'Data Table'!BV28</f>
        <v>881</v>
      </c>
      <c r="K31" s="191">
        <f>'Data Table'!BW28</f>
        <v>680</v>
      </c>
      <c r="L31" s="191">
        <f>'Data Table'!BX28</f>
        <v>1794</v>
      </c>
      <c r="M31" s="191">
        <f>'Data Table'!BY28</f>
        <v>1090</v>
      </c>
      <c r="N31" s="191">
        <f>'Data Table'!BZ28</f>
        <v>735</v>
      </c>
      <c r="O31" s="191">
        <f>'Data Table'!CA28</f>
        <v>872</v>
      </c>
      <c r="P31" s="191">
        <f>'Data Table'!CB28</f>
        <v>1001</v>
      </c>
      <c r="Q31" s="191">
        <f>'Data Table'!CC28</f>
        <v>47</v>
      </c>
      <c r="R31" s="191">
        <f>'Data Table'!CD28</f>
        <v>63</v>
      </c>
      <c r="S31" s="191">
        <f>'Data Table'!CE28</f>
        <v>100</v>
      </c>
      <c r="T31" s="191">
        <f>'Data Table'!CF28</f>
        <v>65</v>
      </c>
      <c r="U31" s="191">
        <f>'Data Table'!CG28</f>
        <v>60</v>
      </c>
      <c r="V31" s="191">
        <f>'Data Table'!CH28</f>
        <v>61</v>
      </c>
      <c r="W31" s="191">
        <f>'Data Table'!CI28</f>
        <v>53</v>
      </c>
      <c r="X31" s="191">
        <f>'Data Table'!CK28</f>
        <v>302</v>
      </c>
      <c r="Y31" s="191">
        <f>'Data Table'!CL28</f>
        <v>-768</v>
      </c>
      <c r="Z31" s="191">
        <f>'Data Table'!CM28</f>
        <v>689</v>
      </c>
      <c r="AA31" s="191">
        <f>'Data Table'!CN28</f>
        <v>2122</v>
      </c>
      <c r="AB31" s="191">
        <f>'Data Table'!CO28</f>
        <v>833</v>
      </c>
      <c r="AC31" s="191">
        <f>'Data Table'!CP28</f>
        <v>1439</v>
      </c>
      <c r="AD31" s="200">
        <f>'Data Table'!CQ28</f>
        <v>0</v>
      </c>
      <c r="AE31" s="193" t="s">
        <v>216</v>
      </c>
      <c r="AF31" s="138">
        <f t="shared" si="1"/>
        <v>2.9459084266386437</v>
      </c>
      <c r="AG31" s="194">
        <f>INDEX('Data Table'!$BE$4:$BE$128,MATCH(ANG!C31,'Data Table'!$A$4:$A$128,0))</f>
        <v>1278.9780568714107</v>
      </c>
      <c r="AH31" s="195">
        <f>INDEX('[3]60-Mile'!$V$4:$V$129,MATCH(AE31,'[3]60-Mile'!$A$4:$A$129,0))</f>
        <v>1007.5714285714286</v>
      </c>
      <c r="AI31" s="196"/>
      <c r="AJ31" s="197">
        <f>INDEX('[3]60-Mile'!$X$4:$X$129,MATCH(AE31,'[3]60-Mile'!$A$4:$A$129,0))</f>
        <v>79.156855407813467</v>
      </c>
      <c r="AK31" s="198">
        <f>INDEX('[3]60-Mile'!$AA$4:$AA$129,MATCH(AE31,'[3]60-Mile'!$A$4:$A$129,0))</f>
        <v>64.142857142857139</v>
      </c>
      <c r="AL31" s="188"/>
      <c r="AM31" s="143"/>
      <c r="AN31" s="144">
        <f>('[4]Social Distancing Grades'!$M26)</f>
        <v>-1</v>
      </c>
      <c r="AO31" s="202">
        <f>INDEX('Data Table'!$BU$4:$BU$128,MATCH('Active &amp; Reserve'!C68,'Data Table'!$A$4:$A$128,0))</f>
        <v>2.7275971028412092</v>
      </c>
      <c r="AP31" s="162"/>
      <c r="AQ31" s="162"/>
      <c r="AV31" s="166"/>
      <c r="AW31" s="167"/>
    </row>
    <row r="32" spans="1:49" s="163" customFormat="1" ht="24.95" customHeight="1" x14ac:dyDescent="0.25">
      <c r="A32" s="175">
        <v>36.7665265085</v>
      </c>
      <c r="B32" s="176">
        <v>-119.71041419399999</v>
      </c>
      <c r="C32" s="68">
        <v>6019</v>
      </c>
      <c r="D32" s="68" t="s">
        <v>158</v>
      </c>
      <c r="E32" s="68">
        <v>47</v>
      </c>
      <c r="F32" s="170" t="s">
        <v>251</v>
      </c>
      <c r="G32" s="171">
        <v>65</v>
      </c>
      <c r="H32" s="171" t="e">
        <f t="shared" si="0"/>
        <v>#N/A</v>
      </c>
      <c r="I32" s="172">
        <f>INDEX('Data Table'!$F$4:$F$128,MATCH(ANG!C32,'Data Table'!$A$4:$A$128,0))</f>
        <v>5.3010753905060708E-3</v>
      </c>
      <c r="J32" s="191">
        <f>'Data Table'!BV29</f>
        <v>91</v>
      </c>
      <c r="K32" s="191">
        <f>'Data Table'!BW29</f>
        <v>31</v>
      </c>
      <c r="L32" s="191">
        <f>'Data Table'!BX29</f>
        <v>52</v>
      </c>
      <c r="M32" s="191">
        <f>'Data Table'!BY29</f>
        <v>107</v>
      </c>
      <c r="N32" s="191">
        <f>'Data Table'!BZ29</f>
        <v>63</v>
      </c>
      <c r="O32" s="191">
        <f>'Data Table'!CA29</f>
        <v>33</v>
      </c>
      <c r="P32" s="191">
        <f>'Data Table'!CB29</f>
        <v>175</v>
      </c>
      <c r="Q32" s="191">
        <f>'Data Table'!CC29</f>
        <v>1</v>
      </c>
      <c r="R32" s="191">
        <f>'Data Table'!CD29</f>
        <v>0</v>
      </c>
      <c r="S32" s="191">
        <f>'Data Table'!CE29</f>
        <v>3</v>
      </c>
      <c r="T32" s="191">
        <f>'Data Table'!CF29</f>
        <v>2</v>
      </c>
      <c r="U32" s="191">
        <f>'Data Table'!CG29</f>
        <v>0</v>
      </c>
      <c r="V32" s="191">
        <f>'Data Table'!CH29</f>
        <v>0</v>
      </c>
      <c r="W32" s="191">
        <f>'Data Table'!CI29</f>
        <v>0</v>
      </c>
      <c r="X32" s="191">
        <f>'Data Table'!CK29</f>
        <v>32994</v>
      </c>
      <c r="Y32" s="191">
        <f>'Data Table'!CL29</f>
        <v>18184</v>
      </c>
      <c r="Z32" s="191">
        <f>'Data Table'!CM29</f>
        <v>19607</v>
      </c>
      <c r="AA32" s="191">
        <f>'Data Table'!CN29</f>
        <v>23176</v>
      </c>
      <c r="AB32" s="191">
        <f>'Data Table'!CO29</f>
        <v>26663</v>
      </c>
      <c r="AC32" s="191">
        <f>'Data Table'!CP29</f>
        <v>46649</v>
      </c>
      <c r="AD32" s="200">
        <f>'Data Table'!CQ29</f>
        <v>42877</v>
      </c>
      <c r="AE32" s="193" t="s">
        <v>190</v>
      </c>
      <c r="AF32" s="138">
        <f t="shared" si="1"/>
        <v>5.3010753905060708E-3</v>
      </c>
      <c r="AG32" s="194">
        <f>INDEX('Data Table'!$BE$4:$BE$128,MATCH(ANG!C32,'Data Table'!$A$4:$A$128,0))</f>
        <v>167.95180959028954</v>
      </c>
      <c r="AH32" s="195">
        <f>INDEX('[3]60-Mile'!$V$4:$V$129,MATCH(AE32,'[3]60-Mile'!$A$4:$A$129,0))</f>
        <v>78.857142857142861</v>
      </c>
      <c r="AI32" s="196"/>
      <c r="AJ32" s="197">
        <f>INDEX('[3]60-Mile'!$X$4:$X$129,MATCH(AE32,'[3]60-Mile'!$A$4:$A$129,0))</f>
        <v>2.0353226476381585</v>
      </c>
      <c r="AK32" s="198">
        <f>INDEX('[3]60-Mile'!$AA$4:$AA$129,MATCH(AE32,'[3]60-Mile'!$A$4:$A$129,0))</f>
        <v>0.8571428571428571</v>
      </c>
      <c r="AL32" s="188"/>
      <c r="AM32" s="143"/>
      <c r="AN32" s="144">
        <f>('[4]Social Distancing Grades'!$M27)</f>
        <v>-1</v>
      </c>
      <c r="AO32" s="202">
        <f>INDEX('Data Table'!$BU$4:$BU$128,MATCH('Active &amp; Reserve'!C69,'Data Table'!$A$4:$A$128,0))</f>
        <v>99</v>
      </c>
      <c r="AP32" s="162"/>
      <c r="AQ32" s="162"/>
      <c r="AV32" s="166"/>
      <c r="AW32" s="167"/>
    </row>
    <row r="33" spans="1:49" s="163" customFormat="1" ht="24.95" customHeight="1" x14ac:dyDescent="0.25">
      <c r="A33" s="175">
        <v>35.216336112999997</v>
      </c>
      <c r="B33" s="176">
        <v>-80.929862041800007</v>
      </c>
      <c r="C33" s="68">
        <v>37119</v>
      </c>
      <c r="D33" s="68" t="s">
        <v>158</v>
      </c>
      <c r="E33" s="68">
        <v>21</v>
      </c>
      <c r="F33" s="170" t="s">
        <v>251</v>
      </c>
      <c r="G33" s="171">
        <v>11</v>
      </c>
      <c r="H33" s="171" t="e">
        <f t="shared" si="0"/>
        <v>#N/A</v>
      </c>
      <c r="I33" s="172">
        <f>INDEX('Data Table'!$F$4:$F$128,MATCH(ANG!C33,'Data Table'!$A$4:$A$128,0))</f>
        <v>7.6951036254898544E-3</v>
      </c>
      <c r="J33" s="191">
        <f>'Data Table'!BV30</f>
        <v>130</v>
      </c>
      <c r="K33" s="191">
        <f>'Data Table'!BW30</f>
        <v>192</v>
      </c>
      <c r="L33" s="191">
        <f>'Data Table'!BX30</f>
        <v>144</v>
      </c>
      <c r="M33" s="191">
        <f>'Data Table'!BY30</f>
        <v>222</v>
      </c>
      <c r="N33" s="191">
        <f>'Data Table'!BZ30</f>
        <v>207</v>
      </c>
      <c r="O33" s="191">
        <f>'Data Table'!CA30</f>
        <v>353</v>
      </c>
      <c r="P33" s="191">
        <f>'Data Table'!CB30</f>
        <v>150</v>
      </c>
      <c r="Q33" s="191">
        <f>'Data Table'!CC30</f>
        <v>1</v>
      </c>
      <c r="R33" s="191">
        <f>'Data Table'!CD30</f>
        <v>8</v>
      </c>
      <c r="S33" s="191">
        <f>'Data Table'!CE30</f>
        <v>2</v>
      </c>
      <c r="T33" s="191">
        <f>'Data Table'!CF30</f>
        <v>2</v>
      </c>
      <c r="U33" s="191">
        <f>'Data Table'!CG30</f>
        <v>2</v>
      </c>
      <c r="V33" s="191">
        <f>'Data Table'!CH30</f>
        <v>3</v>
      </c>
      <c r="W33" s="191">
        <f>'Data Table'!CI30</f>
        <v>1</v>
      </c>
      <c r="X33" s="191">
        <f>'Data Table'!CK30</f>
        <v>2483</v>
      </c>
      <c r="Y33" s="191">
        <f>'Data Table'!CL30</f>
        <v>8375</v>
      </c>
      <c r="Z33" s="191">
        <f>'Data Table'!CM30</f>
        <v>5662</v>
      </c>
      <c r="AA33" s="191">
        <f>'Data Table'!CN30</f>
        <v>4999</v>
      </c>
      <c r="AB33" s="191">
        <f>'Data Table'!CO30</f>
        <v>15288</v>
      </c>
      <c r="AC33" s="191">
        <f>'Data Table'!CP30</f>
        <v>2104</v>
      </c>
      <c r="AD33" s="200">
        <f>'Data Table'!CQ30</f>
        <v>614</v>
      </c>
      <c r="AE33" s="193" t="s">
        <v>182</v>
      </c>
      <c r="AF33" s="138">
        <f t="shared" si="1"/>
        <v>7.6951036254898544E-3</v>
      </c>
      <c r="AG33" s="194">
        <f>INDEX('Data Table'!$BE$4:$BE$128,MATCH(ANG!C33,'Data Table'!$A$4:$A$128,0))</f>
        <v>210.28392111435349</v>
      </c>
      <c r="AH33" s="195">
        <f>INDEX('[3]60-Mile'!$V$4:$V$129,MATCH(AE33,'[3]60-Mile'!$A$4:$A$129,0))</f>
        <v>199.71428571428572</v>
      </c>
      <c r="AI33" s="196"/>
      <c r="AJ33" s="197">
        <f>INDEX('[3]60-Mile'!$X$4:$X$129,MATCH(AE33,'[3]60-Mile'!$A$4:$A$129,0))</f>
        <v>6.2944698894712703</v>
      </c>
      <c r="AK33" s="198">
        <f>INDEX('[3]60-Mile'!$AA$4:$AA$129,MATCH(AE33,'[3]60-Mile'!$A$4:$A$129,0))</f>
        <v>2.7142857142857144</v>
      </c>
      <c r="AL33" s="188"/>
      <c r="AM33" s="143"/>
      <c r="AN33" s="144">
        <f>('[4]Social Distancing Grades'!$M28)</f>
        <v>-1</v>
      </c>
      <c r="AO33" s="202">
        <f>INDEX('Data Table'!$BU$4:$BU$128,MATCH('Active &amp; Reserve'!C70,'Data Table'!$A$4:$A$128,0))</f>
        <v>1.2347222423207325</v>
      </c>
      <c r="AP33" s="162"/>
      <c r="AQ33" s="162"/>
      <c r="AV33" s="166"/>
      <c r="AW33" s="167"/>
    </row>
    <row r="34" spans="1:49" s="163" customFormat="1" ht="24.95" customHeight="1" x14ac:dyDescent="0.25">
      <c r="A34" s="178">
        <v>34.138796148399997</v>
      </c>
      <c r="B34" s="179">
        <v>-119.111103634</v>
      </c>
      <c r="C34" s="68">
        <v>6111</v>
      </c>
      <c r="D34" s="68" t="s">
        <v>158</v>
      </c>
      <c r="E34" s="68">
        <v>20</v>
      </c>
      <c r="F34" s="170" t="s">
        <v>251</v>
      </c>
      <c r="G34" s="171">
        <v>46</v>
      </c>
      <c r="H34" s="171" t="e">
        <f t="shared" si="0"/>
        <v>#N/A</v>
      </c>
      <c r="I34" s="172" t="e">
        <f>INDEX('Data Table'!$F$4:$F$128,MATCH(ANG!C34,'Data Table'!$A$4:$A$128,0))</f>
        <v>#N/A</v>
      </c>
      <c r="J34" s="191">
        <f>'Data Table'!BV31</f>
        <v>502</v>
      </c>
      <c r="K34" s="191">
        <f>'Data Table'!BW31</f>
        <v>1134</v>
      </c>
      <c r="L34" s="191">
        <f>'Data Table'!BX31</f>
        <v>1295</v>
      </c>
      <c r="M34" s="191">
        <f>'Data Table'!BY31</f>
        <v>1202</v>
      </c>
      <c r="N34" s="191">
        <f>'Data Table'!BZ31</f>
        <v>1044</v>
      </c>
      <c r="O34" s="191">
        <f>'Data Table'!CA31</f>
        <v>1028</v>
      </c>
      <c r="P34" s="191">
        <f>'Data Table'!CB31</f>
        <v>957</v>
      </c>
      <c r="Q34" s="191">
        <f>'Data Table'!CC31</f>
        <v>18</v>
      </c>
      <c r="R34" s="191">
        <f>'Data Table'!CD31</f>
        <v>77</v>
      </c>
      <c r="S34" s="191">
        <f>'Data Table'!CE31</f>
        <v>58</v>
      </c>
      <c r="T34" s="191">
        <f>'Data Table'!CF31</f>
        <v>46</v>
      </c>
      <c r="U34" s="191">
        <f>'Data Table'!CG31</f>
        <v>34</v>
      </c>
      <c r="V34" s="191">
        <f>'Data Table'!CH31</f>
        <v>41</v>
      </c>
      <c r="W34" s="191">
        <f>'Data Table'!CI31</f>
        <v>14</v>
      </c>
      <c r="X34" s="191">
        <f>'Data Table'!CK31</f>
        <v>32994</v>
      </c>
      <c r="Y34" s="191">
        <f>'Data Table'!CL31</f>
        <v>18184</v>
      </c>
      <c r="Z34" s="191">
        <f>'Data Table'!CM31</f>
        <v>19607</v>
      </c>
      <c r="AA34" s="191">
        <f>'Data Table'!CN31</f>
        <v>23176</v>
      </c>
      <c r="AB34" s="191">
        <f>'Data Table'!CO31</f>
        <v>26663</v>
      </c>
      <c r="AC34" s="191">
        <f>'Data Table'!CP31</f>
        <v>46649</v>
      </c>
      <c r="AD34" s="200">
        <f>'Data Table'!CQ31</f>
        <v>42877</v>
      </c>
      <c r="AE34" s="193" t="s">
        <v>181</v>
      </c>
      <c r="AF34" s="138" t="e">
        <f t="shared" si="1"/>
        <v>#N/A</v>
      </c>
      <c r="AG34" s="194">
        <f>INDEX('Data Table'!$BE$4:$BE$128,MATCH(ANG!C34,'Data Table'!$A$4:$A$128,0))</f>
        <v>422.12699124023788</v>
      </c>
      <c r="AH34" s="195">
        <f>INDEX('[3]60-Mile'!$V$4:$V$129,MATCH(AE34,'[3]60-Mile'!$A$4:$A$129,0))</f>
        <v>1023.1428571428571</v>
      </c>
      <c r="AI34" s="196"/>
      <c r="AJ34" s="197">
        <f>INDEX('[3]60-Mile'!$X$4:$X$129,MATCH(AE34,'[3]60-Mile'!$A$4:$A$129,0))</f>
        <v>19.604757433386315</v>
      </c>
      <c r="AK34" s="198">
        <f>INDEX('[3]60-Mile'!$AA$4:$AA$129,MATCH(AE34,'[3]60-Mile'!$A$4:$A$129,0))</f>
        <v>41.142857142857146</v>
      </c>
      <c r="AL34" s="188"/>
      <c r="AM34" s="143"/>
      <c r="AN34" s="144">
        <f>('[4]Social Distancing Grades'!$M29)</f>
        <v>-0.4</v>
      </c>
      <c r="AO34" s="202">
        <f>INDEX('Data Table'!$BU$4:$BU$128,MATCH('Active &amp; Reserve'!C71,'Data Table'!$A$4:$A$128,0))</f>
        <v>2.3737329316554252</v>
      </c>
      <c r="AP34" s="162"/>
      <c r="AQ34" s="162"/>
      <c r="AV34" s="166"/>
      <c r="AW34" s="167"/>
    </row>
    <row r="35" spans="1:49" s="163" customFormat="1" ht="24.95" customHeight="1" x14ac:dyDescent="0.25">
      <c r="A35" s="175">
        <v>29.616080141699999</v>
      </c>
      <c r="B35" s="176">
        <v>-95.170481414799994</v>
      </c>
      <c r="C35" s="68">
        <v>48201</v>
      </c>
      <c r="D35" s="68" t="s">
        <v>158</v>
      </c>
      <c r="E35" s="68">
        <v>38</v>
      </c>
      <c r="F35" s="170" t="s">
        <v>251</v>
      </c>
      <c r="G35" s="171">
        <v>77</v>
      </c>
      <c r="H35" s="171" t="e">
        <f t="shared" si="0"/>
        <v>#N/A</v>
      </c>
      <c r="I35" s="172">
        <f>INDEX('Data Table'!$F$4:$F$128,MATCH(ANG!C35,'Data Table'!$A$4:$A$128,0))</f>
        <v>-9.7073187874645431E-5</v>
      </c>
      <c r="J35" s="191">
        <f>'Data Table'!BV32</f>
        <v>214</v>
      </c>
      <c r="K35" s="191">
        <f>'Data Table'!BW32</f>
        <v>292</v>
      </c>
      <c r="L35" s="191">
        <f>'Data Table'!BX32</f>
        <v>314</v>
      </c>
      <c r="M35" s="191">
        <f>'Data Table'!BY32</f>
        <v>270</v>
      </c>
      <c r="N35" s="191">
        <f>'Data Table'!BZ32</f>
        <v>276</v>
      </c>
      <c r="O35" s="191">
        <f>'Data Table'!CA32</f>
        <v>282</v>
      </c>
      <c r="P35" s="191">
        <f>'Data Table'!CB32</f>
        <v>170</v>
      </c>
      <c r="Q35" s="191">
        <f>'Data Table'!CC32</f>
        <v>1</v>
      </c>
      <c r="R35" s="191">
        <f>'Data Table'!CD32</f>
        <v>2</v>
      </c>
      <c r="S35" s="191">
        <f>'Data Table'!CE32</f>
        <v>6</v>
      </c>
      <c r="T35" s="191">
        <f>'Data Table'!CF32</f>
        <v>7</v>
      </c>
      <c r="U35" s="191">
        <f>'Data Table'!CG32</f>
        <v>4</v>
      </c>
      <c r="V35" s="191">
        <f>'Data Table'!CH32</f>
        <v>3</v>
      </c>
      <c r="W35" s="191">
        <f>'Data Table'!CI32</f>
        <v>1</v>
      </c>
      <c r="X35" s="191">
        <f>'Data Table'!CK32</f>
        <v>0</v>
      </c>
      <c r="Y35" s="191">
        <f>'Data Table'!CL32</f>
        <v>0</v>
      </c>
      <c r="Z35" s="191">
        <f>'Data Table'!CM32</f>
        <v>0</v>
      </c>
      <c r="AA35" s="191">
        <f>'Data Table'!CN32</f>
        <v>-10629</v>
      </c>
      <c r="AB35" s="191">
        <f>'Data Table'!CO32</f>
        <v>10744</v>
      </c>
      <c r="AC35" s="191">
        <f>'Data Table'!CP32</f>
        <v>-7551</v>
      </c>
      <c r="AD35" s="200">
        <f>'Data Table'!CQ32</f>
        <v>35879</v>
      </c>
      <c r="AE35" s="193" t="s">
        <v>186</v>
      </c>
      <c r="AF35" s="138">
        <f t="shared" si="1"/>
        <v>-9.7073187874645431E-5</v>
      </c>
      <c r="AG35" s="194">
        <f>INDEX('Data Table'!$BE$4:$BE$128,MATCH(ANG!C35,'Data Table'!$A$4:$A$128,0))</f>
        <v>216.39163829192151</v>
      </c>
      <c r="AH35" s="195">
        <f>INDEX('[3]60-Mile'!$V$4:$V$129,MATCH(AE35,'[3]60-Mile'!$A$4:$A$129,0))</f>
        <v>259.71428571428572</v>
      </c>
      <c r="AI35" s="196"/>
      <c r="AJ35" s="197">
        <f>INDEX('[3]60-Mile'!$X$4:$X$129,MATCH(AE35,'[3]60-Mile'!$A$4:$A$129,0))</f>
        <v>4.6850884533376513</v>
      </c>
      <c r="AK35" s="198">
        <f>INDEX('[3]60-Mile'!$AA$4:$AA$129,MATCH(AE35,'[3]60-Mile'!$A$4:$A$129,0))</f>
        <v>3.4285714285714284</v>
      </c>
      <c r="AL35" s="188"/>
      <c r="AM35" s="143"/>
      <c r="AN35" s="144">
        <f>('[4]Social Distancing Grades'!$M30)</f>
        <v>-1</v>
      </c>
      <c r="AO35" s="202">
        <f>INDEX('Data Table'!$BU$4:$BU$128,MATCH('Active &amp; Reserve'!C72,'Data Table'!$A$4:$A$128,0))</f>
        <v>18.156772394082765</v>
      </c>
      <c r="AP35" s="162"/>
      <c r="AQ35" s="162"/>
      <c r="AV35" s="166"/>
      <c r="AW35" s="167"/>
    </row>
    <row r="36" spans="1:49" s="163" customFormat="1" ht="24.95" customHeight="1" x14ac:dyDescent="0.25">
      <c r="A36" s="175">
        <v>46.844795295600001</v>
      </c>
      <c r="B36" s="176">
        <v>-92.177561435499996</v>
      </c>
      <c r="C36" s="68">
        <v>27137</v>
      </c>
      <c r="D36" s="68" t="s">
        <v>158</v>
      </c>
      <c r="E36" s="68">
        <v>32</v>
      </c>
      <c r="F36" s="170" t="s">
        <v>251</v>
      </c>
      <c r="G36" s="171">
        <v>43</v>
      </c>
      <c r="H36" s="171" t="e">
        <f t="shared" si="0"/>
        <v>#N/A</v>
      </c>
      <c r="I36" s="172">
        <f>INDEX('Data Table'!$F$4:$F$128,MATCH(ANG!C36,'Data Table'!$A$4:$A$128,0))</f>
        <v>1.1775161450843844E-3</v>
      </c>
      <c r="J36" s="191">
        <f>'Data Table'!BV33</f>
        <v>4</v>
      </c>
      <c r="K36" s="191">
        <f>'Data Table'!BW33</f>
        <v>5</v>
      </c>
      <c r="L36" s="191">
        <f>'Data Table'!BX33</f>
        <v>6</v>
      </c>
      <c r="M36" s="191">
        <f>'Data Table'!BY33</f>
        <v>1</v>
      </c>
      <c r="N36" s="191">
        <f>'Data Table'!BZ33</f>
        <v>2</v>
      </c>
      <c r="O36" s="191">
        <f>'Data Table'!CA33</f>
        <v>2</v>
      </c>
      <c r="P36" s="191">
        <f>'Data Table'!CB33</f>
        <v>4</v>
      </c>
      <c r="Q36" s="191">
        <f>'Data Table'!CC33</f>
        <v>0</v>
      </c>
      <c r="R36" s="191">
        <f>'Data Table'!CD33</f>
        <v>0</v>
      </c>
      <c r="S36" s="191">
        <f>'Data Table'!CE33</f>
        <v>0</v>
      </c>
      <c r="T36" s="191">
        <f>'Data Table'!CF33</f>
        <v>0</v>
      </c>
      <c r="U36" s="191">
        <f>'Data Table'!CG33</f>
        <v>0</v>
      </c>
      <c r="V36" s="191">
        <f>'Data Table'!CH33</f>
        <v>0</v>
      </c>
      <c r="W36" s="191">
        <f>'Data Table'!CI33</f>
        <v>0</v>
      </c>
      <c r="X36" s="191">
        <f>'Data Table'!CK33</f>
        <v>-1341</v>
      </c>
      <c r="Y36" s="191">
        <f>'Data Table'!CL33</f>
        <v>-907</v>
      </c>
      <c r="Z36" s="191">
        <f>'Data Table'!CM33</f>
        <v>918</v>
      </c>
      <c r="AA36" s="191">
        <f>'Data Table'!CN33</f>
        <v>-635</v>
      </c>
      <c r="AB36" s="191">
        <f>'Data Table'!CO33</f>
        <v>122</v>
      </c>
      <c r="AC36" s="191">
        <f>'Data Table'!CP33</f>
        <v>1191</v>
      </c>
      <c r="AD36" s="200">
        <f>'Data Table'!CQ33</f>
        <v>-1325</v>
      </c>
      <c r="AE36" s="193" t="s">
        <v>185</v>
      </c>
      <c r="AF36" s="138">
        <f t="shared" si="1"/>
        <v>1.1775161450843844E-3</v>
      </c>
      <c r="AG36" s="194">
        <f>INDEX('Data Table'!$BE$4:$BE$128,MATCH(ANG!C36,'Data Table'!$A$4:$A$128,0))</f>
        <v>92.956739363603859</v>
      </c>
      <c r="AH36" s="195">
        <f>INDEX('[3]60-Mile'!$V$4:$V$129,MATCH(AE36,'[3]60-Mile'!$A$4:$A$129,0))</f>
        <v>3.4285714285714284</v>
      </c>
      <c r="AI36" s="196"/>
      <c r="AJ36" s="197">
        <f>INDEX('[3]60-Mile'!$X$4:$X$129,MATCH(AE36,'[3]60-Mile'!$A$4:$A$129,0))</f>
        <v>4.2253063347092663</v>
      </c>
      <c r="AK36" s="198">
        <f>INDEX('[3]60-Mile'!$AA$4:$AA$129,MATCH(AE36,'[3]60-Mile'!$A$4:$A$129,0))</f>
        <v>0</v>
      </c>
      <c r="AL36" s="188"/>
      <c r="AM36" s="143"/>
      <c r="AN36" s="144">
        <f>('[4]Social Distancing Grades'!$M31)</f>
        <v>-1</v>
      </c>
      <c r="AO36" s="202">
        <f>INDEX('Data Table'!$BU$4:$BU$128,MATCH('Active &amp; Reserve'!C73,'Data Table'!$A$4:$A$128,0))</f>
        <v>13.77632032601486</v>
      </c>
      <c r="AP36" s="162"/>
      <c r="AQ36" s="162"/>
      <c r="AV36" s="166"/>
      <c r="AW36" s="167"/>
    </row>
    <row r="37" spans="1:49" s="163" customFormat="1" ht="24.95" customHeight="1" x14ac:dyDescent="0.25">
      <c r="A37" s="178">
        <v>40.789472514300002</v>
      </c>
      <c r="B37" s="179">
        <v>-111.956666007</v>
      </c>
      <c r="C37" s="68">
        <v>49035</v>
      </c>
      <c r="D37" s="68" t="s">
        <v>158</v>
      </c>
      <c r="E37" s="68">
        <v>124</v>
      </c>
      <c r="F37" s="170" t="s">
        <v>251</v>
      </c>
      <c r="G37" s="171">
        <v>66</v>
      </c>
      <c r="H37" s="171" t="e">
        <f t="shared" si="0"/>
        <v>#N/A</v>
      </c>
      <c r="I37" s="172">
        <f>INDEX('Data Table'!$F$4:$F$128,MATCH(ANG!C37,'Data Table'!$A$4:$A$128,0))</f>
        <v>1.9142820250492895E-3</v>
      </c>
      <c r="J37" s="191">
        <f>'Data Table'!BV34</f>
        <v>103</v>
      </c>
      <c r="K37" s="191">
        <f>'Data Table'!BW34</f>
        <v>108</v>
      </c>
      <c r="L37" s="191">
        <f>'Data Table'!BX34</f>
        <v>171</v>
      </c>
      <c r="M37" s="191">
        <f>'Data Table'!BY34</f>
        <v>142</v>
      </c>
      <c r="N37" s="191">
        <f>'Data Table'!BZ34</f>
        <v>165</v>
      </c>
      <c r="O37" s="191">
        <f>'Data Table'!CA34</f>
        <v>178</v>
      </c>
      <c r="P37" s="191">
        <f>'Data Table'!CB34</f>
        <v>109</v>
      </c>
      <c r="Q37" s="191">
        <f>'Data Table'!CC34</f>
        <v>0</v>
      </c>
      <c r="R37" s="191">
        <f>'Data Table'!CD34</f>
        <v>7</v>
      </c>
      <c r="S37" s="191">
        <f>'Data Table'!CE34</f>
        <v>1</v>
      </c>
      <c r="T37" s="191">
        <f>'Data Table'!CF34</f>
        <v>3</v>
      </c>
      <c r="U37" s="191">
        <f>'Data Table'!CG34</f>
        <v>0</v>
      </c>
      <c r="V37" s="191">
        <f>'Data Table'!CH34</f>
        <v>4</v>
      </c>
      <c r="W37" s="191">
        <f>'Data Table'!CI34</f>
        <v>0</v>
      </c>
      <c r="X37" s="191">
        <f>'Data Table'!CK34</f>
        <v>0</v>
      </c>
      <c r="Y37" s="191">
        <f>'Data Table'!CL34</f>
        <v>0</v>
      </c>
      <c r="Z37" s="191">
        <f>'Data Table'!CM34</f>
        <v>0</v>
      </c>
      <c r="AA37" s="191">
        <f>'Data Table'!CN34</f>
        <v>0</v>
      </c>
      <c r="AB37" s="191">
        <f>'Data Table'!CO34</f>
        <v>0</v>
      </c>
      <c r="AC37" s="191">
        <f>'Data Table'!CP34</f>
        <v>0</v>
      </c>
      <c r="AD37" s="200">
        <f>'Data Table'!CQ34</f>
        <v>0</v>
      </c>
      <c r="AE37" s="193" t="s">
        <v>221</v>
      </c>
      <c r="AF37" s="138">
        <f t="shared" si="1"/>
        <v>1.9142820250492895E-3</v>
      </c>
      <c r="AG37" s="194">
        <f>INDEX('Data Table'!$BE$4:$BE$128,MATCH(ANG!C37,'Data Table'!$A$4:$A$128,0))</f>
        <v>289.30987461083333</v>
      </c>
      <c r="AH37" s="195">
        <f>INDEX('[3]60-Mile'!$V$4:$V$129,MATCH(AE37,'[3]60-Mile'!$A$4:$A$129,0))</f>
        <v>139.42857142857142</v>
      </c>
      <c r="AI37" s="196"/>
      <c r="AJ37" s="197">
        <f>INDEX('[3]60-Mile'!$X$4:$X$129,MATCH(AE37,'[3]60-Mile'!$A$4:$A$129,0))</f>
        <v>3.3472612366228418</v>
      </c>
      <c r="AK37" s="198">
        <f>INDEX('[3]60-Mile'!$AA$4:$AA$129,MATCH(AE37,'[3]60-Mile'!$A$4:$A$129,0))</f>
        <v>2.1428571428571428</v>
      </c>
      <c r="AL37" s="188"/>
      <c r="AM37" s="143"/>
      <c r="AN37" s="144">
        <f>('[4]Social Distancing Grades'!$M32)</f>
        <v>-1</v>
      </c>
      <c r="AO37" s="202">
        <f>INDEX('Data Table'!$BU$4:$BU$128,MATCH('Active &amp; Reserve'!C74,'Data Table'!$A$4:$A$128,0))</f>
        <v>2.4999246012336913</v>
      </c>
      <c r="AP37" s="162"/>
      <c r="AQ37" s="162"/>
      <c r="AV37" s="166"/>
      <c r="AW37" s="167"/>
    </row>
    <row r="38" spans="1:49" s="163" customFormat="1" ht="24.95" customHeight="1" x14ac:dyDescent="0.25">
      <c r="A38" s="175">
        <v>39.500149469999997</v>
      </c>
      <c r="B38" s="176">
        <v>-119.775232457</v>
      </c>
      <c r="C38" s="68">
        <v>32031</v>
      </c>
      <c r="D38" s="68" t="s">
        <v>158</v>
      </c>
      <c r="E38" s="68">
        <v>120</v>
      </c>
      <c r="F38" s="170" t="s">
        <v>251</v>
      </c>
      <c r="G38" s="171">
        <v>51</v>
      </c>
      <c r="H38" s="171" t="e">
        <f t="shared" si="0"/>
        <v>#N/A</v>
      </c>
      <c r="I38" s="172">
        <f>INDEX('Data Table'!$F$4:$F$128,MATCH(ANG!C38,'Data Table'!$A$4:$A$128,0))</f>
        <v>4.0351578495968153E-4</v>
      </c>
      <c r="J38" s="191">
        <f>'Data Table'!BV35</f>
        <v>14</v>
      </c>
      <c r="K38" s="191">
        <f>'Data Table'!BW35</f>
        <v>6</v>
      </c>
      <c r="L38" s="191">
        <f>'Data Table'!BX35</f>
        <v>3</v>
      </c>
      <c r="M38" s="191">
        <f>'Data Table'!BY35</f>
        <v>6</v>
      </c>
      <c r="N38" s="191">
        <f>'Data Table'!BZ35</f>
        <v>2</v>
      </c>
      <c r="O38" s="191">
        <f>'Data Table'!CA35</f>
        <v>0</v>
      </c>
      <c r="P38" s="191">
        <f>'Data Table'!CB35</f>
        <v>4</v>
      </c>
      <c r="Q38" s="191">
        <f>'Data Table'!CC35</f>
        <v>0</v>
      </c>
      <c r="R38" s="191">
        <f>'Data Table'!CD35</f>
        <v>1</v>
      </c>
      <c r="S38" s="191">
        <f>'Data Table'!CE35</f>
        <v>0</v>
      </c>
      <c r="T38" s="191">
        <f>'Data Table'!CF35</f>
        <v>0</v>
      </c>
      <c r="U38" s="191">
        <f>'Data Table'!CG35</f>
        <v>1</v>
      </c>
      <c r="V38" s="191">
        <f>'Data Table'!CH35</f>
        <v>0</v>
      </c>
      <c r="W38" s="191">
        <f>'Data Table'!CI35</f>
        <v>0</v>
      </c>
      <c r="X38" s="191">
        <f>'Data Table'!CK35</f>
        <v>4323</v>
      </c>
      <c r="Y38" s="191">
        <f>'Data Table'!CL35</f>
        <v>2416</v>
      </c>
      <c r="Z38" s="191">
        <f>'Data Table'!CM35</f>
        <v>2321</v>
      </c>
      <c r="AA38" s="191">
        <f>'Data Table'!CN35</f>
        <v>4099</v>
      </c>
      <c r="AB38" s="191">
        <f>'Data Table'!CO35</f>
        <v>4156</v>
      </c>
      <c r="AC38" s="191">
        <f>'Data Table'!CP35</f>
        <v>2494</v>
      </c>
      <c r="AD38" s="200">
        <f>'Data Table'!CQ35</f>
        <v>3360</v>
      </c>
      <c r="AE38" s="193" t="s">
        <v>217</v>
      </c>
      <c r="AF38" s="138">
        <f t="shared" si="1"/>
        <v>4.0351578495968153E-4</v>
      </c>
      <c r="AG38" s="194">
        <f>INDEX('Data Table'!$BE$4:$BE$128,MATCH(ANG!C38,'Data Table'!$A$4:$A$128,0))</f>
        <v>78.642934483217147</v>
      </c>
      <c r="AH38" s="195">
        <f>INDEX('[3]60-Mile'!$V$4:$V$129,MATCH(AE38,'[3]60-Mile'!$A$4:$A$129,0))</f>
        <v>5</v>
      </c>
      <c r="AI38" s="196"/>
      <c r="AJ38" s="197">
        <f>INDEX('[3]60-Mile'!$X$4:$X$129,MATCH(AE38,'[3]60-Mile'!$A$4:$A$129,0))</f>
        <v>1.8995877894496895</v>
      </c>
      <c r="AK38" s="198">
        <f>INDEX('[3]60-Mile'!$AA$4:$AA$129,MATCH(AE38,'[3]60-Mile'!$A$4:$A$129,0))</f>
        <v>0.2857142857142857</v>
      </c>
      <c r="AL38" s="188"/>
      <c r="AM38" s="143"/>
      <c r="AN38" s="144">
        <f>('[4]Social Distancing Grades'!$M33)</f>
        <v>-1</v>
      </c>
      <c r="AO38" s="202">
        <f>INDEX('Data Table'!$BU$4:$BU$128,MATCH('Active &amp; Reserve'!C75,'Data Table'!$A$4:$A$128,0))</f>
        <v>3.986792442999846</v>
      </c>
      <c r="AP38" s="162"/>
      <c r="AQ38" s="162"/>
      <c r="AV38" s="166"/>
      <c r="AW38" s="167"/>
    </row>
    <row r="39" spans="1:49" s="163" customFormat="1" ht="24.95" customHeight="1" x14ac:dyDescent="0.25">
      <c r="A39" s="175">
        <v>40.841020614999998</v>
      </c>
      <c r="B39" s="176">
        <v>-96.753872177100007</v>
      </c>
      <c r="C39" s="68">
        <v>31109</v>
      </c>
      <c r="D39" s="68" t="s">
        <v>158</v>
      </c>
      <c r="E39" s="68">
        <v>78</v>
      </c>
      <c r="F39" s="170" t="s">
        <v>251</v>
      </c>
      <c r="G39" s="171">
        <v>107</v>
      </c>
      <c r="H39" s="171" t="e">
        <f t="shared" si="0"/>
        <v>#N/A</v>
      </c>
      <c r="I39" s="172">
        <f>INDEX('Data Table'!$F$4:$F$128,MATCH(ANG!C39,'Data Table'!$A$4:$A$128,0))</f>
        <v>8.2687184999460355E-3</v>
      </c>
      <c r="J39" s="191">
        <f>'Data Table'!BV36</f>
        <v>227</v>
      </c>
      <c r="K39" s="191">
        <f>'Data Table'!BW36</f>
        <v>165</v>
      </c>
      <c r="L39" s="191">
        <f>'Data Table'!BX36</f>
        <v>226</v>
      </c>
      <c r="M39" s="191">
        <f>'Data Table'!BY36</f>
        <v>254</v>
      </c>
      <c r="N39" s="191">
        <f>'Data Table'!BZ36</f>
        <v>156</v>
      </c>
      <c r="O39" s="191">
        <f>'Data Table'!CA36</f>
        <v>199</v>
      </c>
      <c r="P39" s="191">
        <f>'Data Table'!CB36</f>
        <v>123</v>
      </c>
      <c r="Q39" s="191">
        <f>'Data Table'!CC36</f>
        <v>1</v>
      </c>
      <c r="R39" s="191">
        <f>'Data Table'!CD36</f>
        <v>1</v>
      </c>
      <c r="S39" s="191">
        <f>'Data Table'!CE36</f>
        <v>1</v>
      </c>
      <c r="T39" s="191">
        <f>'Data Table'!CF36</f>
        <v>3</v>
      </c>
      <c r="U39" s="191">
        <f>'Data Table'!CG36</f>
        <v>3</v>
      </c>
      <c r="V39" s="191">
        <f>'Data Table'!CH36</f>
        <v>0</v>
      </c>
      <c r="W39" s="191">
        <f>'Data Table'!CI36</f>
        <v>2</v>
      </c>
      <c r="X39" s="191">
        <f>'Data Table'!CK36</f>
        <v>-287</v>
      </c>
      <c r="Y39" s="191">
        <f>'Data Table'!CL36</f>
        <v>-59</v>
      </c>
      <c r="Z39" s="191">
        <f>'Data Table'!CM36</f>
        <v>745</v>
      </c>
      <c r="AA39" s="191">
        <f>'Data Table'!CN36</f>
        <v>-251</v>
      </c>
      <c r="AB39" s="191">
        <f>'Data Table'!CO36</f>
        <v>-807</v>
      </c>
      <c r="AC39" s="191">
        <f>'Data Table'!CP36</f>
        <v>-47</v>
      </c>
      <c r="AD39" s="200">
        <f>'Data Table'!CQ36</f>
        <v>1077</v>
      </c>
      <c r="AE39" s="193" t="s">
        <v>201</v>
      </c>
      <c r="AF39" s="138">
        <f t="shared" si="1"/>
        <v>8.2687184999460355E-3</v>
      </c>
      <c r="AG39" s="194">
        <f>INDEX('Data Table'!$BE$4:$BE$128,MATCH(ANG!C39,'Data Table'!$A$4:$A$128,0))</f>
        <v>480.38942595290177</v>
      </c>
      <c r="AH39" s="195">
        <f>INDEX('[3]60-Mile'!$V$4:$V$129,MATCH(AE39,'[3]60-Mile'!$A$4:$A$129,0))</f>
        <v>192.85714285714286</v>
      </c>
      <c r="AI39" s="196"/>
      <c r="AJ39" s="197">
        <f>INDEX('[3]60-Mile'!$X$4:$X$129,MATCH(AE39,'[3]60-Mile'!$A$4:$A$129,0))</f>
        <v>3.9575808221721944</v>
      </c>
      <c r="AK39" s="198">
        <f>INDEX('[3]60-Mile'!$AA$4:$AA$129,MATCH(AE39,'[3]60-Mile'!$A$4:$A$129,0))</f>
        <v>1.5714285714285714</v>
      </c>
      <c r="AL39" s="188"/>
      <c r="AM39" s="143"/>
      <c r="AN39" s="144">
        <f>('[4]Social Distancing Grades'!$M34)</f>
        <v>-1</v>
      </c>
      <c r="AO39" s="202">
        <f>INDEX('Data Table'!$BU$4:$BU$128,MATCH('Active &amp; Reserve'!C76,'Data Table'!$A$4:$A$128,0))</f>
        <v>1.4839062283214588</v>
      </c>
      <c r="AP39" s="162"/>
      <c r="AQ39" s="162"/>
      <c r="AV39" s="166"/>
      <c r="AW39" s="167"/>
    </row>
    <row r="40" spans="1:49" s="163" customFormat="1" ht="24.95" customHeight="1" x14ac:dyDescent="0.25">
      <c r="A40" s="178">
        <v>43.089068886100002</v>
      </c>
      <c r="B40" s="179">
        <v>-70.818650638600005</v>
      </c>
      <c r="C40" s="68">
        <v>33015</v>
      </c>
      <c r="D40" s="68" t="s">
        <v>158</v>
      </c>
      <c r="E40" s="68">
        <v>113</v>
      </c>
      <c r="F40" s="170" t="s">
        <v>251</v>
      </c>
      <c r="G40" s="171">
        <v>52</v>
      </c>
      <c r="H40" s="171" t="e">
        <f t="shared" si="0"/>
        <v>#N/A</v>
      </c>
      <c r="I40" s="172">
        <f>INDEX('Data Table'!$F$4:$F$128,MATCH(ANG!C40,'Data Table'!$A$4:$A$128,0))</f>
        <v>0.25692805064310287</v>
      </c>
      <c r="J40" s="191">
        <f>'Data Table'!BV37</f>
        <v>637</v>
      </c>
      <c r="K40" s="191">
        <f>'Data Table'!BW37</f>
        <v>619</v>
      </c>
      <c r="L40" s="191">
        <f>'Data Table'!BX37</f>
        <v>735</v>
      </c>
      <c r="M40" s="191">
        <f>'Data Table'!BY37</f>
        <v>671</v>
      </c>
      <c r="N40" s="191">
        <f>'Data Table'!BZ37</f>
        <v>571</v>
      </c>
      <c r="O40" s="191">
        <f>'Data Table'!CA37</f>
        <v>528</v>
      </c>
      <c r="P40" s="191">
        <f>'Data Table'!CB37</f>
        <v>597</v>
      </c>
      <c r="Q40" s="191">
        <f>'Data Table'!CC37</f>
        <v>42</v>
      </c>
      <c r="R40" s="191">
        <f>'Data Table'!CD37</f>
        <v>54</v>
      </c>
      <c r="S40" s="191">
        <f>'Data Table'!CE37</f>
        <v>78</v>
      </c>
      <c r="T40" s="191">
        <f>'Data Table'!CF37</f>
        <v>55</v>
      </c>
      <c r="U40" s="191">
        <f>'Data Table'!CG37</f>
        <v>51</v>
      </c>
      <c r="V40" s="191">
        <f>'Data Table'!CH37</f>
        <v>40</v>
      </c>
      <c r="W40" s="191">
        <f>'Data Table'!CI37</f>
        <v>38</v>
      </c>
      <c r="X40" s="191">
        <f>'Data Table'!CK37</f>
        <v>4036</v>
      </c>
      <c r="Y40" s="191">
        <f>'Data Table'!CL37</f>
        <v>724</v>
      </c>
      <c r="Z40" s="191">
        <f>'Data Table'!CM37</f>
        <v>472</v>
      </c>
      <c r="AA40" s="191">
        <f>'Data Table'!CN37</f>
        <v>1600</v>
      </c>
      <c r="AB40" s="191">
        <f>'Data Table'!CO37</f>
        <v>2899</v>
      </c>
      <c r="AC40" s="191">
        <f>'Data Table'!CP37</f>
        <v>0</v>
      </c>
      <c r="AD40" s="200">
        <f>'Data Table'!CQ37</f>
        <v>1247</v>
      </c>
      <c r="AE40" s="193" t="s">
        <v>212</v>
      </c>
      <c r="AF40" s="138">
        <f t="shared" si="1"/>
        <v>0.25692805064310287</v>
      </c>
      <c r="AG40" s="194">
        <f>INDEX('Data Table'!$BE$4:$BE$128,MATCH(ANG!C40,'Data Table'!$A$4:$A$128,0))</f>
        <v>1165.5693292536357</v>
      </c>
      <c r="AH40" s="195">
        <f>INDEX('[3]60-Mile'!$V$4:$V$129,MATCH(AE40,'[3]60-Mile'!$A$4:$A$129,0))</f>
        <v>622.57142857142856</v>
      </c>
      <c r="AI40" s="196"/>
      <c r="AJ40" s="197">
        <f>INDEX('[3]60-Mile'!$X$4:$X$129,MATCH(AE40,'[3]60-Mile'!$A$4:$A$129,0))</f>
        <v>76.828679815437667</v>
      </c>
      <c r="AK40" s="198">
        <f>INDEX('[3]60-Mile'!$AA$4:$AA$129,MATCH(AE40,'[3]60-Mile'!$A$4:$A$129,0))</f>
        <v>51.142857142857146</v>
      </c>
      <c r="AL40" s="188"/>
      <c r="AM40" s="143"/>
      <c r="AN40" s="144">
        <f>('[4]Social Distancing Grades'!$M35)</f>
        <v>-1</v>
      </c>
      <c r="AO40" s="202">
        <f>INDEX('Data Table'!$BU$4:$BU$128,MATCH('Active &amp; Reserve'!C77,'Data Table'!$A$4:$A$128,0))</f>
        <v>1.503615149796651</v>
      </c>
      <c r="AP40" s="162"/>
      <c r="AQ40" s="162"/>
      <c r="AV40" s="166"/>
      <c r="AW40" s="167"/>
    </row>
    <row r="41" spans="1:49" s="163" customFormat="1" ht="24.95" customHeight="1" x14ac:dyDescent="0.25">
      <c r="A41" s="175">
        <v>44.4744278549</v>
      </c>
      <c r="B41" s="176">
        <v>-73.147896816900001</v>
      </c>
      <c r="C41" s="68">
        <v>50007</v>
      </c>
      <c r="D41" s="68" t="s">
        <v>158</v>
      </c>
      <c r="E41" s="68">
        <v>14</v>
      </c>
      <c r="F41" s="170" t="s">
        <v>251</v>
      </c>
      <c r="G41" s="171">
        <v>63</v>
      </c>
      <c r="H41" s="171" t="e">
        <f t="shared" si="0"/>
        <v>#N/A</v>
      </c>
      <c r="I41" s="172">
        <f>INDEX('Data Table'!$F$4:$F$128,MATCH(ANG!C41,'Data Table'!$A$4:$A$128,0))</f>
        <v>3.3096100502573923E-8</v>
      </c>
      <c r="J41" s="191">
        <f>'Data Table'!BV38</f>
        <v>2</v>
      </c>
      <c r="K41" s="191">
        <f>'Data Table'!BW38</f>
        <v>2</v>
      </c>
      <c r="L41" s="191">
        <f>'Data Table'!BX38</f>
        <v>0</v>
      </c>
      <c r="M41" s="191">
        <f>'Data Table'!BY38</f>
        <v>6</v>
      </c>
      <c r="N41" s="191">
        <f>'Data Table'!BZ38</f>
        <v>1</v>
      </c>
      <c r="O41" s="191">
        <f>'Data Table'!CA38</f>
        <v>3</v>
      </c>
      <c r="P41" s="191">
        <f>'Data Table'!CB38</f>
        <v>0</v>
      </c>
      <c r="Q41" s="191">
        <f>'Data Table'!CC38</f>
        <v>0</v>
      </c>
      <c r="R41" s="191">
        <f>'Data Table'!CD38</f>
        <v>0</v>
      </c>
      <c r="S41" s="191">
        <f>'Data Table'!CE38</f>
        <v>0</v>
      </c>
      <c r="T41" s="191">
        <f>'Data Table'!CF38</f>
        <v>0</v>
      </c>
      <c r="U41" s="191">
        <f>'Data Table'!CG38</f>
        <v>0</v>
      </c>
      <c r="V41" s="191">
        <f>'Data Table'!CH38</f>
        <v>0</v>
      </c>
      <c r="W41" s="191">
        <f>'Data Table'!CI38</f>
        <v>0</v>
      </c>
      <c r="X41" s="191">
        <f>'Data Table'!CK38</f>
        <v>0</v>
      </c>
      <c r="Y41" s="191">
        <f>'Data Table'!CL38</f>
        <v>0</v>
      </c>
      <c r="Z41" s="191">
        <f>'Data Table'!CM38</f>
        <v>0</v>
      </c>
      <c r="AA41" s="191">
        <f>'Data Table'!CN38</f>
        <v>0</v>
      </c>
      <c r="AB41" s="191">
        <f>'Data Table'!CO38</f>
        <v>0</v>
      </c>
      <c r="AC41" s="191">
        <f>'Data Table'!CP38</f>
        <v>0</v>
      </c>
      <c r="AD41" s="200">
        <f>'Data Table'!CQ38</f>
        <v>0</v>
      </c>
      <c r="AE41" s="193" t="s">
        <v>179</v>
      </c>
      <c r="AF41" s="138">
        <f t="shared" si="1"/>
        <v>3.3096100502573923E-8</v>
      </c>
      <c r="AG41" s="194">
        <f>INDEX('Data Table'!$BE$4:$BE$128,MATCH(ANG!C41,'Data Table'!$A$4:$A$128,0))</f>
        <v>154.0748608172955</v>
      </c>
      <c r="AH41" s="195">
        <f>INDEX('[3]60-Mile'!$V$4:$V$129,MATCH(AE41,'[3]60-Mile'!$A$4:$A$129,0))</f>
        <v>2</v>
      </c>
      <c r="AI41" s="196"/>
      <c r="AJ41" s="197">
        <f>INDEX('[3]60-Mile'!$X$4:$X$129,MATCH(AE41,'[3]60-Mile'!$A$4:$A$129,0))</f>
        <v>9.0837786422895306</v>
      </c>
      <c r="AK41" s="198">
        <f>INDEX('[3]60-Mile'!$AA$4:$AA$129,MATCH(AE41,'[3]60-Mile'!$A$4:$A$129,0))</f>
        <v>0</v>
      </c>
      <c r="AL41" s="188"/>
      <c r="AM41" s="143"/>
      <c r="AN41" s="144">
        <f>('[4]Social Distancing Grades'!$M36)</f>
        <v>-1</v>
      </c>
      <c r="AO41" s="202">
        <f>INDEX('Data Table'!$BU$4:$BU$128,MATCH('Active &amp; Reserve'!C78,'Data Table'!$A$4:$A$128,0))</f>
        <v>3.3613855486841784</v>
      </c>
      <c r="AP41" s="162"/>
      <c r="AQ41" s="162"/>
      <c r="AV41" s="166"/>
      <c r="AW41" s="167"/>
    </row>
    <row r="42" spans="1:49" s="163" customFormat="1" ht="24.95" customHeight="1" x14ac:dyDescent="0.25">
      <c r="A42" s="175">
        <v>33.4258258419</v>
      </c>
      <c r="B42" s="176">
        <v>-112.011664369</v>
      </c>
      <c r="C42" s="68">
        <v>4013</v>
      </c>
      <c r="D42" s="68" t="s">
        <v>158</v>
      </c>
      <c r="E42" s="68">
        <v>49</v>
      </c>
      <c r="F42" s="170" t="s">
        <v>251</v>
      </c>
      <c r="G42" s="171">
        <v>27</v>
      </c>
      <c r="H42" s="171" t="e">
        <f t="shared" si="0"/>
        <v>#N/A</v>
      </c>
      <c r="I42" s="172">
        <f>INDEX('Data Table'!$F$4:$F$128,MATCH(ANG!C42,'Data Table'!$A$4:$A$128,0))</f>
        <v>1.3107183071643794E-3</v>
      </c>
      <c r="J42" s="191">
        <f>'Data Table'!BV39</f>
        <v>100</v>
      </c>
      <c r="K42" s="191">
        <f>'Data Table'!BW39</f>
        <v>142</v>
      </c>
      <c r="L42" s="191">
        <f>'Data Table'!BX39</f>
        <v>162</v>
      </c>
      <c r="M42" s="191">
        <f>'Data Table'!BY39</f>
        <v>191</v>
      </c>
      <c r="N42" s="191">
        <f>'Data Table'!BZ39</f>
        <v>115</v>
      </c>
      <c r="O42" s="191">
        <f>'Data Table'!CA39</f>
        <v>227</v>
      </c>
      <c r="P42" s="191">
        <f>'Data Table'!CB39</f>
        <v>100</v>
      </c>
      <c r="Q42" s="191">
        <f>'Data Table'!CC39</f>
        <v>5</v>
      </c>
      <c r="R42" s="191">
        <f>'Data Table'!CD39</f>
        <v>15</v>
      </c>
      <c r="S42" s="191">
        <f>'Data Table'!CE39</f>
        <v>18</v>
      </c>
      <c r="T42" s="191">
        <f>'Data Table'!CF39</f>
        <v>4</v>
      </c>
      <c r="U42" s="191">
        <f>'Data Table'!CG39</f>
        <v>7</v>
      </c>
      <c r="V42" s="191">
        <f>'Data Table'!CH39</f>
        <v>15</v>
      </c>
      <c r="W42" s="191">
        <f>'Data Table'!CI39</f>
        <v>1</v>
      </c>
      <c r="X42" s="191">
        <f>'Data Table'!CK39</f>
        <v>1138</v>
      </c>
      <c r="Y42" s="191">
        <f>'Data Table'!CL39</f>
        <v>554</v>
      </c>
      <c r="Z42" s="191">
        <f>'Data Table'!CM39</f>
        <v>2012</v>
      </c>
      <c r="AA42" s="191">
        <f>'Data Table'!CN39</f>
        <v>1446</v>
      </c>
      <c r="AB42" s="191">
        <f>'Data Table'!CO39</f>
        <v>126</v>
      </c>
      <c r="AC42" s="191">
        <f>'Data Table'!CP39</f>
        <v>202</v>
      </c>
      <c r="AD42" s="200">
        <f>'Data Table'!CQ39</f>
        <v>1921</v>
      </c>
      <c r="AE42" s="193" t="s">
        <v>225</v>
      </c>
      <c r="AF42" s="138">
        <f t="shared" si="1"/>
        <v>1.3107183071643794E-3</v>
      </c>
      <c r="AG42" s="194">
        <f>INDEX('Data Table'!$BE$4:$BE$128,MATCH(ANG!C42,'Data Table'!$A$4:$A$128,0))</f>
        <v>184.5314613099259</v>
      </c>
      <c r="AH42" s="195">
        <f>INDEX('[3]60-Mile'!$V$4:$V$129,MATCH(AE42,'[3]60-Mile'!$A$4:$A$129,0))</f>
        <v>148.14285714285714</v>
      </c>
      <c r="AI42" s="196"/>
      <c r="AJ42" s="197">
        <f>INDEX('[3]60-Mile'!$X$4:$X$129,MATCH(AE42,'[3]60-Mile'!$A$4:$A$129,0))</f>
        <v>8.5610826559153743</v>
      </c>
      <c r="AK42" s="198">
        <f>INDEX('[3]60-Mile'!$AA$4:$AA$129,MATCH(AE42,'[3]60-Mile'!$A$4:$A$129,0))</f>
        <v>9.2857142857142865</v>
      </c>
      <c r="AL42" s="188"/>
      <c r="AM42" s="143"/>
      <c r="AN42" s="144">
        <f>('[4]Social Distancing Grades'!$M37)</f>
        <v>-1</v>
      </c>
      <c r="AO42" s="202">
        <f>INDEX('Data Table'!$BU$4:$BU$128,MATCH('Active &amp; Reserve'!C79,'Data Table'!$A$4:$A$128,0))</f>
        <v>14.135429555995827</v>
      </c>
      <c r="AP42" s="162"/>
      <c r="AQ42" s="162"/>
      <c r="AV42" s="166"/>
      <c r="AW42" s="167"/>
    </row>
    <row r="43" spans="1:49" s="163" customFormat="1" ht="24.95" hidden="1" customHeight="1" x14ac:dyDescent="0.25">
      <c r="A43" s="178">
        <v>33.888493007000001</v>
      </c>
      <c r="B43" s="179">
        <v>-117.258617962</v>
      </c>
      <c r="C43" s="68">
        <v>6065</v>
      </c>
      <c r="D43" s="68" t="s">
        <v>370</v>
      </c>
      <c r="E43" s="68">
        <v>86</v>
      </c>
      <c r="F43" s="170" t="s">
        <v>153</v>
      </c>
      <c r="G43" s="171">
        <v>24</v>
      </c>
      <c r="H43" s="171" t="e">
        <f t="shared" si="0"/>
        <v>#N/A</v>
      </c>
      <c r="I43" s="172">
        <f>INDEX('Data Table'!$F$4:$F$128,MATCH(ANG!C43,'Data Table'!$A$4:$A$128,0))</f>
        <v>1.821151157976671E-2</v>
      </c>
      <c r="J43" s="191">
        <f>'Data Table'!BV40</f>
        <v>180</v>
      </c>
      <c r="K43" s="191">
        <f>'Data Table'!BW40</f>
        <v>172</v>
      </c>
      <c r="L43" s="191">
        <f>'Data Table'!BX40</f>
        <v>302</v>
      </c>
      <c r="M43" s="191">
        <f>'Data Table'!BY40</f>
        <v>295</v>
      </c>
      <c r="N43" s="191">
        <f>'Data Table'!BZ40</f>
        <v>228</v>
      </c>
      <c r="O43" s="191">
        <f>'Data Table'!CA40</f>
        <v>307</v>
      </c>
      <c r="P43" s="191">
        <f>'Data Table'!CB40</f>
        <v>321</v>
      </c>
      <c r="Q43" s="191">
        <f>'Data Table'!CC40</f>
        <v>7</v>
      </c>
      <c r="R43" s="191">
        <f>'Data Table'!CD40</f>
        <v>0</v>
      </c>
      <c r="S43" s="191">
        <f>'Data Table'!CE40</f>
        <v>10</v>
      </c>
      <c r="T43" s="191">
        <f>'Data Table'!CF40</f>
        <v>34</v>
      </c>
      <c r="U43" s="191">
        <f>'Data Table'!CG40</f>
        <v>6</v>
      </c>
      <c r="V43" s="191">
        <f>'Data Table'!CH40</f>
        <v>21</v>
      </c>
      <c r="W43" s="191">
        <f>'Data Table'!CI40</f>
        <v>5</v>
      </c>
      <c r="X43" s="191">
        <f>'Data Table'!CK40</f>
        <v>32994</v>
      </c>
      <c r="Y43" s="191">
        <f>'Data Table'!CL40</f>
        <v>18184</v>
      </c>
      <c r="Z43" s="191">
        <f>'Data Table'!CM40</f>
        <v>19607</v>
      </c>
      <c r="AA43" s="191">
        <f>'Data Table'!CN40</f>
        <v>23176</v>
      </c>
      <c r="AB43" s="191">
        <f>'Data Table'!CO40</f>
        <v>26663</v>
      </c>
      <c r="AC43" s="191">
        <f>'Data Table'!CP40</f>
        <v>46649</v>
      </c>
      <c r="AD43" s="200">
        <f>'Data Table'!CQ40</f>
        <v>42877</v>
      </c>
      <c r="AE43" s="259" t="s">
        <v>204</v>
      </c>
      <c r="AF43" s="134">
        <f t="shared" si="1"/>
        <v>1.821151157976671E-2</v>
      </c>
      <c r="AG43" s="241">
        <f>INDEX('Data Table'!$BE$4:$BE$128,MATCH(ANG!C43,'Data Table'!$A$4:$A$128,0))</f>
        <v>185.75313377817884</v>
      </c>
      <c r="AH43" s="242">
        <f>INDEX('[3]60-Mile'!$V$4:$V$129,MATCH(AE43,'[3]60-Mile'!$A$4:$A$129,0))</f>
        <v>257.85714285714283</v>
      </c>
      <c r="AI43" s="243"/>
      <c r="AJ43" s="244">
        <f>INDEX('[3]60-Mile'!$X$4:$X$129,MATCH(AE43,'[3]60-Mile'!$A$4:$A$129,0))</f>
        <v>6.2327084556975709</v>
      </c>
      <c r="AK43" s="245">
        <f>INDEX('[3]60-Mile'!$AA$4:$AA$129,MATCH(AE43,'[3]60-Mile'!$A$4:$A$129,0))</f>
        <v>11.857142857142858</v>
      </c>
      <c r="AL43" s="221"/>
      <c r="AM43" s="137"/>
      <c r="AN43" s="151">
        <f>('[4]Social Distancing Grades'!$M38)</f>
        <v>-1</v>
      </c>
      <c r="AO43" s="202"/>
      <c r="AP43" s="162"/>
      <c r="AQ43" s="162"/>
      <c r="AV43" s="166"/>
      <c r="AW43" s="167"/>
    </row>
    <row r="44" spans="1:49" s="163" customFormat="1" ht="24.95" customHeight="1" x14ac:dyDescent="0.25">
      <c r="A44" s="175">
        <v>35.042234999999998</v>
      </c>
      <c r="B44" s="176">
        <v>-89.979184000000004</v>
      </c>
      <c r="C44" s="68">
        <v>47157</v>
      </c>
      <c r="D44" s="68" t="s">
        <v>158</v>
      </c>
      <c r="E44" s="68">
        <v>93</v>
      </c>
      <c r="F44" s="170" t="s">
        <v>251</v>
      </c>
      <c r="G44" s="171">
        <v>72</v>
      </c>
      <c r="H44" s="171" t="e">
        <f t="shared" si="0"/>
        <v>#N/A</v>
      </c>
      <c r="I44" s="172">
        <f>INDEX('Data Table'!$F$4:$F$128,MATCH(ANG!C44,'Data Table'!$A$4:$A$128,0))</f>
        <v>9.2656446027160322E-4</v>
      </c>
      <c r="J44" s="191">
        <f>'Data Table'!BV41</f>
        <v>149</v>
      </c>
      <c r="K44" s="191">
        <f>'Data Table'!BW41</f>
        <v>145</v>
      </c>
      <c r="L44" s="191">
        <f>'Data Table'!BX41</f>
        <v>108</v>
      </c>
      <c r="M44" s="191">
        <f>'Data Table'!BY41</f>
        <v>321</v>
      </c>
      <c r="N44" s="191">
        <f>'Data Table'!BZ41</f>
        <v>183</v>
      </c>
      <c r="O44" s="191">
        <f>'Data Table'!CA41</f>
        <v>150</v>
      </c>
      <c r="P44" s="191">
        <f>'Data Table'!CB41</f>
        <v>142</v>
      </c>
      <c r="Q44" s="191">
        <f>'Data Table'!CC41</f>
        <v>3</v>
      </c>
      <c r="R44" s="191">
        <f>'Data Table'!CD41</f>
        <v>3</v>
      </c>
      <c r="S44" s="191">
        <f>'Data Table'!CE41</f>
        <v>1</v>
      </c>
      <c r="T44" s="191">
        <f>'Data Table'!CF41</f>
        <v>4</v>
      </c>
      <c r="U44" s="191">
        <f>'Data Table'!CG41</f>
        <v>2</v>
      </c>
      <c r="V44" s="191">
        <f>'Data Table'!CH41</f>
        <v>2</v>
      </c>
      <c r="W44" s="191">
        <f>'Data Table'!CI41</f>
        <v>4</v>
      </c>
      <c r="X44" s="191">
        <f>'Data Table'!CK41</f>
        <v>5025</v>
      </c>
      <c r="Y44" s="191">
        <f>'Data Table'!CL41</f>
        <v>6350</v>
      </c>
      <c r="Z44" s="191">
        <f>'Data Table'!CM41</f>
        <v>2280</v>
      </c>
      <c r="AA44" s="191">
        <f>'Data Table'!CN41</f>
        <v>-3897</v>
      </c>
      <c r="AB44" s="191">
        <f>'Data Table'!CO41</f>
        <v>8792</v>
      </c>
      <c r="AC44" s="191">
        <f>'Data Table'!CP41</f>
        <v>6258</v>
      </c>
      <c r="AD44" s="200">
        <f>'Data Table'!CQ41</f>
        <v>8023</v>
      </c>
      <c r="AE44" s="193" t="s">
        <v>171</v>
      </c>
      <c r="AF44" s="138">
        <f t="shared" si="1"/>
        <v>9.2656446027160322E-4</v>
      </c>
      <c r="AG44" s="194">
        <f>INDEX('Data Table'!$BE$4:$BE$128,MATCH(ANG!C44,'Data Table'!$A$4:$A$128,0))</f>
        <v>408.24505001477604</v>
      </c>
      <c r="AH44" s="195">
        <f>INDEX('[3]60-Mile'!$V$4:$V$129,MATCH(AE44,'[3]60-Mile'!$A$4:$A$129,0))</f>
        <v>171.14285714285714</v>
      </c>
      <c r="AI44" s="196"/>
      <c r="AJ44" s="197">
        <f>INDEX('[3]60-Mile'!$X$4:$X$129,MATCH(AE44,'[3]60-Mile'!$A$4:$A$129,0))</f>
        <v>7.5559475941862866</v>
      </c>
      <c r="AK44" s="198">
        <f>INDEX('[3]60-Mile'!$AA$4:$AA$129,MATCH(AE44,'[3]60-Mile'!$A$4:$A$129,0))</f>
        <v>2.7142857142857144</v>
      </c>
      <c r="AL44" s="188"/>
      <c r="AM44" s="143"/>
      <c r="AN44" s="144">
        <f>('[4]Social Distancing Grades'!$M39)</f>
        <v>-1</v>
      </c>
      <c r="AO44" s="202">
        <f>INDEX('Data Table'!$BU$4:$BU$128,MATCH('Active &amp; Reserve'!C81,'Data Table'!$A$4:$A$128,0))</f>
        <v>8.5311028406879164</v>
      </c>
      <c r="AP44" s="162"/>
      <c r="AQ44" s="162"/>
      <c r="AV44" s="166"/>
      <c r="AW44" s="167"/>
    </row>
    <row r="45" spans="1:49" s="163" customFormat="1" ht="24.95" customHeight="1" x14ac:dyDescent="0.25">
      <c r="A45" s="175">
        <v>32.126420385899998</v>
      </c>
      <c r="B45" s="176">
        <v>-81.189756560399999</v>
      </c>
      <c r="C45" s="68">
        <v>13051</v>
      </c>
      <c r="D45" s="68" t="s">
        <v>158</v>
      </c>
      <c r="E45" s="68">
        <v>125</v>
      </c>
      <c r="F45" s="170" t="s">
        <v>251</v>
      </c>
      <c r="G45" s="171">
        <v>23</v>
      </c>
      <c r="H45" s="171" t="e">
        <f t="shared" si="0"/>
        <v>#N/A</v>
      </c>
      <c r="I45" s="172">
        <f>INDEX('Data Table'!$F$4:$F$128,MATCH(ANG!C45,'Data Table'!$A$4:$A$128,0))</f>
        <v>3.0424608168004175E-3</v>
      </c>
      <c r="J45" s="191">
        <f>'Data Table'!BV42</f>
        <v>32</v>
      </c>
      <c r="K45" s="191">
        <f>'Data Table'!BW42</f>
        <v>28</v>
      </c>
      <c r="L45" s="191">
        <f>'Data Table'!BX42</f>
        <v>25</v>
      </c>
      <c r="M45" s="191">
        <f>'Data Table'!BY42</f>
        <v>51</v>
      </c>
      <c r="N45" s="191">
        <f>'Data Table'!BZ42</f>
        <v>55</v>
      </c>
      <c r="O45" s="191">
        <f>'Data Table'!CA42</f>
        <v>47</v>
      </c>
      <c r="P45" s="191">
        <f>'Data Table'!CB42</f>
        <v>29</v>
      </c>
      <c r="Q45" s="191">
        <f>'Data Table'!CC42</f>
        <v>0</v>
      </c>
      <c r="R45" s="191">
        <f>'Data Table'!CD42</f>
        <v>3</v>
      </c>
      <c r="S45" s="191">
        <f>'Data Table'!CE42</f>
        <v>4</v>
      </c>
      <c r="T45" s="191">
        <f>'Data Table'!CF42</f>
        <v>3</v>
      </c>
      <c r="U45" s="191">
        <f>'Data Table'!CG42</f>
        <v>5</v>
      </c>
      <c r="V45" s="191">
        <f>'Data Table'!CH42</f>
        <v>0</v>
      </c>
      <c r="W45" s="191">
        <f>'Data Table'!CI42</f>
        <v>0</v>
      </c>
      <c r="X45" s="191">
        <f>'Data Table'!CK42</f>
        <v>7467</v>
      </c>
      <c r="Y45" s="191">
        <f>'Data Table'!CL42</f>
        <v>15524</v>
      </c>
      <c r="Z45" s="191">
        <f>'Data Table'!CM42</f>
        <v>-2789</v>
      </c>
      <c r="AA45" s="191">
        <f>'Data Table'!CN42</f>
        <v>11388</v>
      </c>
      <c r="AB45" s="191">
        <f>'Data Table'!CO42</f>
        <v>17148</v>
      </c>
      <c r="AC45" s="191">
        <f>'Data Table'!CP42</f>
        <v>21357</v>
      </c>
      <c r="AD45" s="200">
        <f>'Data Table'!CQ42</f>
        <v>26531</v>
      </c>
      <c r="AE45" s="193" t="s">
        <v>222</v>
      </c>
      <c r="AF45" s="138">
        <f t="shared" si="1"/>
        <v>3.0424608168004175E-3</v>
      </c>
      <c r="AG45" s="194">
        <f>INDEX('Data Table'!$BE$4:$BE$128,MATCH(ANG!C45,'Data Table'!$A$4:$A$128,0))</f>
        <v>135.26568175938405</v>
      </c>
      <c r="AH45" s="195">
        <f>INDEX('[3]60-Mile'!$V$4:$V$129,MATCH(AE45,'[3]60-Mile'!$A$4:$A$129,0))</f>
        <v>38.142857142857146</v>
      </c>
      <c r="AI45" s="196"/>
      <c r="AJ45" s="197">
        <f>INDEX('[3]60-Mile'!$X$4:$X$129,MATCH(AE45,'[3]60-Mile'!$A$4:$A$129,0))</f>
        <v>5.6199208753898819</v>
      </c>
      <c r="AK45" s="198">
        <f>INDEX('[3]60-Mile'!$AA$4:$AA$129,MATCH(AE45,'[3]60-Mile'!$A$4:$A$129,0))</f>
        <v>2.1428571428571428</v>
      </c>
      <c r="AL45" s="188"/>
      <c r="AM45" s="143"/>
      <c r="AN45" s="144">
        <f>('[4]Social Distancing Grades'!$M40)</f>
        <v>-1</v>
      </c>
      <c r="AO45" s="202">
        <f>INDEX('Data Table'!$BU$4:$BU$128,MATCH('Active &amp; Reserve'!C82,'Data Table'!$A$4:$A$128,0))</f>
        <v>1.6638186803937911</v>
      </c>
      <c r="AP45" s="162"/>
      <c r="AQ45" s="162"/>
      <c r="AV45" s="166"/>
      <c r="AW45" s="167"/>
    </row>
    <row r="46" spans="1:49" s="163" customFormat="1" ht="24.95" customHeight="1" x14ac:dyDescent="0.25">
      <c r="A46" s="178">
        <v>39.679773493699997</v>
      </c>
      <c r="B46" s="179">
        <v>-75.604722218999996</v>
      </c>
      <c r="C46" s="68">
        <v>10003</v>
      </c>
      <c r="D46" s="68" t="s">
        <v>158</v>
      </c>
      <c r="E46" s="68">
        <v>107</v>
      </c>
      <c r="F46" s="170" t="s">
        <v>251</v>
      </c>
      <c r="G46" s="171">
        <v>16</v>
      </c>
      <c r="H46" s="171" t="e">
        <f t="shared" si="0"/>
        <v>#N/A</v>
      </c>
      <c r="I46" s="172">
        <f>INDEX('Data Table'!$F$4:$F$128,MATCH(ANG!C46,'Data Table'!$A$4:$A$128,0))</f>
        <v>1.0791581743831673</v>
      </c>
      <c r="J46" s="191">
        <f>'Data Table'!BV43</f>
        <v>1221</v>
      </c>
      <c r="K46" s="191">
        <f>'Data Table'!BW43</f>
        <v>965</v>
      </c>
      <c r="L46" s="191">
        <f>'Data Table'!BX43</f>
        <v>958</v>
      </c>
      <c r="M46" s="191">
        <f>'Data Table'!BY43</f>
        <v>1216</v>
      </c>
      <c r="N46" s="191">
        <f>'Data Table'!BZ43</f>
        <v>1312</v>
      </c>
      <c r="O46" s="191">
        <f>'Data Table'!CA43</f>
        <v>854</v>
      </c>
      <c r="P46" s="191">
        <f>'Data Table'!CB43</f>
        <v>652</v>
      </c>
      <c r="Q46" s="191">
        <f>'Data Table'!CC43</f>
        <v>154</v>
      </c>
      <c r="R46" s="191">
        <f>'Data Table'!CD43</f>
        <v>127</v>
      </c>
      <c r="S46" s="191">
        <f>'Data Table'!CE43</f>
        <v>125</v>
      </c>
      <c r="T46" s="191">
        <f>'Data Table'!CF43</f>
        <v>88</v>
      </c>
      <c r="U46" s="191">
        <f>'Data Table'!CG43</f>
        <v>150</v>
      </c>
      <c r="V46" s="191">
        <f>'Data Table'!CH43</f>
        <v>83</v>
      </c>
      <c r="W46" s="191">
        <f>'Data Table'!CI43</f>
        <v>28</v>
      </c>
      <c r="X46" s="191">
        <f>'Data Table'!CK43</f>
        <v>-6</v>
      </c>
      <c r="Y46" s="191">
        <f>'Data Table'!CL43</f>
        <v>-290</v>
      </c>
      <c r="Z46" s="191">
        <f>'Data Table'!CM43</f>
        <v>210</v>
      </c>
      <c r="AA46" s="191">
        <f>'Data Table'!CN43</f>
        <v>14</v>
      </c>
      <c r="AB46" s="191">
        <f>'Data Table'!CO43</f>
        <v>-62</v>
      </c>
      <c r="AC46" s="191">
        <f>'Data Table'!CP43</f>
        <v>146</v>
      </c>
      <c r="AD46" s="200">
        <f>'Data Table'!CQ43</f>
        <v>466</v>
      </c>
      <c r="AE46" s="193" t="s">
        <v>210</v>
      </c>
      <c r="AF46" s="138">
        <f t="shared" si="1"/>
        <v>1.0791581743831673</v>
      </c>
      <c r="AG46" s="194">
        <f>INDEX('Data Table'!$BE$4:$BE$128,MATCH(ANG!C46,'Data Table'!$A$4:$A$128,0))</f>
        <v>888.94526100183509</v>
      </c>
      <c r="AH46" s="195">
        <f>INDEX('[3]60-Mile'!$V$4:$V$129,MATCH(AE46,'[3]60-Mile'!$A$4:$A$129,0))</f>
        <v>1025.4285714285713</v>
      </c>
      <c r="AI46" s="196"/>
      <c r="AJ46" s="197">
        <f>INDEX('[3]60-Mile'!$X$4:$X$129,MATCH(AE46,'[3]60-Mile'!$A$4:$A$129,0))</f>
        <v>60.96675449399951</v>
      </c>
      <c r="AK46" s="198">
        <f>INDEX('[3]60-Mile'!$AA$4:$AA$129,MATCH(AE46,'[3]60-Mile'!$A$4:$A$129,0))</f>
        <v>107.85714285714286</v>
      </c>
      <c r="AL46" s="188"/>
      <c r="AM46" s="143"/>
      <c r="AN46" s="144">
        <f>('[4]Social Distancing Grades'!$M41)</f>
        <v>-1</v>
      </c>
      <c r="AO46" s="202">
        <f>INDEX('Data Table'!$BU$4:$BU$128,MATCH('Active &amp; Reserve'!C83,'Data Table'!$A$4:$A$128,0))</f>
        <v>-0.14870447959550281</v>
      </c>
      <c r="AP46" s="162"/>
      <c r="AQ46" s="162"/>
      <c r="AV46" s="166"/>
      <c r="AW46" s="167"/>
    </row>
    <row r="47" spans="1:49" s="163" customFormat="1" ht="24.95" customHeight="1" x14ac:dyDescent="0.25">
      <c r="A47" s="175">
        <v>39.406011562099998</v>
      </c>
      <c r="B47" s="176">
        <v>-77.984593932500005</v>
      </c>
      <c r="C47" s="68">
        <v>54003</v>
      </c>
      <c r="D47" s="68" t="s">
        <v>158</v>
      </c>
      <c r="E47" s="68">
        <v>34</v>
      </c>
      <c r="F47" s="170" t="s">
        <v>251</v>
      </c>
      <c r="G47" s="171">
        <v>74</v>
      </c>
      <c r="H47" s="171" t="e">
        <f t="shared" si="0"/>
        <v>#N/A</v>
      </c>
      <c r="I47" s="172">
        <f>INDEX('Data Table'!$F$4:$F$128,MATCH(ANG!C47,'Data Table'!$A$4:$A$128,0))</f>
        <v>2.9280276081280469E-2</v>
      </c>
      <c r="J47" s="191">
        <f>'Data Table'!BV44</f>
        <v>769</v>
      </c>
      <c r="K47" s="191">
        <f>'Data Table'!BW44</f>
        <v>1178</v>
      </c>
      <c r="L47" s="191">
        <f>'Data Table'!BX44</f>
        <v>659</v>
      </c>
      <c r="M47" s="191">
        <f>'Data Table'!BY44</f>
        <v>1131</v>
      </c>
      <c r="N47" s="191">
        <f>'Data Table'!BZ44</f>
        <v>807</v>
      </c>
      <c r="O47" s="191">
        <f>'Data Table'!CA44</f>
        <v>774</v>
      </c>
      <c r="P47" s="191">
        <f>'Data Table'!CB44</f>
        <v>534</v>
      </c>
      <c r="Q47" s="191">
        <f>'Data Table'!CC44</f>
        <v>23</v>
      </c>
      <c r="R47" s="191">
        <f>'Data Table'!CD44</f>
        <v>39</v>
      </c>
      <c r="S47" s="191">
        <f>'Data Table'!CE44</f>
        <v>38</v>
      </c>
      <c r="T47" s="191">
        <f>'Data Table'!CF44</f>
        <v>25</v>
      </c>
      <c r="U47" s="191">
        <f>'Data Table'!CG44</f>
        <v>34</v>
      </c>
      <c r="V47" s="191">
        <f>'Data Table'!CH44</f>
        <v>32</v>
      </c>
      <c r="W47" s="191">
        <f>'Data Table'!CI44</f>
        <v>13</v>
      </c>
      <c r="X47" s="191">
        <f>'Data Table'!CK44</f>
        <v>0</v>
      </c>
      <c r="Y47" s="191">
        <f>'Data Table'!CL44</f>
        <v>0</v>
      </c>
      <c r="Z47" s="191">
        <f>'Data Table'!CM44</f>
        <v>0</v>
      </c>
      <c r="AA47" s="191">
        <f>'Data Table'!CN44</f>
        <v>0</v>
      </c>
      <c r="AB47" s="191">
        <f>'Data Table'!CO44</f>
        <v>0</v>
      </c>
      <c r="AC47" s="191">
        <f>'Data Table'!CP44</f>
        <v>0</v>
      </c>
      <c r="AD47" s="200">
        <f>'Data Table'!CQ44</f>
        <v>0</v>
      </c>
      <c r="AE47" s="193" t="s">
        <v>240</v>
      </c>
      <c r="AF47" s="138">
        <f t="shared" si="1"/>
        <v>2.9280276081280469E-2</v>
      </c>
      <c r="AG47" s="194">
        <f>INDEX('Data Table'!$BE$4:$BE$128,MATCH(ANG!C47,'Data Table'!$A$4:$A$128,0))</f>
        <v>688.70460589087293</v>
      </c>
      <c r="AH47" s="195">
        <f>INDEX('[3]60-Mile'!$V$4:$V$129,MATCH(AE47,'[3]60-Mile'!$A$4:$A$129,0))</f>
        <v>836</v>
      </c>
      <c r="AI47" s="196"/>
      <c r="AJ47" s="197">
        <f>INDEX('[3]60-Mile'!$X$4:$X$129,MATCH(AE47,'[3]60-Mile'!$A$4:$A$129,0))</f>
        <v>27.782051053458055</v>
      </c>
      <c r="AK47" s="198">
        <f>INDEX('[3]60-Mile'!$AA$4:$AA$129,MATCH(AE47,'[3]60-Mile'!$A$4:$A$129,0))</f>
        <v>29.142857142857142</v>
      </c>
      <c r="AL47" s="188"/>
      <c r="AM47" s="143"/>
      <c r="AN47" s="144">
        <f>('[4]Social Distancing Grades'!$M42)</f>
        <v>-1</v>
      </c>
      <c r="AO47" s="202">
        <f>INDEX('Data Table'!$BU$4:$BU$128,MATCH('Active &amp; Reserve'!C84,'Data Table'!$A$4:$A$128,0))</f>
        <v>4.9891433329483164</v>
      </c>
      <c r="AP47" s="162"/>
      <c r="AQ47" s="162"/>
      <c r="AV47" s="166"/>
      <c r="AW47" s="167"/>
    </row>
    <row r="48" spans="1:49" s="163" customFormat="1" ht="24.95" customHeight="1" x14ac:dyDescent="0.25">
      <c r="A48" s="175">
        <v>33.922897977200002</v>
      </c>
      <c r="B48" s="176">
        <v>-80.800623610700001</v>
      </c>
      <c r="C48" s="68">
        <v>45079</v>
      </c>
      <c r="D48" s="68" t="s">
        <v>158</v>
      </c>
      <c r="E48" s="68">
        <v>90</v>
      </c>
      <c r="F48" s="170" t="s">
        <v>251</v>
      </c>
      <c r="G48" s="171">
        <v>79</v>
      </c>
      <c r="H48" s="171" t="e">
        <f t="shared" si="0"/>
        <v>#N/A</v>
      </c>
      <c r="I48" s="172">
        <f>INDEX('Data Table'!$F$4:$F$128,MATCH(ANG!C48,'Data Table'!$A$4:$A$128,0))</f>
        <v>3.4163404134109299E-4</v>
      </c>
      <c r="J48" s="191">
        <f>'Data Table'!BV45</f>
        <v>48</v>
      </c>
      <c r="K48" s="191">
        <f>'Data Table'!BW45</f>
        <v>46</v>
      </c>
      <c r="L48" s="191">
        <f>'Data Table'!BX45</f>
        <v>56</v>
      </c>
      <c r="M48" s="191">
        <f>'Data Table'!BY45</f>
        <v>84</v>
      </c>
      <c r="N48" s="191">
        <f>'Data Table'!BZ45</f>
        <v>107</v>
      </c>
      <c r="O48" s="191">
        <f>'Data Table'!CA45</f>
        <v>98</v>
      </c>
      <c r="P48" s="191">
        <f>'Data Table'!CB45</f>
        <v>55</v>
      </c>
      <c r="Q48" s="191">
        <f>'Data Table'!CC45</f>
        <v>3</v>
      </c>
      <c r="R48" s="191">
        <f>'Data Table'!CD45</f>
        <v>1</v>
      </c>
      <c r="S48" s="191">
        <f>'Data Table'!CE45</f>
        <v>4</v>
      </c>
      <c r="T48" s="191">
        <f>'Data Table'!CF45</f>
        <v>5</v>
      </c>
      <c r="U48" s="191">
        <f>'Data Table'!CG45</f>
        <v>0</v>
      </c>
      <c r="V48" s="191">
        <f>'Data Table'!CH45</f>
        <v>3</v>
      </c>
      <c r="W48" s="191">
        <f>'Data Table'!CI45</f>
        <v>5</v>
      </c>
      <c r="X48" s="191">
        <f>'Data Table'!CK45</f>
        <v>2364</v>
      </c>
      <c r="Y48" s="191">
        <f>'Data Table'!CL45</f>
        <v>0</v>
      </c>
      <c r="Z48" s="191">
        <f>'Data Table'!CM45</f>
        <v>1985</v>
      </c>
      <c r="AA48" s="191">
        <f>'Data Table'!CN45</f>
        <v>7155</v>
      </c>
      <c r="AB48" s="191">
        <f>'Data Table'!CO45</f>
        <v>6317</v>
      </c>
      <c r="AC48" s="191">
        <f>'Data Table'!CP45</f>
        <v>3027</v>
      </c>
      <c r="AD48" s="200">
        <f>'Data Table'!CQ45</f>
        <v>1253</v>
      </c>
      <c r="AE48" s="193" t="s">
        <v>206</v>
      </c>
      <c r="AF48" s="138">
        <f t="shared" si="1"/>
        <v>3.4163404134109299E-4</v>
      </c>
      <c r="AG48" s="194">
        <f>INDEX('Data Table'!$BE$4:$BE$128,MATCH(ANG!C48,'Data Table'!$A$4:$A$128,0))</f>
        <v>257.58325685728789</v>
      </c>
      <c r="AH48" s="195">
        <f>INDEX('[3]60-Mile'!$V$4:$V$129,MATCH(AE48,'[3]60-Mile'!$A$4:$A$129,0))</f>
        <v>70.571428571428569</v>
      </c>
      <c r="AI48" s="196"/>
      <c r="AJ48" s="197">
        <f>INDEX('[3]60-Mile'!$X$4:$X$129,MATCH(AE48,'[3]60-Mile'!$A$4:$A$129,0))</f>
        <v>12.359376001672556</v>
      </c>
      <c r="AK48" s="198">
        <f>INDEX('[3]60-Mile'!$AA$4:$AA$129,MATCH(AE48,'[3]60-Mile'!$A$4:$A$129,0))</f>
        <v>3</v>
      </c>
      <c r="AL48" s="188"/>
      <c r="AM48" s="143"/>
      <c r="AN48" s="144">
        <f>('[4]Social Distancing Grades'!$M43)</f>
        <v>-1</v>
      </c>
      <c r="AO48" s="202">
        <f>INDEX('Data Table'!$BU$4:$BU$128,MATCH('Active &amp; Reserve'!C85,'Data Table'!$A$4:$A$128,0))</f>
        <v>1.483373065736576</v>
      </c>
      <c r="AP48" s="162"/>
      <c r="AQ48" s="162"/>
      <c r="AV48" s="166"/>
      <c r="AW48" s="167"/>
    </row>
    <row r="49" spans="1:49" s="163" customFormat="1" ht="24.95" customHeight="1" x14ac:dyDescent="0.25">
      <c r="A49" s="178">
        <v>32.325181559100002</v>
      </c>
      <c r="B49" s="179">
        <v>-90.082560985699999</v>
      </c>
      <c r="C49" s="68">
        <v>28049</v>
      </c>
      <c r="D49" s="68" t="s">
        <v>158</v>
      </c>
      <c r="E49" s="68">
        <v>64</v>
      </c>
      <c r="F49" s="170" t="s">
        <v>251</v>
      </c>
      <c r="G49" s="171">
        <v>87</v>
      </c>
      <c r="H49" s="171" t="e">
        <f t="shared" si="0"/>
        <v>#N/A</v>
      </c>
      <c r="I49" s="172">
        <f>INDEX('Data Table'!$F$4:$F$128,MATCH(ANG!C49,'Data Table'!$A$4:$A$128,0))</f>
        <v>4.2474220100054095E-3</v>
      </c>
      <c r="J49" s="191">
        <f>'Data Table'!BV46</f>
        <v>56</v>
      </c>
      <c r="K49" s="191">
        <f>'Data Table'!BW46</f>
        <v>113</v>
      </c>
      <c r="L49" s="191">
        <f>'Data Table'!BX46</f>
        <v>108</v>
      </c>
      <c r="M49" s="191">
        <f>'Data Table'!BY46</f>
        <v>93</v>
      </c>
      <c r="N49" s="191">
        <f>'Data Table'!BZ46</f>
        <v>186</v>
      </c>
      <c r="O49" s="191">
        <f>'Data Table'!CA46</f>
        <v>141</v>
      </c>
      <c r="P49" s="191">
        <f>'Data Table'!CB46</f>
        <v>98</v>
      </c>
      <c r="Q49" s="191">
        <f>'Data Table'!CC46</f>
        <v>2</v>
      </c>
      <c r="R49" s="191">
        <f>'Data Table'!CD46</f>
        <v>11</v>
      </c>
      <c r="S49" s="191">
        <f>'Data Table'!CE46</f>
        <v>6</v>
      </c>
      <c r="T49" s="191">
        <f>'Data Table'!CF46</f>
        <v>4</v>
      </c>
      <c r="U49" s="191">
        <f>'Data Table'!CG46</f>
        <v>7</v>
      </c>
      <c r="V49" s="191">
        <f>'Data Table'!CH46</f>
        <v>4</v>
      </c>
      <c r="W49" s="191">
        <f>'Data Table'!CI46</f>
        <v>4</v>
      </c>
      <c r="X49" s="191">
        <f>'Data Table'!CK46</f>
        <v>-727</v>
      </c>
      <c r="Y49" s="191">
        <f>'Data Table'!CL46</f>
        <v>290</v>
      </c>
      <c r="Z49" s="191">
        <f>'Data Table'!CM46</f>
        <v>2740</v>
      </c>
      <c r="AA49" s="191">
        <f>'Data Table'!CN46</f>
        <v>7983</v>
      </c>
      <c r="AB49" s="191">
        <f>'Data Table'!CO46</f>
        <v>-7563</v>
      </c>
      <c r="AC49" s="191">
        <f>'Data Table'!CP46</f>
        <v>1212</v>
      </c>
      <c r="AD49" s="200">
        <f>'Data Table'!CQ46</f>
        <v>3955</v>
      </c>
      <c r="AE49" s="193" t="s">
        <v>195</v>
      </c>
      <c r="AF49" s="138">
        <f t="shared" si="1"/>
        <v>4.2474220100054095E-3</v>
      </c>
      <c r="AG49" s="194">
        <f>INDEX('Data Table'!$BE$4:$BE$128,MATCH(ANG!C49,'Data Table'!$A$4:$A$128,0))</f>
        <v>624.54675616876477</v>
      </c>
      <c r="AH49" s="195">
        <f>INDEX('[3]60-Mile'!$V$4:$V$129,MATCH(AE49,'[3]60-Mile'!$A$4:$A$129,0))</f>
        <v>113.57142857142857</v>
      </c>
      <c r="AI49" s="196"/>
      <c r="AJ49" s="197">
        <f>INDEX('[3]60-Mile'!$X$4:$X$129,MATCH(AE49,'[3]60-Mile'!$A$4:$A$129,0))</f>
        <v>19.524349653210361</v>
      </c>
      <c r="AK49" s="198">
        <f>INDEX('[3]60-Mile'!$AA$4:$AA$129,MATCH(AE49,'[3]60-Mile'!$A$4:$A$129,0))</f>
        <v>5.4285714285714288</v>
      </c>
      <c r="AL49" s="188"/>
      <c r="AM49" s="143"/>
      <c r="AN49" s="144">
        <f>('[4]Social Distancing Grades'!$M44)</f>
        <v>-1</v>
      </c>
      <c r="AO49" s="202">
        <f>INDEX('Data Table'!$BU$4:$BU$128,MATCH('Active &amp; Reserve'!C86,'Data Table'!$A$4:$A$128,0))</f>
        <v>3.986792442999846</v>
      </c>
      <c r="AP49" s="162"/>
      <c r="AQ49" s="162"/>
      <c r="AV49" s="166"/>
      <c r="AW49" s="167"/>
    </row>
    <row r="50" spans="1:49" s="163" customFormat="1" ht="24.95" customHeight="1" x14ac:dyDescent="0.25">
      <c r="A50" s="175">
        <v>42.159665645600001</v>
      </c>
      <c r="B50" s="176">
        <v>-121.73798671199999</v>
      </c>
      <c r="C50" s="68">
        <v>41035</v>
      </c>
      <c r="D50" s="68" t="s">
        <v>158</v>
      </c>
      <c r="E50" s="68">
        <v>76</v>
      </c>
      <c r="F50" s="170" t="s">
        <v>251</v>
      </c>
      <c r="G50" s="171">
        <v>118</v>
      </c>
      <c r="H50" s="171" t="e">
        <f t="shared" si="0"/>
        <v>#N/A</v>
      </c>
      <c r="I50" s="172">
        <f>INDEX('Data Table'!$F$4:$F$128,MATCH(ANG!C50,'Data Table'!$A$4:$A$128,0))</f>
        <v>1.567410047654583E-9</v>
      </c>
      <c r="J50" s="191">
        <f>'Data Table'!BV47</f>
        <v>0</v>
      </c>
      <c r="K50" s="191">
        <f>'Data Table'!BW47</f>
        <v>0</v>
      </c>
      <c r="L50" s="191">
        <f>'Data Table'!BX47</f>
        <v>0</v>
      </c>
      <c r="M50" s="191">
        <f>'Data Table'!BY47</f>
        <v>0</v>
      </c>
      <c r="N50" s="191">
        <f>'Data Table'!BZ47</f>
        <v>0</v>
      </c>
      <c r="O50" s="191">
        <f>'Data Table'!CA47</f>
        <v>0</v>
      </c>
      <c r="P50" s="191">
        <f>'Data Table'!CB47</f>
        <v>0</v>
      </c>
      <c r="Q50" s="191">
        <f>'Data Table'!CC47</f>
        <v>0</v>
      </c>
      <c r="R50" s="191">
        <f>'Data Table'!CD47</f>
        <v>0</v>
      </c>
      <c r="S50" s="191">
        <f>'Data Table'!CE47</f>
        <v>0</v>
      </c>
      <c r="T50" s="191">
        <f>'Data Table'!CF47</f>
        <v>0</v>
      </c>
      <c r="U50" s="191">
        <f>'Data Table'!CG47</f>
        <v>0</v>
      </c>
      <c r="V50" s="191">
        <f>'Data Table'!CH47</f>
        <v>0</v>
      </c>
      <c r="W50" s="191">
        <f>'Data Table'!CI47</f>
        <v>0</v>
      </c>
      <c r="X50" s="191">
        <f>'Data Table'!CK47</f>
        <v>2015</v>
      </c>
      <c r="Y50" s="191">
        <f>'Data Table'!CL47</f>
        <v>1679</v>
      </c>
      <c r="Z50" s="191">
        <f>'Data Table'!CM47</f>
        <v>2915</v>
      </c>
      <c r="AA50" s="191">
        <f>'Data Table'!CN47</f>
        <v>2145</v>
      </c>
      <c r="AB50" s="191">
        <f>'Data Table'!CO47</f>
        <v>2128</v>
      </c>
      <c r="AC50" s="191">
        <f>'Data Table'!CP47</f>
        <v>1598</v>
      </c>
      <c r="AD50" s="200">
        <f>'Data Table'!CQ47</f>
        <v>1443</v>
      </c>
      <c r="AE50" s="193" t="s">
        <v>200</v>
      </c>
      <c r="AF50" s="138">
        <f t="shared" si="1"/>
        <v>1.567410047654583E-9</v>
      </c>
      <c r="AG50" s="194">
        <f>INDEX('Data Table'!$BE$4:$BE$128,MATCH(ANG!C50,'Data Table'!$A$4:$A$128,0))</f>
        <v>42.048006298254556</v>
      </c>
      <c r="AH50" s="195">
        <f>INDEX('[3]60-Mile'!$V$4:$V$129,MATCH(AE50,'[3]60-Mile'!$A$4:$A$129,0))</f>
        <v>0</v>
      </c>
      <c r="AI50" s="196"/>
      <c r="AJ50" s="197">
        <f>INDEX('[3]60-Mile'!$X$4:$X$129,MATCH(AE50,'[3]60-Mile'!$A$4:$A$129,0))</f>
        <v>0</v>
      </c>
      <c r="AK50" s="198">
        <f>INDEX('[3]60-Mile'!$AA$4:$AA$129,MATCH(AE50,'[3]60-Mile'!$A$4:$A$129,0))</f>
        <v>0</v>
      </c>
      <c r="AL50" s="188"/>
      <c r="AM50" s="143"/>
      <c r="AN50" s="144">
        <f>('[4]Social Distancing Grades'!$M45)</f>
        <v>-1</v>
      </c>
      <c r="AO50" s="202">
        <f>INDEX('Data Table'!$BU$4:$BU$128,MATCH('Active &amp; Reserve'!C87,'Data Table'!$A$4:$A$128,0))</f>
        <v>3.3613855486841784</v>
      </c>
      <c r="AP50" s="162"/>
      <c r="AQ50" s="162"/>
      <c r="AV50" s="166"/>
      <c r="AW50" s="167"/>
    </row>
    <row r="51" spans="1:49" s="163" customFormat="1" ht="24.95" customHeight="1" x14ac:dyDescent="0.25">
      <c r="A51" s="175">
        <v>43.102525</v>
      </c>
      <c r="B51" s="176">
        <v>-76.104180999999997</v>
      </c>
      <c r="C51" s="68">
        <v>36067</v>
      </c>
      <c r="D51" s="68" t="s">
        <v>158</v>
      </c>
      <c r="E51" s="68">
        <v>138</v>
      </c>
      <c r="F51" s="170" t="s">
        <v>251</v>
      </c>
      <c r="G51" s="171">
        <v>39</v>
      </c>
      <c r="H51" s="171" t="e">
        <f t="shared" si="0"/>
        <v>#N/A</v>
      </c>
      <c r="I51" s="172">
        <f>INDEX('Data Table'!$F$4:$F$128,MATCH(ANG!C51,'Data Table'!$A$4:$A$128,0))</f>
        <v>0.1797221324708648</v>
      </c>
      <c r="J51" s="191">
        <f>'Data Table'!BV48</f>
        <v>48</v>
      </c>
      <c r="K51" s="191">
        <f>'Data Table'!BW48</f>
        <v>178</v>
      </c>
      <c r="L51" s="191">
        <f>'Data Table'!BX48</f>
        <v>120</v>
      </c>
      <c r="M51" s="191">
        <f>'Data Table'!BY48</f>
        <v>94</v>
      </c>
      <c r="N51" s="191">
        <f>'Data Table'!BZ48</f>
        <v>102</v>
      </c>
      <c r="O51" s="191">
        <f>'Data Table'!CA48</f>
        <v>148</v>
      </c>
      <c r="P51" s="191">
        <f>'Data Table'!CB48</f>
        <v>87</v>
      </c>
      <c r="Q51" s="191">
        <f>'Data Table'!CC48</f>
        <v>6</v>
      </c>
      <c r="R51" s="191">
        <f>'Data Table'!CD48</f>
        <v>4</v>
      </c>
      <c r="S51" s="191">
        <f>'Data Table'!CE48</f>
        <v>2</v>
      </c>
      <c r="T51" s="191">
        <f>'Data Table'!CF48</f>
        <v>3</v>
      </c>
      <c r="U51" s="191">
        <f>'Data Table'!CG48</f>
        <v>9</v>
      </c>
      <c r="V51" s="191">
        <f>'Data Table'!CH48</f>
        <v>4</v>
      </c>
      <c r="W51" s="191">
        <f>'Data Table'!CI48</f>
        <v>8</v>
      </c>
      <c r="X51" s="191">
        <f>'Data Table'!CK48</f>
        <v>13442</v>
      </c>
      <c r="Y51" s="191">
        <f>'Data Table'!CL48</f>
        <v>22847</v>
      </c>
      <c r="Z51" s="191">
        <f>'Data Table'!CM48</f>
        <v>28339</v>
      </c>
      <c r="AA51" s="191">
        <f>'Data Table'!CN48</f>
        <v>28778</v>
      </c>
      <c r="AB51" s="191">
        <f>'Data Table'!CO48</f>
        <v>33548</v>
      </c>
      <c r="AC51" s="191">
        <f>'Data Table'!CP48</f>
        <v>31875</v>
      </c>
      <c r="AD51" s="200">
        <f>'Data Table'!CQ48</f>
        <v>27133</v>
      </c>
      <c r="AE51" s="193" t="s">
        <v>238</v>
      </c>
      <c r="AF51" s="138">
        <f t="shared" si="1"/>
        <v>0.1797221324708648</v>
      </c>
      <c r="AG51" s="194">
        <f>INDEX('Data Table'!$BE$4:$BE$128,MATCH(ANG!C51,'Data Table'!$A$4:$A$128,0))</f>
        <v>272.43579056998732</v>
      </c>
      <c r="AH51" s="195">
        <f>INDEX('[3]60-Mile'!$V$4:$V$129,MATCH(AE51,'[3]60-Mile'!$A$4:$A$129,0))</f>
        <v>111</v>
      </c>
      <c r="AI51" s="196"/>
      <c r="AJ51" s="197">
        <f>INDEX('[3]60-Mile'!$X$4:$X$129,MATCH(AE51,'[3]60-Mile'!$A$4:$A$129,0))</f>
        <v>13.579354047102171</v>
      </c>
      <c r="AK51" s="198">
        <f>INDEX('[3]60-Mile'!$AA$4:$AA$129,MATCH(AE51,'[3]60-Mile'!$A$4:$A$129,0))</f>
        <v>5.1428571428571432</v>
      </c>
      <c r="AL51" s="188"/>
      <c r="AM51" s="143"/>
      <c r="AN51" s="144">
        <f>('[4]Social Distancing Grades'!$M46)</f>
        <v>-1</v>
      </c>
      <c r="AO51" s="202">
        <f>INDEX('Data Table'!$BU$4:$BU$128,MATCH('Active &amp; Reserve'!C88,'Data Table'!$A$4:$A$128,0))</f>
        <v>-1</v>
      </c>
      <c r="AP51" s="162"/>
      <c r="AQ51" s="162"/>
      <c r="AV51" s="166"/>
      <c r="AW51" s="167"/>
    </row>
    <row r="52" spans="1:49" s="163" customFormat="1" ht="24.95" customHeight="1" x14ac:dyDescent="0.25">
      <c r="A52" s="178">
        <v>39.331808493700002</v>
      </c>
      <c r="B52" s="179">
        <v>-76.415077833400005</v>
      </c>
      <c r="C52" s="68">
        <v>24510</v>
      </c>
      <c r="D52" s="68" t="s">
        <v>158</v>
      </c>
      <c r="E52" s="68">
        <v>87</v>
      </c>
      <c r="F52" s="170" t="s">
        <v>251</v>
      </c>
      <c r="G52" s="171">
        <v>18</v>
      </c>
      <c r="H52" s="171" t="e">
        <f t="shared" si="0"/>
        <v>#N/A</v>
      </c>
      <c r="I52" s="172">
        <f>INDEX('Data Table'!$F$4:$F$128,MATCH(ANG!C52,'Data Table'!$A$4:$A$128,0))</f>
        <v>0.48188802898571703</v>
      </c>
      <c r="J52" s="191">
        <f>'Data Table'!BV49</f>
        <v>1449</v>
      </c>
      <c r="K52" s="191">
        <f>'Data Table'!BW49</f>
        <v>2435</v>
      </c>
      <c r="L52" s="191">
        <f>'Data Table'!BX49</f>
        <v>1202</v>
      </c>
      <c r="M52" s="191">
        <f>'Data Table'!BY49</f>
        <v>2189</v>
      </c>
      <c r="N52" s="191">
        <f>'Data Table'!BZ49</f>
        <v>1438</v>
      </c>
      <c r="O52" s="191">
        <f>'Data Table'!CA49</f>
        <v>1625</v>
      </c>
      <c r="P52" s="191">
        <f>'Data Table'!CB49</f>
        <v>1772</v>
      </c>
      <c r="Q52" s="191">
        <f>'Data Table'!CC49</f>
        <v>58</v>
      </c>
      <c r="R52" s="191">
        <f>'Data Table'!CD49</f>
        <v>85</v>
      </c>
      <c r="S52" s="191">
        <f>'Data Table'!CE49</f>
        <v>88</v>
      </c>
      <c r="T52" s="191">
        <f>'Data Table'!CF49</f>
        <v>84</v>
      </c>
      <c r="U52" s="191">
        <f>'Data Table'!CG49</f>
        <v>78</v>
      </c>
      <c r="V52" s="191">
        <f>'Data Table'!CH49</f>
        <v>68</v>
      </c>
      <c r="W52" s="191">
        <f>'Data Table'!CI49</f>
        <v>40</v>
      </c>
      <c r="X52" s="191">
        <f>'Data Table'!CK49</f>
        <v>-10688</v>
      </c>
      <c r="Y52" s="191">
        <f>'Data Table'!CL49</f>
        <v>-1098</v>
      </c>
      <c r="Z52" s="191">
        <f>'Data Table'!CM49</f>
        <v>-7177</v>
      </c>
      <c r="AA52" s="191">
        <f>'Data Table'!CN49</f>
        <v>-1261</v>
      </c>
      <c r="AB52" s="191">
        <f>'Data Table'!CO49</f>
        <v>-6285</v>
      </c>
      <c r="AC52" s="191">
        <f>'Data Table'!CP49</f>
        <v>-145</v>
      </c>
      <c r="AD52" s="200">
        <f>'Data Table'!CQ49</f>
        <v>825</v>
      </c>
      <c r="AE52" s="193" t="s">
        <v>205</v>
      </c>
      <c r="AF52" s="138">
        <f t="shared" si="1"/>
        <v>0.48188802898571703</v>
      </c>
      <c r="AG52" s="194">
        <f>INDEX('Data Table'!$BE$4:$BE$128,MATCH(ANG!C52,'Data Table'!$A$4:$A$128,0))</f>
        <v>755.64276577684916</v>
      </c>
      <c r="AH52" s="195">
        <f>INDEX('[3]60-Mile'!$V$4:$V$129,MATCH(AE52,'[3]60-Mile'!$A$4:$A$129,0))</f>
        <v>1730</v>
      </c>
      <c r="AI52" s="196"/>
      <c r="AJ52" s="197">
        <f>INDEX('[3]60-Mile'!$X$4:$X$129,MATCH(AE52,'[3]60-Mile'!$A$4:$A$129,0))</f>
        <v>37.48511432122487</v>
      </c>
      <c r="AK52" s="198">
        <f>INDEX('[3]60-Mile'!$AA$4:$AA$129,MATCH(AE52,'[3]60-Mile'!$A$4:$A$129,0))</f>
        <v>71.571428571428569</v>
      </c>
      <c r="AL52" s="188"/>
      <c r="AM52" s="143"/>
      <c r="AN52" s="144">
        <f>('[4]Social Distancing Grades'!$M47)</f>
        <v>-1</v>
      </c>
      <c r="AO52" s="202">
        <f>INDEX('Data Table'!$BU$4:$BU$128,MATCH('Active &amp; Reserve'!C89,'Data Table'!$A$4:$A$128,0))</f>
        <v>2.5219571371637572</v>
      </c>
      <c r="AP52" s="162"/>
      <c r="AQ52" s="162"/>
      <c r="AV52" s="166"/>
      <c r="AW52" s="167"/>
    </row>
    <row r="53" spans="1:49" s="163" customFormat="1" ht="24.95" customHeight="1" x14ac:dyDescent="0.25">
      <c r="A53" s="175">
        <v>39.448174809999998</v>
      </c>
      <c r="B53" s="176">
        <v>-74.581395213299999</v>
      </c>
      <c r="C53" s="68">
        <v>34001</v>
      </c>
      <c r="D53" s="68" t="s">
        <v>158</v>
      </c>
      <c r="E53" s="68">
        <v>5</v>
      </c>
      <c r="F53" s="170" t="s">
        <v>251</v>
      </c>
      <c r="G53" s="171">
        <v>17</v>
      </c>
      <c r="H53" s="171" t="e">
        <f t="shared" si="0"/>
        <v>#N/A</v>
      </c>
      <c r="I53" s="172">
        <f>INDEX('Data Table'!$F$4:$F$128,MATCH(ANG!C53,'Data Table'!$A$4:$A$128,0))</f>
        <v>4.3980096201283718</v>
      </c>
      <c r="J53" s="191">
        <f>'Data Table'!BV50</f>
        <v>1144</v>
      </c>
      <c r="K53" s="191">
        <f>'Data Table'!BW50</f>
        <v>823</v>
      </c>
      <c r="L53" s="191">
        <f>'Data Table'!BX50</f>
        <v>1015</v>
      </c>
      <c r="M53" s="191">
        <f>'Data Table'!BY50</f>
        <v>977</v>
      </c>
      <c r="N53" s="191">
        <f>'Data Table'!BZ50</f>
        <v>1159</v>
      </c>
      <c r="O53" s="191">
        <f>'Data Table'!CA50</f>
        <v>566</v>
      </c>
      <c r="P53" s="191">
        <f>'Data Table'!CB50</f>
        <v>617</v>
      </c>
      <c r="Q53" s="191">
        <f>'Data Table'!CC50</f>
        <v>79</v>
      </c>
      <c r="R53" s="191">
        <f>'Data Table'!CD50</f>
        <v>116</v>
      </c>
      <c r="S53" s="191">
        <f>'Data Table'!CE50</f>
        <v>105</v>
      </c>
      <c r="T53" s="191">
        <f>'Data Table'!CF50</f>
        <v>66</v>
      </c>
      <c r="U53" s="191">
        <f>'Data Table'!CG50</f>
        <v>143</v>
      </c>
      <c r="V53" s="191">
        <f>'Data Table'!CH50</f>
        <v>70</v>
      </c>
      <c r="W53" s="191">
        <f>'Data Table'!CI50</f>
        <v>31</v>
      </c>
      <c r="X53" s="191">
        <f>'Data Table'!CK50</f>
        <v>4873</v>
      </c>
      <c r="Y53" s="191">
        <f>'Data Table'!CL50</f>
        <v>-2699</v>
      </c>
      <c r="Z53" s="191">
        <f>'Data Table'!CM50</f>
        <v>2201</v>
      </c>
      <c r="AA53" s="191">
        <f>'Data Table'!CN50</f>
        <v>-1430</v>
      </c>
      <c r="AB53" s="191">
        <f>'Data Table'!CO50</f>
        <v>19571</v>
      </c>
      <c r="AC53" s="191">
        <f>'Data Table'!CP50</f>
        <v>14572</v>
      </c>
      <c r="AD53" s="200">
        <f>'Data Table'!CQ50</f>
        <v>10610</v>
      </c>
      <c r="AE53" s="193" t="s">
        <v>174</v>
      </c>
      <c r="AF53" s="138">
        <f t="shared" si="1"/>
        <v>4.3980096201283718</v>
      </c>
      <c r="AG53" s="194">
        <f>INDEX('Data Table'!$BE$4:$BE$128,MATCH(ANG!C53,'Data Table'!$A$4:$A$128,0))</f>
        <v>1298.0926941281223</v>
      </c>
      <c r="AH53" s="195">
        <f>INDEX('[3]60-Mile'!$V$4:$V$129,MATCH(AE53,'[3]60-Mile'!$A$4:$A$129,0))</f>
        <v>900.14285714285711</v>
      </c>
      <c r="AI53" s="196"/>
      <c r="AJ53" s="197">
        <f>INDEX('[3]60-Mile'!$X$4:$X$129,MATCH(AE53,'[3]60-Mile'!$A$4:$A$129,0))</f>
        <v>84.540670974573374</v>
      </c>
      <c r="AK53" s="198">
        <f>INDEX('[3]60-Mile'!$AA$4:$AA$129,MATCH(AE53,'[3]60-Mile'!$A$4:$A$129,0))</f>
        <v>87.142857142857139</v>
      </c>
      <c r="AL53" s="188"/>
      <c r="AM53" s="143"/>
      <c r="AN53" s="144">
        <f>('[4]Social Distancing Grades'!$M48)</f>
        <v>-1</v>
      </c>
      <c r="AO53" s="202">
        <f>INDEX('Data Table'!$BU$4:$BU$128,MATCH('Active &amp; Reserve'!C90,'Data Table'!$A$4:$A$128,0))</f>
        <v>6.8238172278784068</v>
      </c>
      <c r="AP53" s="162"/>
      <c r="AQ53" s="162"/>
      <c r="AV53" s="166"/>
      <c r="AW53" s="167"/>
    </row>
    <row r="54" spans="1:49" s="163" customFormat="1" ht="24.95" customHeight="1" x14ac:dyDescent="0.25">
      <c r="A54" s="175">
        <v>39.849128682299998</v>
      </c>
      <c r="B54" s="176">
        <v>-83.835517715400002</v>
      </c>
      <c r="C54" s="68">
        <v>39021</v>
      </c>
      <c r="D54" s="68" t="s">
        <v>158</v>
      </c>
      <c r="E54" s="68">
        <v>135</v>
      </c>
      <c r="F54" s="170" t="s">
        <v>251</v>
      </c>
      <c r="G54" s="171">
        <v>48</v>
      </c>
      <c r="H54" s="171" t="e">
        <f t="shared" si="0"/>
        <v>#N/A</v>
      </c>
      <c r="I54" s="172">
        <f>INDEX('Data Table'!$F$4:$F$128,MATCH(ANG!C54,'Data Table'!$A$4:$A$128,0))</f>
        <v>2.3096769681224105E-3</v>
      </c>
      <c r="J54" s="191">
        <f>'Data Table'!BV51</f>
        <v>205</v>
      </c>
      <c r="K54" s="191">
        <f>'Data Table'!BW51</f>
        <v>270</v>
      </c>
      <c r="L54" s="191">
        <f>'Data Table'!BX51</f>
        <v>244</v>
      </c>
      <c r="M54" s="191">
        <f>'Data Table'!BY51</f>
        <v>284</v>
      </c>
      <c r="N54" s="191">
        <f>'Data Table'!BZ51</f>
        <v>282</v>
      </c>
      <c r="O54" s="191">
        <f>'Data Table'!CA51</f>
        <v>313</v>
      </c>
      <c r="P54" s="191">
        <f>'Data Table'!CB51</f>
        <v>249</v>
      </c>
      <c r="Q54" s="191">
        <f>'Data Table'!CC51</f>
        <v>13</v>
      </c>
      <c r="R54" s="191">
        <f>'Data Table'!CD51</f>
        <v>31</v>
      </c>
      <c r="S54" s="191">
        <f>'Data Table'!CE51</f>
        <v>15</v>
      </c>
      <c r="T54" s="191">
        <f>'Data Table'!CF51</f>
        <v>18</v>
      </c>
      <c r="U54" s="191">
        <f>'Data Table'!CG51</f>
        <v>15</v>
      </c>
      <c r="V54" s="191">
        <f>'Data Table'!CH51</f>
        <v>24</v>
      </c>
      <c r="W54" s="191">
        <f>'Data Table'!CI51</f>
        <v>7</v>
      </c>
      <c r="X54" s="191">
        <f>'Data Table'!CK51</f>
        <v>773</v>
      </c>
      <c r="Y54" s="191">
        <f>'Data Table'!CL51</f>
        <v>7086</v>
      </c>
      <c r="Z54" s="191">
        <f>'Data Table'!CM51</f>
        <v>2240</v>
      </c>
      <c r="AA54" s="191">
        <f>'Data Table'!CN51</f>
        <v>2452</v>
      </c>
      <c r="AB54" s="191">
        <f>'Data Table'!CO51</f>
        <v>2554</v>
      </c>
      <c r="AC54" s="191">
        <f>'Data Table'!CP51</f>
        <v>3029</v>
      </c>
      <c r="AD54" s="200">
        <f>'Data Table'!CQ51</f>
        <v>121</v>
      </c>
      <c r="AE54" s="193" t="s">
        <v>226</v>
      </c>
      <c r="AF54" s="138">
        <f t="shared" si="1"/>
        <v>2.3096769681224105E-3</v>
      </c>
      <c r="AG54" s="194">
        <f>INDEX('Data Table'!$BE$4:$BE$128,MATCH(ANG!C54,'Data Table'!$A$4:$A$128,0))</f>
        <v>321.66123696655887</v>
      </c>
      <c r="AH54" s="195">
        <f>INDEX('[3]60-Mile'!$V$4:$V$129,MATCH(AE54,'[3]60-Mile'!$A$4:$A$129,0))</f>
        <v>263.85714285714283</v>
      </c>
      <c r="AI54" s="196"/>
      <c r="AJ54" s="197">
        <f>INDEX('[3]60-Mile'!$X$4:$X$129,MATCH(AE54,'[3]60-Mile'!$A$4:$A$129,0))</f>
        <v>11.960282214417104</v>
      </c>
      <c r="AK54" s="198">
        <f>INDEX('[3]60-Mile'!$AA$4:$AA$129,MATCH(AE54,'[3]60-Mile'!$A$4:$A$129,0))</f>
        <v>17.571428571428573</v>
      </c>
      <c r="AL54" s="188"/>
      <c r="AM54" s="143"/>
      <c r="AN54" s="144">
        <f>('[4]Social Distancing Grades'!$M49)</f>
        <v>-1</v>
      </c>
      <c r="AO54" s="202">
        <f>INDEX('Data Table'!$BU$4:$BU$128,MATCH('Active &amp; Reserve'!C91,'Data Table'!$A$4:$A$128,0))</f>
        <v>-1</v>
      </c>
      <c r="AP54" s="162"/>
      <c r="AQ54" s="162"/>
      <c r="AV54" s="166"/>
      <c r="AW54" s="167"/>
    </row>
    <row r="55" spans="1:49" s="163" customFormat="1" ht="24.95" customHeight="1" x14ac:dyDescent="0.25">
      <c r="A55" s="178">
        <v>40.811656199799998</v>
      </c>
      <c r="B55" s="179">
        <v>-82.517999823099998</v>
      </c>
      <c r="C55" s="68">
        <v>39005</v>
      </c>
      <c r="D55" s="68" t="s">
        <v>158</v>
      </c>
      <c r="E55" s="68">
        <v>85</v>
      </c>
      <c r="F55" s="170" t="s">
        <v>251</v>
      </c>
      <c r="G55" s="171">
        <v>81</v>
      </c>
      <c r="H55" s="171" t="e">
        <f t="shared" si="0"/>
        <v>#N/A</v>
      </c>
      <c r="I55" s="172">
        <f>INDEX('Data Table'!$F$4:$F$128,MATCH(ANG!C55,'Data Table'!$A$4:$A$128,0))</f>
        <v>3.737850897829029E-3</v>
      </c>
      <c r="J55" s="191">
        <f>'Data Table'!BV52</f>
        <v>157</v>
      </c>
      <c r="K55" s="191">
        <f>'Data Table'!BW52</f>
        <v>180</v>
      </c>
      <c r="L55" s="191">
        <f>'Data Table'!BX52</f>
        <v>160</v>
      </c>
      <c r="M55" s="191">
        <f>'Data Table'!BY52</f>
        <v>148</v>
      </c>
      <c r="N55" s="191">
        <f>'Data Table'!BZ52</f>
        <v>203</v>
      </c>
      <c r="O55" s="191">
        <f>'Data Table'!CA52</f>
        <v>211</v>
      </c>
      <c r="P55" s="191">
        <f>'Data Table'!CB52</f>
        <v>158</v>
      </c>
      <c r="Q55" s="191">
        <f>'Data Table'!CC52</f>
        <v>13</v>
      </c>
      <c r="R55" s="191">
        <f>'Data Table'!CD52</f>
        <v>19</v>
      </c>
      <c r="S55" s="191">
        <f>'Data Table'!CE52</f>
        <v>13</v>
      </c>
      <c r="T55" s="191">
        <f>'Data Table'!CF52</f>
        <v>8</v>
      </c>
      <c r="U55" s="191">
        <f>'Data Table'!CG52</f>
        <v>15</v>
      </c>
      <c r="V55" s="191">
        <f>'Data Table'!CH52</f>
        <v>15</v>
      </c>
      <c r="W55" s="191">
        <f>'Data Table'!CI52</f>
        <v>7</v>
      </c>
      <c r="X55" s="191">
        <f>'Data Table'!CK52</f>
        <v>773</v>
      </c>
      <c r="Y55" s="191">
        <f>'Data Table'!CL52</f>
        <v>7086</v>
      </c>
      <c r="Z55" s="191">
        <f>'Data Table'!CM52</f>
        <v>2240</v>
      </c>
      <c r="AA55" s="191">
        <f>'Data Table'!CN52</f>
        <v>2452</v>
      </c>
      <c r="AB55" s="191">
        <f>'Data Table'!CO52</f>
        <v>2554</v>
      </c>
      <c r="AC55" s="191">
        <f>'Data Table'!CP52</f>
        <v>3029</v>
      </c>
      <c r="AD55" s="200">
        <f>'Data Table'!CQ52</f>
        <v>121</v>
      </c>
      <c r="AE55" s="193" t="s">
        <v>203</v>
      </c>
      <c r="AF55" s="138">
        <f t="shared" si="1"/>
        <v>3.737850897829029E-3</v>
      </c>
      <c r="AG55" s="194">
        <f>INDEX('Data Table'!$BE$4:$BE$128,MATCH(ANG!C55,'Data Table'!$A$4:$A$128,0))</f>
        <v>332.40490049224377</v>
      </c>
      <c r="AH55" s="195">
        <f>INDEX('[3]60-Mile'!$V$4:$V$129,MATCH(AE55,'[3]60-Mile'!$A$4:$A$129,0))</f>
        <v>173.85714285714286</v>
      </c>
      <c r="AI55" s="196"/>
      <c r="AJ55" s="197">
        <f>INDEX('[3]60-Mile'!$X$4:$X$129,MATCH(AE55,'[3]60-Mile'!$A$4:$A$129,0))</f>
        <v>13.875456454670957</v>
      </c>
      <c r="AK55" s="198">
        <f>INDEX('[3]60-Mile'!$AA$4:$AA$129,MATCH(AE55,'[3]60-Mile'!$A$4:$A$129,0))</f>
        <v>12.857142857142858</v>
      </c>
      <c r="AL55" s="188"/>
      <c r="AM55" s="143"/>
      <c r="AN55" s="144">
        <f>('[4]Social Distancing Grades'!$M50)</f>
        <v>-1</v>
      </c>
      <c r="AO55" s="202">
        <f>INDEX('Data Table'!$BU$4:$BU$128,MATCH('Active &amp; Reserve'!C92,'Data Table'!$A$4:$A$128,0))</f>
        <v>4.9891433329483164</v>
      </c>
      <c r="AP55" s="162"/>
      <c r="AQ55" s="162"/>
      <c r="AV55" s="166"/>
      <c r="AW55" s="167"/>
    </row>
    <row r="56" spans="1:49" s="163" customFormat="1" ht="24.95" customHeight="1" x14ac:dyDescent="0.25">
      <c r="A56" s="175">
        <v>41.586525925799997</v>
      </c>
      <c r="B56" s="176">
        <v>-83.791965140800002</v>
      </c>
      <c r="C56" s="68">
        <v>39051</v>
      </c>
      <c r="D56" s="68" t="s">
        <v>158</v>
      </c>
      <c r="E56" s="68">
        <v>141</v>
      </c>
      <c r="F56" s="170" t="s">
        <v>251</v>
      </c>
      <c r="G56" s="171">
        <v>101</v>
      </c>
      <c r="H56" s="171" t="e">
        <f t="shared" si="0"/>
        <v>#N/A</v>
      </c>
      <c r="I56" s="172">
        <f>INDEX('Data Table'!$F$4:$F$128,MATCH(ANG!C56,'Data Table'!$A$4:$A$128,0))</f>
        <v>1.3458807110676265E-2</v>
      </c>
      <c r="J56" s="191">
        <f>'Data Table'!BV53</f>
        <v>114</v>
      </c>
      <c r="K56" s="191">
        <f>'Data Table'!BW53</f>
        <v>202</v>
      </c>
      <c r="L56" s="191">
        <f>'Data Table'!BX53</f>
        <v>191</v>
      </c>
      <c r="M56" s="191">
        <f>'Data Table'!BY53</f>
        <v>172</v>
      </c>
      <c r="N56" s="191">
        <f>'Data Table'!BZ53</f>
        <v>120</v>
      </c>
      <c r="O56" s="191">
        <f>'Data Table'!CA53</f>
        <v>176</v>
      </c>
      <c r="P56" s="191">
        <f>'Data Table'!CB53</f>
        <v>128</v>
      </c>
      <c r="Q56" s="191">
        <f>'Data Table'!CC53</f>
        <v>18</v>
      </c>
      <c r="R56" s="191">
        <f>'Data Table'!CD53</f>
        <v>53</v>
      </c>
      <c r="S56" s="191">
        <f>'Data Table'!CE53</f>
        <v>15</v>
      </c>
      <c r="T56" s="191">
        <f>'Data Table'!CF53</f>
        <v>42</v>
      </c>
      <c r="U56" s="191">
        <f>'Data Table'!CG53</f>
        <v>15</v>
      </c>
      <c r="V56" s="191">
        <f>'Data Table'!CH53</f>
        <v>52</v>
      </c>
      <c r="W56" s="191">
        <f>'Data Table'!CI53</f>
        <v>1</v>
      </c>
      <c r="X56" s="191">
        <f>'Data Table'!CK53</f>
        <v>773</v>
      </c>
      <c r="Y56" s="191">
        <f>'Data Table'!CL53</f>
        <v>7086</v>
      </c>
      <c r="Z56" s="191">
        <f>'Data Table'!CM53</f>
        <v>2240</v>
      </c>
      <c r="AA56" s="191">
        <f>'Data Table'!CN53</f>
        <v>2452</v>
      </c>
      <c r="AB56" s="191">
        <f>'Data Table'!CO53</f>
        <v>2554</v>
      </c>
      <c r="AC56" s="191">
        <f>'Data Table'!CP53</f>
        <v>3029</v>
      </c>
      <c r="AD56" s="200">
        <f>'Data Table'!CQ53</f>
        <v>121</v>
      </c>
      <c r="AE56" s="193" t="s">
        <v>228</v>
      </c>
      <c r="AF56" s="138">
        <f t="shared" si="1"/>
        <v>1.3458807110676265E-2</v>
      </c>
      <c r="AG56" s="194">
        <f>INDEX('Data Table'!$BE$4:$BE$128,MATCH(ANG!C56,'Data Table'!$A$4:$A$128,0))</f>
        <v>683.73055939313053</v>
      </c>
      <c r="AH56" s="195">
        <f>INDEX('[3]60-Mile'!$V$4:$V$129,MATCH(AE56,'[3]60-Mile'!$A$4:$A$129,0))</f>
        <v>157.57142857142858</v>
      </c>
      <c r="AI56" s="196"/>
      <c r="AJ56" s="197">
        <f>INDEX('[3]60-Mile'!$X$4:$X$129,MATCH(AE56,'[3]60-Mile'!$A$4:$A$129,0))</f>
        <v>77.362277765337652</v>
      </c>
      <c r="AK56" s="198">
        <f>INDEX('[3]60-Mile'!$AA$4:$AA$129,MATCH(AE56,'[3]60-Mile'!$A$4:$A$129,0))</f>
        <v>28</v>
      </c>
      <c r="AL56" s="188"/>
      <c r="AM56" s="143"/>
      <c r="AN56" s="144">
        <f>('[4]Social Distancing Grades'!$M51)</f>
        <v>-1</v>
      </c>
      <c r="AO56" s="202">
        <f>INDEX('Data Table'!$BU$4:$BU$128,MATCH('Active &amp; Reserve'!C93,'Data Table'!$A$4:$A$128,0))</f>
        <v>5.7214925670845158</v>
      </c>
      <c r="AP56" s="162"/>
      <c r="AQ56" s="162"/>
      <c r="AV56" s="166"/>
      <c r="AW56" s="167"/>
    </row>
    <row r="57" spans="1:49" s="163" customFormat="1" ht="24.95" customHeight="1" x14ac:dyDescent="0.25">
      <c r="A57" s="175">
        <v>39.4539927155</v>
      </c>
      <c r="B57" s="176">
        <v>-87.294448702899999</v>
      </c>
      <c r="C57" s="68">
        <v>18167</v>
      </c>
      <c r="D57" s="68" t="s">
        <v>158</v>
      </c>
      <c r="E57" s="68">
        <v>139</v>
      </c>
      <c r="F57" s="170" t="s">
        <v>251</v>
      </c>
      <c r="G57" s="171">
        <v>73</v>
      </c>
      <c r="H57" s="171" t="e">
        <f t="shared" si="0"/>
        <v>#N/A</v>
      </c>
      <c r="I57" s="172">
        <f>INDEX('Data Table'!$F$4:$F$128,MATCH(ANG!C57,'Data Table'!$A$4:$A$128,0))</f>
        <v>8.2073334061837321E-6</v>
      </c>
      <c r="J57" s="191">
        <f>'Data Table'!BV54</f>
        <v>41</v>
      </c>
      <c r="K57" s="191">
        <f>'Data Table'!BW54</f>
        <v>39</v>
      </c>
      <c r="L57" s="191">
        <f>'Data Table'!BX54</f>
        <v>39</v>
      </c>
      <c r="M57" s="191">
        <f>'Data Table'!BY54</f>
        <v>66</v>
      </c>
      <c r="N57" s="191">
        <f>'Data Table'!BZ54</f>
        <v>25</v>
      </c>
      <c r="O57" s="191">
        <f>'Data Table'!CA54</f>
        <v>47</v>
      </c>
      <c r="P57" s="191">
        <f>'Data Table'!CB54</f>
        <v>55</v>
      </c>
      <c r="Q57" s="191">
        <f>'Data Table'!CC54</f>
        <v>3</v>
      </c>
      <c r="R57" s="191">
        <f>'Data Table'!CD54</f>
        <v>6</v>
      </c>
      <c r="S57" s="191">
        <f>'Data Table'!CE54</f>
        <v>4</v>
      </c>
      <c r="T57" s="191">
        <f>'Data Table'!CF54</f>
        <v>4</v>
      </c>
      <c r="U57" s="191">
        <f>'Data Table'!CG54</f>
        <v>1</v>
      </c>
      <c r="V57" s="191">
        <f>'Data Table'!CH54</f>
        <v>7</v>
      </c>
      <c r="W57" s="191">
        <f>'Data Table'!CI54</f>
        <v>4</v>
      </c>
      <c r="X57" s="191">
        <f>'Data Table'!CK54</f>
        <v>918</v>
      </c>
      <c r="Y57" s="191">
        <f>'Data Table'!CL54</f>
        <v>718</v>
      </c>
      <c r="Z57" s="191">
        <f>'Data Table'!CM54</f>
        <v>637</v>
      </c>
      <c r="AA57" s="191">
        <f>'Data Table'!CN54</f>
        <v>836</v>
      </c>
      <c r="AB57" s="191">
        <f>'Data Table'!CO54</f>
        <v>1452</v>
      </c>
      <c r="AC57" s="191">
        <f>'Data Table'!CP54</f>
        <v>1118</v>
      </c>
      <c r="AD57" s="200">
        <f>'Data Table'!CQ54</f>
        <v>2060</v>
      </c>
      <c r="AE57" s="193" t="s">
        <v>194</v>
      </c>
      <c r="AF57" s="138">
        <f t="shared" si="1"/>
        <v>8.2073334061837321E-6</v>
      </c>
      <c r="AG57" s="194">
        <f>INDEX('Data Table'!$BE$4:$BE$128,MATCH(ANG!C57,'Data Table'!$A$4:$A$128,0))</f>
        <v>272.50985594439567</v>
      </c>
      <c r="AH57" s="195">
        <f>INDEX('[3]60-Mile'!$V$4:$V$129,MATCH(AE57,'[3]60-Mile'!$A$4:$A$129,0))</f>
        <v>44.571428571428569</v>
      </c>
      <c r="AI57" s="196"/>
      <c r="AJ57" s="197">
        <f>INDEX('[3]60-Mile'!$X$4:$X$129,MATCH(AE57,'[3]60-Mile'!$A$4:$A$129,0))</f>
        <v>21.953999364735338</v>
      </c>
      <c r="AK57" s="198">
        <f>INDEX('[3]60-Mile'!$AA$4:$AA$129,MATCH(AE57,'[3]60-Mile'!$A$4:$A$129,0))</f>
        <v>4.1428571428571432</v>
      </c>
      <c r="AL57" s="188"/>
      <c r="AM57" s="143"/>
      <c r="AN57" s="144">
        <f>('[4]Social Distancing Grades'!$M52)</f>
        <v>-1</v>
      </c>
      <c r="AO57" s="202">
        <f>INDEX('Data Table'!$BU$4:$BU$128,MATCH('Active &amp; Reserve'!C94,'Data Table'!$A$4:$A$128,0))</f>
        <v>0.13944878650761017</v>
      </c>
      <c r="AP57" s="162"/>
      <c r="AQ57" s="162"/>
      <c r="AV57" s="166"/>
      <c r="AW57" s="167"/>
    </row>
    <row r="58" spans="1:49" s="163" customFormat="1" ht="24.95" customHeight="1" x14ac:dyDescent="0.25">
      <c r="A58" s="178">
        <v>39.847893748799997</v>
      </c>
      <c r="B58" s="179">
        <v>-89.667719097800003</v>
      </c>
      <c r="C58" s="68">
        <v>17167</v>
      </c>
      <c r="D58" s="68" t="s">
        <v>158</v>
      </c>
      <c r="E58" s="68">
        <v>1</v>
      </c>
      <c r="F58" s="170" t="s">
        <v>251</v>
      </c>
      <c r="G58" s="171">
        <v>71</v>
      </c>
      <c r="H58" s="171" t="e">
        <f t="shared" si="0"/>
        <v>#N/A</v>
      </c>
      <c r="I58" s="172">
        <f>INDEX('Data Table'!$F$4:$F$128,MATCH(ANG!C58,'Data Table'!$A$4:$A$128,0))</f>
        <v>3.0607578174679316E-2</v>
      </c>
      <c r="J58" s="191">
        <f>'Data Table'!BV55</f>
        <v>8</v>
      </c>
      <c r="K58" s="191">
        <f>'Data Table'!BW55</f>
        <v>19</v>
      </c>
      <c r="L58" s="191">
        <f>'Data Table'!BX55</f>
        <v>12</v>
      </c>
      <c r="M58" s="191">
        <f>'Data Table'!BY55</f>
        <v>10</v>
      </c>
      <c r="N58" s="191">
        <f>'Data Table'!BZ55</f>
        <v>22</v>
      </c>
      <c r="O58" s="191">
        <f>'Data Table'!CA55</f>
        <v>10</v>
      </c>
      <c r="P58" s="191">
        <f>'Data Table'!CB55</f>
        <v>4</v>
      </c>
      <c r="Q58" s="191">
        <f>'Data Table'!CC55</f>
        <v>0</v>
      </c>
      <c r="R58" s="191">
        <f>'Data Table'!CD55</f>
        <v>1</v>
      </c>
      <c r="S58" s="191">
        <f>'Data Table'!CE55</f>
        <v>0</v>
      </c>
      <c r="T58" s="191">
        <f>'Data Table'!CF55</f>
        <v>0</v>
      </c>
      <c r="U58" s="191">
        <f>'Data Table'!CG55</f>
        <v>1</v>
      </c>
      <c r="V58" s="191">
        <f>'Data Table'!CH55</f>
        <v>2</v>
      </c>
      <c r="W58" s="191">
        <f>'Data Table'!CI55</f>
        <v>1</v>
      </c>
      <c r="X58" s="191">
        <f>'Data Table'!CK55</f>
        <v>2993</v>
      </c>
      <c r="Y58" s="191">
        <f>'Data Table'!CL55</f>
        <v>-2851</v>
      </c>
      <c r="Z58" s="191">
        <f>'Data Table'!CM55</f>
        <v>6627</v>
      </c>
      <c r="AA58" s="191">
        <f>'Data Table'!CN55</f>
        <v>-2467</v>
      </c>
      <c r="AB58" s="191">
        <f>'Data Table'!CO55</f>
        <v>1594</v>
      </c>
      <c r="AC58" s="191">
        <f>'Data Table'!CP55</f>
        <v>594</v>
      </c>
      <c r="AD58" s="200">
        <f>'Data Table'!CQ55</f>
        <v>4513</v>
      </c>
      <c r="AE58" s="193" t="s">
        <v>180</v>
      </c>
      <c r="AF58" s="138">
        <f t="shared" si="1"/>
        <v>3.0607578174679316E-2</v>
      </c>
      <c r="AG58" s="194">
        <f>INDEX('Data Table'!$BE$4:$BE$128,MATCH(ANG!C58,'Data Table'!$A$4:$A$128,0))</f>
        <v>117.21881567828744</v>
      </c>
      <c r="AH58" s="195">
        <f>INDEX('[3]60-Mile'!$V$4:$V$129,MATCH(AE58,'[3]60-Mile'!$A$4:$A$129,0))</f>
        <v>12.142857142857142</v>
      </c>
      <c r="AI58" s="196"/>
      <c r="AJ58" s="197">
        <f>INDEX('[3]60-Mile'!$X$4:$X$129,MATCH(AE58,'[3]60-Mile'!$A$4:$A$129,0))</f>
        <v>7.3668017246982869</v>
      </c>
      <c r="AK58" s="198">
        <f>INDEX('[3]60-Mile'!$AA$4:$AA$129,MATCH(AE58,'[3]60-Mile'!$A$4:$A$129,0))</f>
        <v>0.7142857142857143</v>
      </c>
      <c r="AL58" s="188"/>
      <c r="AM58" s="143"/>
      <c r="AN58" s="144">
        <f>('[4]Social Distancing Grades'!$M53)</f>
        <v>-1</v>
      </c>
      <c r="AO58" s="202">
        <f>INDEX('Data Table'!$BU$4:$BU$128,MATCH('Active &amp; Reserve'!C95,'Data Table'!$A$4:$A$128,0))</f>
        <v>-1</v>
      </c>
      <c r="AP58" s="162"/>
      <c r="AQ58" s="162"/>
      <c r="AV58" s="166"/>
      <c r="AW58" s="167"/>
    </row>
    <row r="59" spans="1:49" s="163" customFormat="1" ht="24.95" customHeight="1" x14ac:dyDescent="0.25">
      <c r="A59" s="175">
        <v>42.398624221799999</v>
      </c>
      <c r="B59" s="176">
        <v>-96.389568520099999</v>
      </c>
      <c r="C59" s="68">
        <v>19193</v>
      </c>
      <c r="D59" s="68" t="s">
        <v>158</v>
      </c>
      <c r="E59" s="68">
        <v>134</v>
      </c>
      <c r="F59" s="170" t="s">
        <v>251</v>
      </c>
      <c r="G59" s="171">
        <v>75</v>
      </c>
      <c r="H59" s="171" t="e">
        <f t="shared" si="0"/>
        <v>#N/A</v>
      </c>
      <c r="I59" s="172">
        <f>INDEX('Data Table'!$F$4:$F$128,MATCH(ANG!C59,'Data Table'!$A$4:$A$128,0))</f>
        <v>5.8454115588491326E-2</v>
      </c>
      <c r="J59" s="191">
        <f>'Data Table'!BV56</f>
        <v>152</v>
      </c>
      <c r="K59" s="191">
        <f>'Data Table'!BW56</f>
        <v>87</v>
      </c>
      <c r="L59" s="191">
        <f>'Data Table'!BX56</f>
        <v>136</v>
      </c>
      <c r="M59" s="191">
        <f>'Data Table'!BY56</f>
        <v>82</v>
      </c>
      <c r="N59" s="191">
        <f>'Data Table'!BZ56</f>
        <v>73</v>
      </c>
      <c r="O59" s="191">
        <f>'Data Table'!CA56</f>
        <v>58</v>
      </c>
      <c r="P59" s="191">
        <f>'Data Table'!CB56</f>
        <v>195</v>
      </c>
      <c r="Q59" s="191">
        <f>'Data Table'!CC56</f>
        <v>1</v>
      </c>
      <c r="R59" s="191">
        <f>'Data Table'!CD56</f>
        <v>2</v>
      </c>
      <c r="S59" s="191">
        <f>'Data Table'!CE56</f>
        <v>6</v>
      </c>
      <c r="T59" s="191">
        <f>'Data Table'!CF56</f>
        <v>1</v>
      </c>
      <c r="U59" s="191">
        <f>'Data Table'!CG56</f>
        <v>0</v>
      </c>
      <c r="V59" s="191">
        <f>'Data Table'!CH56</f>
        <v>1</v>
      </c>
      <c r="W59" s="191">
        <f>'Data Table'!CI56</f>
        <v>1</v>
      </c>
      <c r="X59" s="191">
        <f>'Data Table'!CK56</f>
        <v>560</v>
      </c>
      <c r="Y59" s="191">
        <f>'Data Table'!CL56</f>
        <v>450</v>
      </c>
      <c r="Z59" s="191">
        <f>'Data Table'!CM56</f>
        <v>257</v>
      </c>
      <c r="AA59" s="191">
        <f>'Data Table'!CN56</f>
        <v>345</v>
      </c>
      <c r="AB59" s="191">
        <f>'Data Table'!CO56</f>
        <v>-199</v>
      </c>
      <c r="AC59" s="191">
        <f>'Data Table'!CP56</f>
        <v>225</v>
      </c>
      <c r="AD59" s="200">
        <f>'Data Table'!CQ56</f>
        <v>1709</v>
      </c>
      <c r="AE59" s="193" t="s">
        <v>224</v>
      </c>
      <c r="AF59" s="138">
        <f t="shared" si="1"/>
        <v>5.8454115588491326E-2</v>
      </c>
      <c r="AG59" s="194">
        <f>INDEX('Data Table'!$BE$4:$BE$128,MATCH(ANG!C59,'Data Table'!$A$4:$A$128,0))</f>
        <v>1262.8316418675647</v>
      </c>
      <c r="AH59" s="195">
        <f>INDEX('[3]60-Mile'!$V$4:$V$129,MATCH(AE59,'[3]60-Mile'!$A$4:$A$129,0))</f>
        <v>111.85714285714286</v>
      </c>
      <c r="AI59" s="196"/>
      <c r="AJ59" s="197">
        <f>INDEX('[3]60-Mile'!$X$4:$X$129,MATCH(AE59,'[3]60-Mile'!$A$4:$A$129,0))</f>
        <v>10.253661605863229</v>
      </c>
      <c r="AK59" s="198">
        <f>INDEX('[3]60-Mile'!$AA$4:$AA$129,MATCH(AE59,'[3]60-Mile'!$A$4:$A$129,0))</f>
        <v>1.7142857142857142</v>
      </c>
      <c r="AL59" s="188"/>
      <c r="AM59" s="143"/>
      <c r="AN59" s="144">
        <f>('[4]Social Distancing Grades'!$M54)</f>
        <v>-1</v>
      </c>
      <c r="AO59" s="202">
        <f>INDEX('Data Table'!$BU$4:$BU$128,MATCH('Active &amp; Reserve'!C96,'Data Table'!$A$4:$A$128,0))</f>
        <v>14.095892863491056</v>
      </c>
      <c r="AP59" s="162"/>
      <c r="AQ59" s="162"/>
      <c r="AV59" s="166"/>
      <c r="AW59" s="167"/>
    </row>
    <row r="60" spans="1:49" s="163" customFormat="1" ht="24.95" customHeight="1" x14ac:dyDescent="0.25">
      <c r="A60" s="175">
        <v>32.333565</v>
      </c>
      <c r="B60" s="176">
        <v>-88.745249000000001</v>
      </c>
      <c r="C60" s="68">
        <v>28023</v>
      </c>
      <c r="D60" s="68" t="s">
        <v>158</v>
      </c>
      <c r="E60" s="68">
        <v>94</v>
      </c>
      <c r="F60" s="170" t="s">
        <v>251</v>
      </c>
      <c r="G60" s="171">
        <v>116</v>
      </c>
      <c r="H60" s="171" t="e">
        <f t="shared" si="0"/>
        <v>#N/A</v>
      </c>
      <c r="I60" s="172">
        <f>INDEX('Data Table'!$F$4:$F$128,MATCH(ANG!C60,'Data Table'!$A$4:$A$128,0))</f>
        <v>2.430056392968565E-4</v>
      </c>
      <c r="J60" s="191">
        <f>'Data Table'!BV57</f>
        <v>65</v>
      </c>
      <c r="K60" s="191">
        <f>'Data Table'!BW57</f>
        <v>124</v>
      </c>
      <c r="L60" s="191">
        <f>'Data Table'!BX57</f>
        <v>170</v>
      </c>
      <c r="M60" s="191">
        <f>'Data Table'!BY57</f>
        <v>102</v>
      </c>
      <c r="N60" s="191">
        <f>'Data Table'!BZ57</f>
        <v>109</v>
      </c>
      <c r="O60" s="191">
        <f>'Data Table'!CA57</f>
        <v>133</v>
      </c>
      <c r="P60" s="191">
        <f>'Data Table'!CB57</f>
        <v>113</v>
      </c>
      <c r="Q60" s="191">
        <f>'Data Table'!CC57</f>
        <v>5</v>
      </c>
      <c r="R60" s="191">
        <f>'Data Table'!CD57</f>
        <v>9</v>
      </c>
      <c r="S60" s="191">
        <f>'Data Table'!CE57</f>
        <v>7</v>
      </c>
      <c r="T60" s="191">
        <f>'Data Table'!CF57</f>
        <v>1</v>
      </c>
      <c r="U60" s="191">
        <f>'Data Table'!CG57</f>
        <v>7</v>
      </c>
      <c r="V60" s="191">
        <f>'Data Table'!CH57</f>
        <v>7</v>
      </c>
      <c r="W60" s="191">
        <f>'Data Table'!CI57</f>
        <v>2</v>
      </c>
      <c r="X60" s="191">
        <f>'Data Table'!CK57</f>
        <v>-727</v>
      </c>
      <c r="Y60" s="191">
        <f>'Data Table'!CL57</f>
        <v>290</v>
      </c>
      <c r="Z60" s="191">
        <f>'Data Table'!CM57</f>
        <v>2740</v>
      </c>
      <c r="AA60" s="191">
        <f>'Data Table'!CN57</f>
        <v>7983</v>
      </c>
      <c r="AB60" s="191">
        <f>'Data Table'!CO57</f>
        <v>-7563</v>
      </c>
      <c r="AC60" s="191">
        <f>'Data Table'!CP57</f>
        <v>1212</v>
      </c>
      <c r="AD60" s="200">
        <f>'Data Table'!CQ57</f>
        <v>3955</v>
      </c>
      <c r="AE60" s="193" t="s">
        <v>199</v>
      </c>
      <c r="AF60" s="138">
        <f t="shared" si="1"/>
        <v>2.430056392968565E-4</v>
      </c>
      <c r="AG60" s="194">
        <f>INDEX('Data Table'!$BE$4:$BE$128,MATCH(ANG!C60,'Data Table'!$A$4:$A$128,0))</f>
        <v>917.49360733807214</v>
      </c>
      <c r="AH60" s="195">
        <f>INDEX('[3]60-Mile'!$V$4:$V$129,MATCH(AE60,'[3]60-Mile'!$A$4:$A$129,0))</f>
        <v>116.57142857142857</v>
      </c>
      <c r="AI60" s="196"/>
      <c r="AJ60" s="197">
        <f>INDEX('[3]60-Mile'!$X$4:$X$129,MATCH(AE60,'[3]60-Mile'!$A$4:$A$129,0))</f>
        <v>41.757571492246697</v>
      </c>
      <c r="AK60" s="198">
        <f>INDEX('[3]60-Mile'!$AA$4:$AA$129,MATCH(AE60,'[3]60-Mile'!$A$4:$A$129,0))</f>
        <v>5.4285714285714288</v>
      </c>
      <c r="AL60" s="188"/>
      <c r="AM60" s="143"/>
      <c r="AN60" s="144">
        <f>('[4]Social Distancing Grades'!$M55)</f>
        <v>-1</v>
      </c>
      <c r="AO60" s="202">
        <f>INDEX('Data Table'!$BU$4:$BU$128,MATCH('Active &amp; Reserve'!C97,'Data Table'!$A$4:$A$128,0))</f>
        <v>1.503615149796651</v>
      </c>
      <c r="AP60" s="162"/>
      <c r="AQ60" s="162"/>
      <c r="AV60" s="166"/>
      <c r="AW60" s="167"/>
    </row>
    <row r="61" spans="1:49" s="163" customFormat="1" ht="24.95" customHeight="1" x14ac:dyDescent="0.25">
      <c r="A61" s="178">
        <v>38.960902584499998</v>
      </c>
      <c r="B61" s="179">
        <v>-95.681207501000003</v>
      </c>
      <c r="C61" s="68">
        <v>20177</v>
      </c>
      <c r="D61" s="68" t="s">
        <v>158</v>
      </c>
      <c r="E61" s="68">
        <v>42</v>
      </c>
      <c r="F61" s="170" t="s">
        <v>251</v>
      </c>
      <c r="G61" s="171">
        <v>108</v>
      </c>
      <c r="H61" s="171" t="e">
        <f t="shared" si="0"/>
        <v>#N/A</v>
      </c>
      <c r="I61" s="172">
        <f>INDEX('Data Table'!$F$4:$F$128,MATCH(ANG!C61,'Data Table'!$A$4:$A$128,0))</f>
        <v>1.2028343357568984E-6</v>
      </c>
      <c r="J61" s="191">
        <f>'Data Table'!BV58</f>
        <v>150</v>
      </c>
      <c r="K61" s="191">
        <f>'Data Table'!BW58</f>
        <v>29</v>
      </c>
      <c r="L61" s="191">
        <f>'Data Table'!BX58</f>
        <v>82</v>
      </c>
      <c r="M61" s="191">
        <f>'Data Table'!BY58</f>
        <v>53</v>
      </c>
      <c r="N61" s="191">
        <f>'Data Table'!BZ58</f>
        <v>122</v>
      </c>
      <c r="O61" s="191">
        <f>'Data Table'!CA58</f>
        <v>32</v>
      </c>
      <c r="P61" s="191">
        <f>'Data Table'!CB58</f>
        <v>11</v>
      </c>
      <c r="Q61" s="191">
        <f>'Data Table'!CC58</f>
        <v>0</v>
      </c>
      <c r="R61" s="191">
        <f>'Data Table'!CD58</f>
        <v>2</v>
      </c>
      <c r="S61" s="191">
        <f>'Data Table'!CE58</f>
        <v>3</v>
      </c>
      <c r="T61" s="191">
        <f>'Data Table'!CF58</f>
        <v>2</v>
      </c>
      <c r="U61" s="191">
        <f>'Data Table'!CG58</f>
        <v>1</v>
      </c>
      <c r="V61" s="191">
        <f>'Data Table'!CH58</f>
        <v>0</v>
      </c>
      <c r="W61" s="191">
        <f>'Data Table'!CI58</f>
        <v>0</v>
      </c>
      <c r="X61" s="191">
        <f>'Data Table'!CK58</f>
        <v>0</v>
      </c>
      <c r="Y61" s="191">
        <f>'Data Table'!CL58</f>
        <v>2223</v>
      </c>
      <c r="Z61" s="191">
        <f>'Data Table'!CM58</f>
        <v>0</v>
      </c>
      <c r="AA61" s="191">
        <f>'Data Table'!CN58</f>
        <v>1041</v>
      </c>
      <c r="AB61" s="191">
        <f>'Data Table'!CO58</f>
        <v>0</v>
      </c>
      <c r="AC61" s="191">
        <f>'Data Table'!CP58</f>
        <v>0</v>
      </c>
      <c r="AD61" s="200">
        <f>'Data Table'!CQ58</f>
        <v>2365</v>
      </c>
      <c r="AE61" s="193" t="s">
        <v>189</v>
      </c>
      <c r="AF61" s="138">
        <f t="shared" si="1"/>
        <v>1.2028343357568984E-6</v>
      </c>
      <c r="AG61" s="194">
        <f>INDEX('Data Table'!$BE$4:$BE$128,MATCH(ANG!C61,'Data Table'!$A$4:$A$128,0))</f>
        <v>279.59681173769957</v>
      </c>
      <c r="AH61" s="195">
        <f>INDEX('[3]60-Mile'!$V$4:$V$129,MATCH(AE61,'[3]60-Mile'!$A$4:$A$129,0))</f>
        <v>68.428571428571431</v>
      </c>
      <c r="AI61" s="196"/>
      <c r="AJ61" s="197">
        <f>INDEX('[3]60-Mile'!$X$4:$X$129,MATCH(AE61,'[3]60-Mile'!$A$4:$A$129,0))</f>
        <v>10.46475590956841</v>
      </c>
      <c r="AK61" s="198">
        <f>INDEX('[3]60-Mile'!$AA$4:$AA$129,MATCH(AE61,'[3]60-Mile'!$A$4:$A$129,0))</f>
        <v>1.1428571428571428</v>
      </c>
      <c r="AL61" s="188"/>
      <c r="AM61" s="143"/>
      <c r="AN61" s="144">
        <f>('[4]Social Distancing Grades'!$M56)</f>
        <v>-1</v>
      </c>
      <c r="AO61" s="202">
        <f>INDEX('Data Table'!$BU$4:$BU$128,MATCH('Active &amp; Reserve'!C98,'Data Table'!$A$4:$A$128,0))</f>
        <v>-0.35271886419943121</v>
      </c>
      <c r="AP61" s="162"/>
      <c r="AQ61" s="162"/>
      <c r="AV61" s="166"/>
      <c r="AW61" s="167"/>
    </row>
    <row r="62" spans="1:49" s="163" customFormat="1" ht="24.95" customHeight="1" x14ac:dyDescent="0.25">
      <c r="A62" s="175">
        <v>40.194180000000003</v>
      </c>
      <c r="B62" s="176">
        <v>-76.757581000000002</v>
      </c>
      <c r="C62" s="68">
        <v>42043</v>
      </c>
      <c r="D62" s="68" t="s">
        <v>158</v>
      </c>
      <c r="E62" s="68">
        <v>57</v>
      </c>
      <c r="F62" s="170" t="s">
        <v>251</v>
      </c>
      <c r="G62" s="171">
        <v>41</v>
      </c>
      <c r="H62" s="171" t="e">
        <f t="shared" si="0"/>
        <v>#N/A</v>
      </c>
      <c r="I62" s="172">
        <f>INDEX('Data Table'!$F$4:$F$128,MATCH(ANG!C62,'Data Table'!$A$4:$A$128,0))</f>
        <v>0.21689984807441651</v>
      </c>
      <c r="J62" s="191">
        <f>'Data Table'!BV59</f>
        <v>322</v>
      </c>
      <c r="K62" s="191">
        <f>'Data Table'!BW59</f>
        <v>294</v>
      </c>
      <c r="L62" s="191">
        <f>'Data Table'!BX59</f>
        <v>227</v>
      </c>
      <c r="M62" s="191">
        <f>'Data Table'!BY59</f>
        <v>328</v>
      </c>
      <c r="N62" s="191">
        <f>'Data Table'!BZ59</f>
        <v>238</v>
      </c>
      <c r="O62" s="191">
        <f>'Data Table'!CA59</f>
        <v>291</v>
      </c>
      <c r="P62" s="191">
        <f>'Data Table'!CB59</f>
        <v>322</v>
      </c>
      <c r="Q62" s="191">
        <f>'Data Table'!CC59</f>
        <v>76</v>
      </c>
      <c r="R62" s="191">
        <f>'Data Table'!CD59</f>
        <v>34</v>
      </c>
      <c r="S62" s="191">
        <f>'Data Table'!CE59</f>
        <v>38</v>
      </c>
      <c r="T62" s="191">
        <f>'Data Table'!CF59</f>
        <v>31</v>
      </c>
      <c r="U62" s="191">
        <f>'Data Table'!CG59</f>
        <v>30</v>
      </c>
      <c r="V62" s="191">
        <f>'Data Table'!CH59</f>
        <v>32</v>
      </c>
      <c r="W62" s="191">
        <f>'Data Table'!CI59</f>
        <v>16</v>
      </c>
      <c r="X62" s="191">
        <f>'Data Table'!CK59</f>
        <v>2991</v>
      </c>
      <c r="Y62" s="191">
        <f>'Data Table'!CL59</f>
        <v>0</v>
      </c>
      <c r="Z62" s="191">
        <f>'Data Table'!CM59</f>
        <v>1946</v>
      </c>
      <c r="AA62" s="191">
        <f>'Data Table'!CN59</f>
        <v>1435</v>
      </c>
      <c r="AB62" s="191">
        <f>'Data Table'!CO59</f>
        <v>2201</v>
      </c>
      <c r="AC62" s="191">
        <f>'Data Table'!CP59</f>
        <v>343</v>
      </c>
      <c r="AD62" s="200">
        <f>'Data Table'!CQ59</f>
        <v>2289</v>
      </c>
      <c r="AE62" s="193" t="s">
        <v>237</v>
      </c>
      <c r="AF62" s="138">
        <f t="shared" si="1"/>
        <v>0.21689984807441651</v>
      </c>
      <c r="AG62" s="194">
        <f>INDEX('Data Table'!$BE$4:$BE$128,MATCH(ANG!C62,'Data Table'!$A$4:$A$128,0))</f>
        <v>467.33146201149589</v>
      </c>
      <c r="AH62" s="195">
        <f>INDEX('[3]60-Mile'!$V$4:$V$129,MATCH(AE62,'[3]60-Mile'!$A$4:$A$129,0))</f>
        <v>288.85714285714283</v>
      </c>
      <c r="AI62" s="196"/>
      <c r="AJ62" s="197">
        <f>INDEX('[3]60-Mile'!$X$4:$X$129,MATCH(AE62,'[3]60-Mile'!$A$4:$A$129,0))</f>
        <v>30.626984434718633</v>
      </c>
      <c r="AK62" s="198">
        <f>INDEX('[3]60-Mile'!$AA$4:$AA$129,MATCH(AE62,'[3]60-Mile'!$A$4:$A$129,0))</f>
        <v>36.714285714285715</v>
      </c>
      <c r="AL62" s="188"/>
      <c r="AM62" s="143"/>
      <c r="AN62" s="144">
        <f>('[4]Social Distancing Grades'!$M57)</f>
        <v>-1</v>
      </c>
      <c r="AO62" s="202">
        <f>INDEX('Data Table'!$BU$4:$BU$128,MATCH('Active &amp; Reserve'!C99,'Data Table'!$A$4:$A$128,0))</f>
        <v>-1</v>
      </c>
      <c r="AP62" s="162"/>
      <c r="AQ62" s="162"/>
      <c r="AV62" s="166"/>
      <c r="AW62" s="167"/>
    </row>
    <row r="63" spans="1:49" s="163" customFormat="1" ht="24.95" hidden="1" customHeight="1" x14ac:dyDescent="0.25">
      <c r="A63" s="175">
        <v>32.772063000000003</v>
      </c>
      <c r="B63" s="176">
        <v>-97.42165</v>
      </c>
      <c r="C63" s="68">
        <v>48439</v>
      </c>
      <c r="D63" s="68" t="s">
        <v>370</v>
      </c>
      <c r="E63" s="68">
        <v>102</v>
      </c>
      <c r="F63" s="170" t="s">
        <v>157</v>
      </c>
      <c r="G63" s="171">
        <v>25</v>
      </c>
      <c r="H63" s="171" t="e">
        <f t="shared" si="0"/>
        <v>#N/A</v>
      </c>
      <c r="I63" s="172">
        <f>INDEX('Data Table'!$F$4:$F$128,MATCH(ANG!C63,'Data Table'!$A$4:$A$128,0))</f>
        <v>1.2188139839309413E-3</v>
      </c>
      <c r="J63" s="191">
        <f>'Data Table'!BV60</f>
        <v>390</v>
      </c>
      <c r="K63" s="191">
        <f>'Data Table'!BW60</f>
        <v>396</v>
      </c>
      <c r="L63" s="191">
        <f>'Data Table'!BX60</f>
        <v>139</v>
      </c>
      <c r="M63" s="191">
        <f>'Data Table'!BY60</f>
        <v>525</v>
      </c>
      <c r="N63" s="191">
        <f>'Data Table'!BZ60</f>
        <v>344</v>
      </c>
      <c r="O63" s="191">
        <f>'Data Table'!CA60</f>
        <v>241</v>
      </c>
      <c r="P63" s="191">
        <f>'Data Table'!CB60</f>
        <v>231</v>
      </c>
      <c r="Q63" s="191">
        <f>'Data Table'!CC60</f>
        <v>1</v>
      </c>
      <c r="R63" s="191">
        <f>'Data Table'!CD60</f>
        <v>21</v>
      </c>
      <c r="S63" s="191">
        <f>'Data Table'!CE60</f>
        <v>2</v>
      </c>
      <c r="T63" s="191">
        <f>'Data Table'!CF60</f>
        <v>21</v>
      </c>
      <c r="U63" s="191">
        <f>'Data Table'!CG60</f>
        <v>9</v>
      </c>
      <c r="V63" s="191">
        <f>'Data Table'!CH60</f>
        <v>6</v>
      </c>
      <c r="W63" s="191">
        <f>'Data Table'!CI60</f>
        <v>2</v>
      </c>
      <c r="X63" s="191">
        <f>'Data Table'!CK60</f>
        <v>0</v>
      </c>
      <c r="Y63" s="191">
        <f>'Data Table'!CL60</f>
        <v>0</v>
      </c>
      <c r="Z63" s="191">
        <f>'Data Table'!CM60</f>
        <v>0</v>
      </c>
      <c r="AA63" s="191">
        <f>'Data Table'!CN60</f>
        <v>-10629</v>
      </c>
      <c r="AB63" s="191">
        <f>'Data Table'!CO60</f>
        <v>10744</v>
      </c>
      <c r="AC63" s="191">
        <f>'Data Table'!CP60</f>
        <v>-7551</v>
      </c>
      <c r="AD63" s="200">
        <f>'Data Table'!CQ60</f>
        <v>35879</v>
      </c>
      <c r="AE63" s="260" t="s">
        <v>198</v>
      </c>
      <c r="AF63" s="209">
        <f t="shared" si="1"/>
        <v>1.2188139839309413E-3</v>
      </c>
      <c r="AG63" s="231">
        <f>INDEX('Data Table'!$BE$4:$BE$128,MATCH(ANG!C63,'Data Table'!$A$4:$A$128,0))</f>
        <v>224.74933422063876</v>
      </c>
      <c r="AH63" s="232">
        <f>INDEX('[3]60-Mile'!$V$4:$V$129,MATCH(AE63,'[3]60-Mile'!$A$4:$A$129,0))</f>
        <v>323.71428571428572</v>
      </c>
      <c r="AI63" s="233"/>
      <c r="AJ63" s="234">
        <f>INDEX('[3]60-Mile'!$X$4:$X$129,MATCH(AE63,'[3]60-Mile'!$A$4:$A$129,0))</f>
        <v>5.9527408434232951</v>
      </c>
      <c r="AK63" s="235">
        <f>INDEX('[3]60-Mile'!$AA$4:$AA$129,MATCH(AE63,'[3]60-Mile'!$A$4:$A$129,0))</f>
        <v>8.8571428571428577</v>
      </c>
      <c r="AL63" s="215"/>
      <c r="AM63" s="216"/>
      <c r="AN63" s="217">
        <f>('[4]Social Distancing Grades'!$M58)</f>
        <v>-1</v>
      </c>
      <c r="AO63" s="202"/>
      <c r="AP63" s="162"/>
      <c r="AQ63" s="162"/>
      <c r="AV63" s="166"/>
      <c r="AW63" s="167"/>
    </row>
    <row r="64" spans="1:49" s="163" customFormat="1" ht="24.95" hidden="1" customHeight="1" x14ac:dyDescent="0.25">
      <c r="A64" s="178">
        <v>40.654055043</v>
      </c>
      <c r="B64" s="179">
        <v>-86.151417092200006</v>
      </c>
      <c r="C64" s="68">
        <v>18103</v>
      </c>
      <c r="D64" s="68" t="s">
        <v>370</v>
      </c>
      <c r="E64" s="68">
        <v>54</v>
      </c>
      <c r="F64" s="170" t="s">
        <v>153</v>
      </c>
      <c r="G64" s="171">
        <v>76</v>
      </c>
      <c r="H64" s="171" t="e">
        <f t="shared" si="0"/>
        <v>#N/A</v>
      </c>
      <c r="I64" s="172">
        <f>INDEX('Data Table'!$F$4:$F$128,MATCH(ANG!C64,'Data Table'!$A$4:$A$128,0))</f>
        <v>1.7544297329576474E-2</v>
      </c>
      <c r="J64" s="191">
        <f>'Data Table'!BV61</f>
        <v>220</v>
      </c>
      <c r="K64" s="191">
        <f>'Data Table'!BW61</f>
        <v>312</v>
      </c>
      <c r="L64" s="191">
        <f>'Data Table'!BX61</f>
        <v>339</v>
      </c>
      <c r="M64" s="191">
        <f>'Data Table'!BY61</f>
        <v>432</v>
      </c>
      <c r="N64" s="191">
        <f>'Data Table'!BZ61</f>
        <v>280</v>
      </c>
      <c r="O64" s="191">
        <f>'Data Table'!CA61</f>
        <v>281</v>
      </c>
      <c r="P64" s="191">
        <f>'Data Table'!CB61</f>
        <v>265</v>
      </c>
      <c r="Q64" s="191">
        <f>'Data Table'!CC61</f>
        <v>9</v>
      </c>
      <c r="R64" s="191">
        <f>'Data Table'!CD61</f>
        <v>29</v>
      </c>
      <c r="S64" s="191">
        <f>'Data Table'!CE61</f>
        <v>24</v>
      </c>
      <c r="T64" s="191">
        <f>'Data Table'!CF61</f>
        <v>20</v>
      </c>
      <c r="U64" s="191">
        <f>'Data Table'!CG61</f>
        <v>13</v>
      </c>
      <c r="V64" s="191">
        <f>'Data Table'!CH61</f>
        <v>10</v>
      </c>
      <c r="W64" s="191">
        <f>'Data Table'!CI61</f>
        <v>10</v>
      </c>
      <c r="X64" s="191">
        <f>'Data Table'!CK61</f>
        <v>918</v>
      </c>
      <c r="Y64" s="191">
        <f>'Data Table'!CL61</f>
        <v>718</v>
      </c>
      <c r="Z64" s="191">
        <f>'Data Table'!CM61</f>
        <v>637</v>
      </c>
      <c r="AA64" s="191">
        <f>'Data Table'!CN61</f>
        <v>836</v>
      </c>
      <c r="AB64" s="191">
        <f>'Data Table'!CO61</f>
        <v>1452</v>
      </c>
      <c r="AC64" s="191">
        <f>'Data Table'!CP61</f>
        <v>1118</v>
      </c>
      <c r="AD64" s="200">
        <f>'Data Table'!CQ61</f>
        <v>2060</v>
      </c>
      <c r="AE64" s="193" t="s">
        <v>191</v>
      </c>
      <c r="AF64" s="138">
        <f t="shared" si="1"/>
        <v>1.7544297329576474E-2</v>
      </c>
      <c r="AG64" s="194">
        <f>INDEX('Data Table'!$BE$4:$BE$128,MATCH(ANG!C64,'Data Table'!$A$4:$A$128,0))</f>
        <v>593.58113895074518</v>
      </c>
      <c r="AH64" s="195">
        <f>INDEX('[3]60-Mile'!$V$4:$V$129,MATCH(AE64,'[3]60-Mile'!$A$4:$A$129,0))</f>
        <v>304.14285714285717</v>
      </c>
      <c r="AI64" s="196"/>
      <c r="AJ64" s="197">
        <f>INDEX('[3]60-Mile'!$X$4:$X$129,MATCH(AE64,'[3]60-Mile'!$A$4:$A$129,0))</f>
        <v>33.38679788840961</v>
      </c>
      <c r="AK64" s="198">
        <f>INDEX('[3]60-Mile'!$AA$4:$AA$129,MATCH(AE64,'[3]60-Mile'!$A$4:$A$129,0))</f>
        <v>16.428571428571427</v>
      </c>
      <c r="AL64" s="188"/>
      <c r="AM64" s="143"/>
      <c r="AN64" s="144">
        <f>('[4]Social Distancing Grades'!$M59)</f>
        <v>-1</v>
      </c>
      <c r="AO64" s="202"/>
      <c r="AP64" s="162"/>
      <c r="AQ64" s="162"/>
      <c r="AV64" s="166"/>
      <c r="AW64" s="167"/>
    </row>
    <row r="65" spans="1:49" s="163" customFormat="1" ht="24.95" hidden="1" customHeight="1" x14ac:dyDescent="0.25">
      <c r="A65" s="175">
        <v>42.199098671999998</v>
      </c>
      <c r="B65" s="176">
        <v>-72.536526639000002</v>
      </c>
      <c r="C65" s="68">
        <v>25013</v>
      </c>
      <c r="D65" s="68" t="s">
        <v>370</v>
      </c>
      <c r="E65" s="68">
        <v>152</v>
      </c>
      <c r="F65" s="170" t="s">
        <v>153</v>
      </c>
      <c r="G65" s="171">
        <v>45</v>
      </c>
      <c r="H65" s="171" t="e">
        <f t="shared" si="0"/>
        <v>#N/A</v>
      </c>
      <c r="I65" s="172">
        <f>INDEX('Data Table'!$F$4:$F$128,MATCH(ANG!C65,'Data Table'!$A$4:$A$128,0))</f>
        <v>0.75608546919189146</v>
      </c>
      <c r="J65" s="191">
        <f>'Data Table'!BV62</f>
        <v>740</v>
      </c>
      <c r="K65" s="191">
        <f>'Data Table'!BW62</f>
        <v>465</v>
      </c>
      <c r="L65" s="191">
        <f>'Data Table'!BX62</f>
        <v>1567</v>
      </c>
      <c r="M65" s="191">
        <f>'Data Table'!BY62</f>
        <v>670</v>
      </c>
      <c r="N65" s="191">
        <f>'Data Table'!BZ62</f>
        <v>653</v>
      </c>
      <c r="O65" s="191">
        <f>'Data Table'!CA62</f>
        <v>671</v>
      </c>
      <c r="P65" s="191">
        <f>'Data Table'!CB62</f>
        <v>679</v>
      </c>
      <c r="Q65" s="191">
        <f>'Data Table'!CC62</f>
        <v>48</v>
      </c>
      <c r="R65" s="191">
        <f>'Data Table'!CD62</f>
        <v>37</v>
      </c>
      <c r="S65" s="191">
        <f>'Data Table'!CE62</f>
        <v>87</v>
      </c>
      <c r="T65" s="191">
        <f>'Data Table'!CF62</f>
        <v>63</v>
      </c>
      <c r="U65" s="191">
        <f>'Data Table'!CG62</f>
        <v>58</v>
      </c>
      <c r="V65" s="191">
        <f>'Data Table'!CH62</f>
        <v>45</v>
      </c>
      <c r="W65" s="191">
        <f>'Data Table'!CI62</f>
        <v>29</v>
      </c>
      <c r="X65" s="191">
        <f>'Data Table'!CK62</f>
        <v>-3036</v>
      </c>
      <c r="Y65" s="191">
        <f>'Data Table'!CL62</f>
        <v>2563</v>
      </c>
      <c r="Z65" s="191">
        <f>'Data Table'!CM62</f>
        <v>393</v>
      </c>
      <c r="AA65" s="191">
        <f>'Data Table'!CN62</f>
        <v>2108</v>
      </c>
      <c r="AB65" s="191">
        <f>'Data Table'!CO62</f>
        <v>1612</v>
      </c>
      <c r="AC65" s="191">
        <f>'Data Table'!CP62</f>
        <v>1257</v>
      </c>
      <c r="AD65" s="200">
        <f>'Data Table'!CQ62</f>
        <v>2228</v>
      </c>
      <c r="AE65" s="193" t="s">
        <v>232</v>
      </c>
      <c r="AF65" s="138">
        <f t="shared" si="1"/>
        <v>0.75608546919189146</v>
      </c>
      <c r="AG65" s="194">
        <f>INDEX('Data Table'!$BE$4:$BE$128,MATCH(ANG!C65,'Data Table'!$A$4:$A$128,0))</f>
        <v>1060.1642470189602</v>
      </c>
      <c r="AH65" s="195">
        <f>INDEX('[3]60-Mile'!$V$4:$V$129,MATCH(AE65,'[3]60-Mile'!$A$4:$A$129,0))</f>
        <v>777.85714285714289</v>
      </c>
      <c r="AI65" s="196"/>
      <c r="AJ65" s="197">
        <f>INDEX('[3]60-Mile'!$X$4:$X$129,MATCH(AE65,'[3]60-Mile'!$A$4:$A$129,0))</f>
        <v>83.07662131130428</v>
      </c>
      <c r="AK65" s="198">
        <f>INDEX('[3]60-Mile'!$AA$4:$AA$129,MATCH(AE65,'[3]60-Mile'!$A$4:$A$129,0))</f>
        <v>52.428571428571431</v>
      </c>
      <c r="AL65" s="188"/>
      <c r="AM65" s="143"/>
      <c r="AN65" s="144">
        <f>('[4]Social Distancing Grades'!$M60)</f>
        <v>-1</v>
      </c>
      <c r="AO65" s="202"/>
      <c r="AP65" s="162"/>
      <c r="AQ65" s="162"/>
      <c r="AV65" s="166"/>
      <c r="AW65" s="167"/>
    </row>
    <row r="66" spans="1:49" s="163" customFormat="1" ht="24.95" hidden="1" customHeight="1" x14ac:dyDescent="0.25">
      <c r="A66" s="175">
        <v>25.494428254900001</v>
      </c>
      <c r="B66" s="176">
        <v>-80.391498236299995</v>
      </c>
      <c r="C66" s="68">
        <v>12086</v>
      </c>
      <c r="D66" s="68" t="s">
        <v>370</v>
      </c>
      <c r="E66" s="68">
        <v>62</v>
      </c>
      <c r="F66" s="170" t="s">
        <v>76</v>
      </c>
      <c r="G66" s="171">
        <v>4</v>
      </c>
      <c r="H66" s="171" t="e">
        <f t="shared" si="0"/>
        <v>#N/A</v>
      </c>
      <c r="I66" s="172">
        <f>INDEX('Data Table'!$F$4:$F$128,MATCH(ANG!C66,'Data Table'!$A$4:$A$128,0))</f>
        <v>2.9300305084011241E-2</v>
      </c>
      <c r="J66" s="191">
        <f>'Data Table'!BV63</f>
        <v>285</v>
      </c>
      <c r="K66" s="191">
        <f>'Data Table'!BW63</f>
        <v>125</v>
      </c>
      <c r="L66" s="191">
        <f>'Data Table'!BX63</f>
        <v>131</v>
      </c>
      <c r="M66" s="191">
        <f>'Data Table'!BY63</f>
        <v>440</v>
      </c>
      <c r="N66" s="191">
        <f>'Data Table'!BZ63</f>
        <v>222</v>
      </c>
      <c r="O66" s="191">
        <f>'Data Table'!CA63</f>
        <v>247</v>
      </c>
      <c r="P66" s="191">
        <f>'Data Table'!CB63</f>
        <v>200</v>
      </c>
      <c r="Q66" s="191">
        <f>'Data Table'!CC63</f>
        <v>7</v>
      </c>
      <c r="R66" s="191">
        <f>'Data Table'!CD63</f>
        <v>13</v>
      </c>
      <c r="S66" s="191">
        <f>'Data Table'!CE63</f>
        <v>3</v>
      </c>
      <c r="T66" s="191">
        <f>'Data Table'!CF63</f>
        <v>25</v>
      </c>
      <c r="U66" s="191">
        <f>'Data Table'!CG63</f>
        <v>12</v>
      </c>
      <c r="V66" s="191">
        <f>'Data Table'!CH63</f>
        <v>21</v>
      </c>
      <c r="W66" s="191">
        <f>'Data Table'!CI63</f>
        <v>2</v>
      </c>
      <c r="X66" s="191">
        <f>'Data Table'!CK63</f>
        <v>34423</v>
      </c>
      <c r="Y66" s="191">
        <f>'Data Table'!CL63</f>
        <v>50223</v>
      </c>
      <c r="Z66" s="191">
        <f>'Data Table'!CM63</f>
        <v>30541</v>
      </c>
      <c r="AA66" s="191">
        <f>'Data Table'!CN63</f>
        <v>13807</v>
      </c>
      <c r="AB66" s="191">
        <f>'Data Table'!CO63</f>
        <v>14181</v>
      </c>
      <c r="AC66" s="191">
        <f>'Data Table'!CP63</f>
        <v>7398</v>
      </c>
      <c r="AD66" s="200">
        <f>'Data Table'!CQ63</f>
        <v>28210</v>
      </c>
      <c r="AE66" s="193" t="s">
        <v>193</v>
      </c>
      <c r="AF66" s="138">
        <f t="shared" si="1"/>
        <v>2.9300305084011241E-2</v>
      </c>
      <c r="AG66" s="194">
        <f>INDEX('Data Table'!$BE$4:$BE$128,MATCH(ANG!C66,'Data Table'!$A$4:$A$128,0))</f>
        <v>498.50904710972679</v>
      </c>
      <c r="AH66" s="195">
        <f>INDEX('[3]60-Mile'!$V$4:$V$129,MATCH(AE66,'[3]60-Mile'!$A$4:$A$129,0))</f>
        <v>235.71428571428572</v>
      </c>
      <c r="AI66" s="196"/>
      <c r="AJ66" s="197">
        <f>INDEX('[3]60-Mile'!$X$4:$X$129,MATCH(AE66,'[3]60-Mile'!$A$4:$A$129,0))</f>
        <v>19.519615105230962</v>
      </c>
      <c r="AK66" s="198">
        <f>INDEX('[3]60-Mile'!$AA$4:$AA$129,MATCH(AE66,'[3]60-Mile'!$A$4:$A$129,0))</f>
        <v>11.857142857142858</v>
      </c>
      <c r="AL66" s="188"/>
      <c r="AM66" s="143"/>
      <c r="AN66" s="144">
        <f>('[4]Social Distancing Grades'!$M61)</f>
        <v>-0.8</v>
      </c>
      <c r="AO66" s="202"/>
      <c r="AP66" s="162"/>
      <c r="AQ66" s="162"/>
      <c r="AV66" s="166"/>
      <c r="AW66" s="167"/>
    </row>
    <row r="67" spans="1:49" s="163" customFormat="1" ht="24.95" hidden="1" customHeight="1" x14ac:dyDescent="0.25">
      <c r="A67" s="175">
        <v>41.267394009699998</v>
      </c>
      <c r="B67" s="176">
        <v>-80.6788193398</v>
      </c>
      <c r="C67" s="68">
        <v>39155</v>
      </c>
      <c r="D67" s="68" t="s">
        <v>370</v>
      </c>
      <c r="E67" s="68">
        <v>156</v>
      </c>
      <c r="F67" s="170" t="s">
        <v>153</v>
      </c>
      <c r="G67" s="171">
        <v>9</v>
      </c>
      <c r="H67" s="171" t="e">
        <f t="shared" si="0"/>
        <v>#N/A</v>
      </c>
      <c r="I67" s="172">
        <f>INDEX('Data Table'!$F$4:$F$128,MATCH(ANG!C67,'Data Table'!$A$4:$A$128,0))</f>
        <v>1.7300536102885832E-3</v>
      </c>
      <c r="J67" s="191">
        <f>'Data Table'!BV64</f>
        <v>224</v>
      </c>
      <c r="K67" s="191">
        <f>'Data Table'!BW64</f>
        <v>162</v>
      </c>
      <c r="L67" s="191">
        <f>'Data Table'!BX64</f>
        <v>152</v>
      </c>
      <c r="M67" s="191">
        <f>'Data Table'!BY64</f>
        <v>353</v>
      </c>
      <c r="N67" s="191">
        <f>'Data Table'!BZ64</f>
        <v>247</v>
      </c>
      <c r="O67" s="191">
        <f>'Data Table'!CA64</f>
        <v>203</v>
      </c>
      <c r="P67" s="191">
        <f>'Data Table'!CB64</f>
        <v>154</v>
      </c>
      <c r="Q67" s="191">
        <f>'Data Table'!CC64</f>
        <v>23</v>
      </c>
      <c r="R67" s="191">
        <f>'Data Table'!CD64</f>
        <v>23</v>
      </c>
      <c r="S67" s="191">
        <f>'Data Table'!CE64</f>
        <v>36</v>
      </c>
      <c r="T67" s="191">
        <f>'Data Table'!CF64</f>
        <v>29</v>
      </c>
      <c r="U67" s="191">
        <f>'Data Table'!CG64</f>
        <v>15</v>
      </c>
      <c r="V67" s="191">
        <f>'Data Table'!CH64</f>
        <v>40</v>
      </c>
      <c r="W67" s="191">
        <f>'Data Table'!CI64</f>
        <v>3</v>
      </c>
      <c r="X67" s="191">
        <f>'Data Table'!CK64</f>
        <v>773</v>
      </c>
      <c r="Y67" s="191">
        <f>'Data Table'!CL64</f>
        <v>7086</v>
      </c>
      <c r="Z67" s="191">
        <f>'Data Table'!CM64</f>
        <v>2240</v>
      </c>
      <c r="AA67" s="191">
        <f>'Data Table'!CN64</f>
        <v>2452</v>
      </c>
      <c r="AB67" s="191">
        <f>'Data Table'!CO64</f>
        <v>2554</v>
      </c>
      <c r="AC67" s="191">
        <f>'Data Table'!CP64</f>
        <v>3029</v>
      </c>
      <c r="AD67" s="200">
        <f>'Data Table'!CQ64</f>
        <v>121</v>
      </c>
      <c r="AE67" s="193" t="s">
        <v>234</v>
      </c>
      <c r="AF67" s="138">
        <f t="shared" si="1"/>
        <v>1.7300536102885832E-3</v>
      </c>
      <c r="AG67" s="194">
        <f>INDEX('Data Table'!$BE$4:$BE$128,MATCH(ANG!C67,'Data Table'!$A$4:$A$128,0))</f>
        <v>242.95578673273508</v>
      </c>
      <c r="AH67" s="195">
        <f>INDEX('[3]60-Mile'!$V$4:$V$129,MATCH(AE67,'[3]60-Mile'!$A$4:$A$129,0))</f>
        <v>213.57142857142858</v>
      </c>
      <c r="AI67" s="196"/>
      <c r="AJ67" s="197">
        <f>INDEX('[3]60-Mile'!$X$4:$X$129,MATCH(AE67,'[3]60-Mile'!$A$4:$A$129,0))</f>
        <v>21.867628719822616</v>
      </c>
      <c r="AK67" s="198">
        <f>INDEX('[3]60-Mile'!$AA$4:$AA$129,MATCH(AE67,'[3]60-Mile'!$A$4:$A$129,0))</f>
        <v>24.142857142857142</v>
      </c>
      <c r="AL67" s="188"/>
      <c r="AM67" s="143"/>
      <c r="AN67" s="144">
        <f>('[4]Social Distancing Grades'!$M62)</f>
        <v>-1</v>
      </c>
      <c r="AO67" s="202"/>
      <c r="AP67" s="162"/>
      <c r="AQ67" s="162"/>
      <c r="AV67" s="166"/>
      <c r="AW67" s="167"/>
    </row>
    <row r="68" spans="1:49" s="163" customFormat="1" ht="24.95" hidden="1" customHeight="1" x14ac:dyDescent="0.25">
      <c r="A68" s="175">
        <v>40.4930422845</v>
      </c>
      <c r="B68" s="176">
        <v>-80.210503357600004</v>
      </c>
      <c r="C68" s="68">
        <v>42003</v>
      </c>
      <c r="D68" s="68" t="s">
        <v>370</v>
      </c>
      <c r="E68" s="68">
        <v>116</v>
      </c>
      <c r="F68" s="170" t="s">
        <v>153</v>
      </c>
      <c r="G68" s="171">
        <v>92</v>
      </c>
      <c r="H68" s="171" t="e">
        <f t="shared" si="0"/>
        <v>#N/A</v>
      </c>
      <c r="I68" s="172">
        <f>INDEX('Data Table'!$F$4:$F$128,MATCH(ANG!C68,'Data Table'!$A$4:$A$128,0))</f>
        <v>6.7112920630786358E-3</v>
      </c>
      <c r="J68" s="191">
        <f>'Data Table'!BV65</f>
        <v>120</v>
      </c>
      <c r="K68" s="191">
        <f>'Data Table'!BW65</f>
        <v>76</v>
      </c>
      <c r="L68" s="191">
        <f>'Data Table'!BX65</f>
        <v>68</v>
      </c>
      <c r="M68" s="191">
        <f>'Data Table'!BY65</f>
        <v>106</v>
      </c>
      <c r="N68" s="191">
        <f>'Data Table'!BZ65</f>
        <v>98</v>
      </c>
      <c r="O68" s="191">
        <f>'Data Table'!CA65</f>
        <v>67</v>
      </c>
      <c r="P68" s="191">
        <f>'Data Table'!CB65</f>
        <v>74</v>
      </c>
      <c r="Q68" s="191">
        <f>'Data Table'!CC65</f>
        <v>18</v>
      </c>
      <c r="R68" s="191">
        <f>'Data Table'!CD65</f>
        <v>14</v>
      </c>
      <c r="S68" s="191">
        <f>'Data Table'!CE65</f>
        <v>10</v>
      </c>
      <c r="T68" s="191">
        <f>'Data Table'!CF65</f>
        <v>8</v>
      </c>
      <c r="U68" s="191">
        <f>'Data Table'!CG65</f>
        <v>7</v>
      </c>
      <c r="V68" s="191">
        <f>'Data Table'!CH65</f>
        <v>16</v>
      </c>
      <c r="W68" s="191">
        <f>'Data Table'!CI65</f>
        <v>1</v>
      </c>
      <c r="X68" s="191">
        <f>'Data Table'!CK65</f>
        <v>2991</v>
      </c>
      <c r="Y68" s="191">
        <f>'Data Table'!CL65</f>
        <v>0</v>
      </c>
      <c r="Z68" s="191">
        <f>'Data Table'!CM65</f>
        <v>1946</v>
      </c>
      <c r="AA68" s="191">
        <f>'Data Table'!CN65</f>
        <v>1435</v>
      </c>
      <c r="AB68" s="191">
        <f>'Data Table'!CO65</f>
        <v>2201</v>
      </c>
      <c r="AC68" s="191">
        <f>'Data Table'!CP65</f>
        <v>343</v>
      </c>
      <c r="AD68" s="200">
        <f>'Data Table'!CQ65</f>
        <v>2289</v>
      </c>
      <c r="AE68" s="193" t="s">
        <v>214</v>
      </c>
      <c r="AF68" s="138">
        <f t="shared" si="1"/>
        <v>6.7112920630786358E-3</v>
      </c>
      <c r="AG68" s="194">
        <f>INDEX('Data Table'!$BE$4:$BE$128,MATCH(ANG!C68,'Data Table'!$A$4:$A$128,0))</f>
        <v>182.77469929494447</v>
      </c>
      <c r="AH68" s="195">
        <f>INDEX('[3]60-Mile'!$V$4:$V$129,MATCH(AE68,'[3]60-Mile'!$A$4:$A$129,0))</f>
        <v>87</v>
      </c>
      <c r="AI68" s="196"/>
      <c r="AJ68" s="197">
        <f>INDEX('[3]60-Mile'!$X$4:$X$129,MATCH(AE68,'[3]60-Mile'!$A$4:$A$129,0))</f>
        <v>16.381144247913902</v>
      </c>
      <c r="AK68" s="198">
        <f>INDEX('[3]60-Mile'!$AA$4:$AA$129,MATCH(AE68,'[3]60-Mile'!$A$4:$A$129,0))</f>
        <v>10.571428571428571</v>
      </c>
      <c r="AL68" s="188"/>
      <c r="AM68" s="143"/>
      <c r="AN68" s="144">
        <f>('[4]Social Distancing Grades'!$M63)</f>
        <v>-1</v>
      </c>
      <c r="AO68" s="202"/>
      <c r="AP68" s="162"/>
      <c r="AQ68" s="162"/>
      <c r="AV68" s="166"/>
      <c r="AW68" s="167"/>
    </row>
    <row r="69" spans="1:49" s="163" customFormat="1" ht="24.95" hidden="1" customHeight="1" x14ac:dyDescent="0.25">
      <c r="A69" s="178">
        <v>44.8903961018</v>
      </c>
      <c r="B69" s="179">
        <v>-93.202498253300007</v>
      </c>
      <c r="C69" s="68">
        <v>27053</v>
      </c>
      <c r="D69" s="68" t="s">
        <v>370</v>
      </c>
      <c r="E69" s="68">
        <v>96</v>
      </c>
      <c r="F69" s="170" t="s">
        <v>153</v>
      </c>
      <c r="G69" s="171">
        <v>2</v>
      </c>
      <c r="H69" s="171" t="e">
        <f t="shared" si="0"/>
        <v>#N/A</v>
      </c>
      <c r="I69" s="172">
        <f>INDEX('Data Table'!$F$4:$F$128,MATCH(ANG!C69,'Data Table'!$A$4:$A$128,0))</f>
        <v>0.11313726135582086</v>
      </c>
      <c r="J69" s="191">
        <f>'Data Table'!BV66</f>
        <v>545</v>
      </c>
      <c r="K69" s="191">
        <f>'Data Table'!BW66</f>
        <v>511</v>
      </c>
      <c r="L69" s="191">
        <f>'Data Table'!BX66</f>
        <v>502</v>
      </c>
      <c r="M69" s="191">
        <f>'Data Table'!BY66</f>
        <v>426</v>
      </c>
      <c r="N69" s="191">
        <f>'Data Table'!BZ66</f>
        <v>617</v>
      </c>
      <c r="O69" s="191">
        <f>'Data Table'!CA66</f>
        <v>673</v>
      </c>
      <c r="P69" s="191">
        <f>'Data Table'!CB66</f>
        <v>639</v>
      </c>
      <c r="Q69" s="191">
        <f>'Data Table'!CC66</f>
        <v>9</v>
      </c>
      <c r="R69" s="191">
        <f>'Data Table'!CD66</f>
        <v>13</v>
      </c>
      <c r="S69" s="191">
        <f>'Data Table'!CE66</f>
        <v>28</v>
      </c>
      <c r="T69" s="191">
        <f>'Data Table'!CF66</f>
        <v>31</v>
      </c>
      <c r="U69" s="191">
        <f>'Data Table'!CG66</f>
        <v>32</v>
      </c>
      <c r="V69" s="191">
        <f>'Data Table'!CH66</f>
        <v>9</v>
      </c>
      <c r="W69" s="191">
        <f>'Data Table'!CI66</f>
        <v>16</v>
      </c>
      <c r="X69" s="191">
        <f>'Data Table'!CK66</f>
        <v>-1341</v>
      </c>
      <c r="Y69" s="191">
        <f>'Data Table'!CL66</f>
        <v>-907</v>
      </c>
      <c r="Z69" s="191">
        <f>'Data Table'!CM66</f>
        <v>918</v>
      </c>
      <c r="AA69" s="191">
        <f>'Data Table'!CN66</f>
        <v>-635</v>
      </c>
      <c r="AB69" s="191">
        <f>'Data Table'!CO66</f>
        <v>122</v>
      </c>
      <c r="AC69" s="191">
        <f>'Data Table'!CP66</f>
        <v>1191</v>
      </c>
      <c r="AD69" s="200">
        <f>'Data Table'!CQ66</f>
        <v>-1325</v>
      </c>
      <c r="AE69" s="193" t="s">
        <v>208</v>
      </c>
      <c r="AF69" s="138">
        <f t="shared" si="1"/>
        <v>0.11313726135582086</v>
      </c>
      <c r="AG69" s="194">
        <f>INDEX('Data Table'!$BE$4:$BE$128,MATCH(ANG!C69,'Data Table'!$A$4:$A$128,0))</f>
        <v>358.22197545343766</v>
      </c>
      <c r="AH69" s="195">
        <f>INDEX('[3]60-Mile'!$V$4:$V$129,MATCH(AE69,'[3]60-Mile'!$A$4:$A$129,0))</f>
        <v>559</v>
      </c>
      <c r="AI69" s="196"/>
      <c r="AJ69" s="197">
        <f>INDEX('[3]60-Mile'!$X$4:$X$129,MATCH(AE69,'[3]60-Mile'!$A$4:$A$129,0))</f>
        <v>19.755366181308514</v>
      </c>
      <c r="AK69" s="198">
        <f>INDEX('[3]60-Mile'!$AA$4:$AA$129,MATCH(AE69,'[3]60-Mile'!$A$4:$A$129,0))</f>
        <v>19.714285714285715</v>
      </c>
      <c r="AL69" s="188"/>
      <c r="AM69" s="143"/>
      <c r="AN69" s="144">
        <f>('[4]Social Distancing Grades'!$M64)</f>
        <v>-0.8</v>
      </c>
      <c r="AO69" s="202"/>
      <c r="AP69" s="162"/>
      <c r="AQ69" s="162"/>
      <c r="AV69" s="166"/>
      <c r="AW69" s="167"/>
    </row>
    <row r="70" spans="1:49" s="163" customFormat="1" ht="24.95" hidden="1" customHeight="1" x14ac:dyDescent="0.25">
      <c r="A70" s="175">
        <v>33.915164793400002</v>
      </c>
      <c r="B70" s="176">
        <v>-84.515674964599995</v>
      </c>
      <c r="C70" s="68">
        <v>13067</v>
      </c>
      <c r="D70" s="68" t="s">
        <v>370</v>
      </c>
      <c r="E70" s="68">
        <v>29</v>
      </c>
      <c r="F70" s="170" t="s">
        <v>153</v>
      </c>
      <c r="G70" s="171">
        <v>6</v>
      </c>
      <c r="H70" s="171" t="e">
        <f t="shared" si="0"/>
        <v>#N/A</v>
      </c>
      <c r="I70" s="172">
        <f>INDEX('Data Table'!$F$4:$F$128,MATCH(ANG!C70,'Data Table'!$A$4:$A$128,0))</f>
        <v>3.5163116473759436E-2</v>
      </c>
      <c r="J70" s="191">
        <f>'Data Table'!BV67</f>
        <v>273</v>
      </c>
      <c r="K70" s="191">
        <f>'Data Table'!BW67</f>
        <v>422</v>
      </c>
      <c r="L70" s="191">
        <f>'Data Table'!BX67</f>
        <v>427</v>
      </c>
      <c r="M70" s="191">
        <f>'Data Table'!BY67</f>
        <v>416</v>
      </c>
      <c r="N70" s="191">
        <f>'Data Table'!BZ67</f>
        <v>420</v>
      </c>
      <c r="O70" s="191">
        <f>'Data Table'!CA67</f>
        <v>321</v>
      </c>
      <c r="P70" s="191">
        <f>'Data Table'!CB67</f>
        <v>414</v>
      </c>
      <c r="Q70" s="191">
        <f>'Data Table'!CC67</f>
        <v>25</v>
      </c>
      <c r="R70" s="191">
        <f>'Data Table'!CD67</f>
        <v>19</v>
      </c>
      <c r="S70" s="191">
        <f>'Data Table'!CE67</f>
        <v>8</v>
      </c>
      <c r="T70" s="191">
        <f>'Data Table'!CF67</f>
        <v>55</v>
      </c>
      <c r="U70" s="191">
        <f>'Data Table'!CG67</f>
        <v>20</v>
      </c>
      <c r="V70" s="191">
        <f>'Data Table'!CH67</f>
        <v>5</v>
      </c>
      <c r="W70" s="191">
        <f>'Data Table'!CI67</f>
        <v>2</v>
      </c>
      <c r="X70" s="191">
        <f>'Data Table'!CK67</f>
        <v>7467</v>
      </c>
      <c r="Y70" s="191">
        <f>'Data Table'!CL67</f>
        <v>15524</v>
      </c>
      <c r="Z70" s="191">
        <f>'Data Table'!CM67</f>
        <v>-2789</v>
      </c>
      <c r="AA70" s="191">
        <f>'Data Table'!CN67</f>
        <v>11388</v>
      </c>
      <c r="AB70" s="191">
        <f>'Data Table'!CO67</f>
        <v>17148</v>
      </c>
      <c r="AC70" s="191">
        <f>'Data Table'!CP67</f>
        <v>21357</v>
      </c>
      <c r="AD70" s="200">
        <f>'Data Table'!CQ67</f>
        <v>26531</v>
      </c>
      <c r="AE70" s="193" t="s">
        <v>184</v>
      </c>
      <c r="AF70" s="138">
        <f t="shared" si="1"/>
        <v>3.5163116473759436E-2</v>
      </c>
      <c r="AG70" s="194">
        <f>INDEX('Data Table'!$BE$4:$BE$128,MATCH(ANG!C70,'Data Table'!$A$4:$A$128,0))</f>
        <v>353.13585982001001</v>
      </c>
      <c r="AH70" s="195">
        <f>INDEX('[3]60-Mile'!$V$4:$V$129,MATCH(AE70,'[3]60-Mile'!$A$4:$A$129,0))</f>
        <v>384.71428571428572</v>
      </c>
      <c r="AI70" s="196"/>
      <c r="AJ70" s="197">
        <f>INDEX('[3]60-Mile'!$X$4:$X$129,MATCH(AE70,'[3]60-Mile'!$A$4:$A$129,0))</f>
        <v>14.128408794651905</v>
      </c>
      <c r="AK70" s="198">
        <f>INDEX('[3]60-Mile'!$AA$4:$AA$129,MATCH(AE70,'[3]60-Mile'!$A$4:$A$129,0))</f>
        <v>19.142857142857142</v>
      </c>
      <c r="AL70" s="188"/>
      <c r="AM70" s="143"/>
      <c r="AN70" s="144">
        <f>('[4]Social Distancing Grades'!$M65)</f>
        <v>-1</v>
      </c>
      <c r="AO70" s="202"/>
      <c r="AP70" s="162"/>
      <c r="AQ70" s="162"/>
      <c r="AV70" s="166"/>
      <c r="AW70" s="167"/>
    </row>
    <row r="71" spans="1:49" s="163" customFormat="1" ht="24.95" hidden="1" customHeight="1" x14ac:dyDescent="0.25">
      <c r="A71" s="178">
        <v>34.668785775099998</v>
      </c>
      <c r="B71" s="179">
        <v>-99.270898438700002</v>
      </c>
      <c r="C71" s="68">
        <v>40065</v>
      </c>
      <c r="D71" s="68" t="s">
        <v>363</v>
      </c>
      <c r="E71" s="68">
        <v>3</v>
      </c>
      <c r="F71" s="170" t="s">
        <v>74</v>
      </c>
      <c r="G71" s="171">
        <v>69</v>
      </c>
      <c r="H71" s="171" t="e">
        <f t="shared" ref="H71:H131" si="2">_xlfn.RANK.EQ(I71,$I$7:$I$131)</f>
        <v>#N/A</v>
      </c>
      <c r="I71" s="172">
        <f>INDEX('Data Table'!$F$4:$F$128,MATCH(ANG!C71,'Data Table'!$A$4:$A$128,0))</f>
        <v>1.3159825386540446E-7</v>
      </c>
      <c r="J71" s="191">
        <f>'Data Table'!BV68</f>
        <v>3</v>
      </c>
      <c r="K71" s="191">
        <f>'Data Table'!BW68</f>
        <v>7</v>
      </c>
      <c r="L71" s="191">
        <f>'Data Table'!BX68</f>
        <v>0</v>
      </c>
      <c r="M71" s="191">
        <f>'Data Table'!BY68</f>
        <v>6</v>
      </c>
      <c r="N71" s="191">
        <f>'Data Table'!BZ68</f>
        <v>1</v>
      </c>
      <c r="O71" s="191">
        <f>'Data Table'!CA68</f>
        <v>34</v>
      </c>
      <c r="P71" s="191">
        <f>'Data Table'!CB68</f>
        <v>0</v>
      </c>
      <c r="Q71" s="191">
        <f>'Data Table'!CC68</f>
        <v>0</v>
      </c>
      <c r="R71" s="191">
        <f>'Data Table'!CD68</f>
        <v>0</v>
      </c>
      <c r="S71" s="191">
        <f>'Data Table'!CE68</f>
        <v>0</v>
      </c>
      <c r="T71" s="191">
        <f>'Data Table'!CF68</f>
        <v>0</v>
      </c>
      <c r="U71" s="191">
        <f>'Data Table'!CG68</f>
        <v>0</v>
      </c>
      <c r="V71" s="191">
        <f>'Data Table'!CH68</f>
        <v>0</v>
      </c>
      <c r="W71" s="191">
        <f>'Data Table'!CI68</f>
        <v>0</v>
      </c>
      <c r="X71" s="191">
        <f>'Data Table'!CK68</f>
        <v>14677</v>
      </c>
      <c r="Y71" s="191">
        <f>'Data Table'!CL68</f>
        <v>4794</v>
      </c>
      <c r="Z71" s="191">
        <f>'Data Table'!CM68</f>
        <v>3744</v>
      </c>
      <c r="AA71" s="191">
        <f>'Data Table'!CN68</f>
        <v>1882</v>
      </c>
      <c r="AB71" s="191">
        <f>'Data Table'!CO68</f>
        <v>6626</v>
      </c>
      <c r="AC71" s="191">
        <f>'Data Table'!CP68</f>
        <v>-693</v>
      </c>
      <c r="AD71" s="200">
        <f>'Data Table'!CQ68</f>
        <v>-477</v>
      </c>
      <c r="AE71" s="193" t="s">
        <v>151</v>
      </c>
      <c r="AF71" s="138">
        <f t="shared" si="1"/>
        <v>1.3159825386540446E-7</v>
      </c>
      <c r="AG71" s="194">
        <f>INDEX('Data Table'!$BE$4:$BE$128,MATCH(ANG!C71,'Data Table'!$A$4:$A$128,0))</f>
        <v>132.52364402765434</v>
      </c>
      <c r="AH71" s="195">
        <f>INDEX('[3]60-Mile'!$V$4:$V$129,MATCH(AE71,'[3]60-Mile'!$A$4:$A$129,0))</f>
        <v>7.2857142857142856</v>
      </c>
      <c r="AI71" s="196"/>
      <c r="AJ71" s="197">
        <f>INDEX('[3]60-Mile'!$X$4:$X$129,MATCH(AE71,'[3]60-Mile'!$A$4:$A$129,0))</f>
        <v>4.2577877599246365</v>
      </c>
      <c r="AK71" s="198">
        <f>INDEX('[3]60-Mile'!$AA$4:$AA$129,MATCH(AE71,'[3]60-Mile'!$A$4:$A$129,0))</f>
        <v>0</v>
      </c>
      <c r="AL71" s="188"/>
      <c r="AM71" s="143"/>
      <c r="AN71" s="144">
        <f>('[4]Social Distancing Grades'!$M66)</f>
        <v>-1</v>
      </c>
      <c r="AO71" s="202"/>
      <c r="AP71" s="162"/>
      <c r="AQ71" s="162"/>
      <c r="AV71" s="166"/>
      <c r="AW71" s="167"/>
    </row>
    <row r="72" spans="1:49" s="163" customFormat="1" ht="24.95" hidden="1" customHeight="1" x14ac:dyDescent="0.25">
      <c r="A72" s="175">
        <v>35.364639214599997</v>
      </c>
      <c r="B72" s="176">
        <v>-86.079671674300002</v>
      </c>
      <c r="C72" s="68">
        <v>47031</v>
      </c>
      <c r="D72" s="68" t="s">
        <v>368</v>
      </c>
      <c r="E72" s="68">
        <v>4</v>
      </c>
      <c r="F72" s="170" t="s">
        <v>157</v>
      </c>
      <c r="G72" s="171">
        <v>89</v>
      </c>
      <c r="H72" s="171" t="e">
        <f t="shared" si="2"/>
        <v>#N/A</v>
      </c>
      <c r="I72" s="172">
        <f>INDEX('Data Table'!$F$4:$F$128,MATCH(ANG!C72,'Data Table'!$A$4:$A$128,0))</f>
        <v>1.1773003129169684E-3</v>
      </c>
      <c r="J72" s="191">
        <f>'Data Table'!BV69</f>
        <v>88</v>
      </c>
      <c r="K72" s="191">
        <f>'Data Table'!BW69</f>
        <v>137</v>
      </c>
      <c r="L72" s="191">
        <f>'Data Table'!BX69</f>
        <v>69</v>
      </c>
      <c r="M72" s="191">
        <f>'Data Table'!BY69</f>
        <v>132</v>
      </c>
      <c r="N72" s="191">
        <f>'Data Table'!BZ69</f>
        <v>127</v>
      </c>
      <c r="O72" s="191">
        <f>'Data Table'!CA69</f>
        <v>99</v>
      </c>
      <c r="P72" s="191">
        <f>'Data Table'!CB69</f>
        <v>150</v>
      </c>
      <c r="Q72" s="191">
        <f>'Data Table'!CC69</f>
        <v>0</v>
      </c>
      <c r="R72" s="191">
        <f>'Data Table'!CD69</f>
        <v>1</v>
      </c>
      <c r="S72" s="191">
        <f>'Data Table'!CE69</f>
        <v>0</v>
      </c>
      <c r="T72" s="191">
        <f>'Data Table'!CF69</f>
        <v>1</v>
      </c>
      <c r="U72" s="191">
        <f>'Data Table'!CG69</f>
        <v>0</v>
      </c>
      <c r="V72" s="191">
        <f>'Data Table'!CH69</f>
        <v>3</v>
      </c>
      <c r="W72" s="191">
        <f>'Data Table'!CI69</f>
        <v>0</v>
      </c>
      <c r="X72" s="191">
        <f>'Data Table'!CK69</f>
        <v>5025</v>
      </c>
      <c r="Y72" s="191">
        <f>'Data Table'!CL69</f>
        <v>6350</v>
      </c>
      <c r="Z72" s="191">
        <f>'Data Table'!CM69</f>
        <v>2280</v>
      </c>
      <c r="AA72" s="191">
        <f>'Data Table'!CN69</f>
        <v>-3897</v>
      </c>
      <c r="AB72" s="191">
        <f>'Data Table'!CO69</f>
        <v>8792</v>
      </c>
      <c r="AC72" s="191">
        <f>'Data Table'!CP69</f>
        <v>6258</v>
      </c>
      <c r="AD72" s="200">
        <f>'Data Table'!CQ69</f>
        <v>8023</v>
      </c>
      <c r="AE72" s="193" t="s">
        <v>168</v>
      </c>
      <c r="AF72" s="138">
        <f t="shared" ref="AF72:AF131" si="3">I72</f>
        <v>1.1773003129169684E-3</v>
      </c>
      <c r="AG72" s="194">
        <f>INDEX('Data Table'!$BE$4:$BE$128,MATCH(ANG!C72,'Data Table'!$A$4:$A$128,0))</f>
        <v>220.20216248883881</v>
      </c>
      <c r="AH72" s="195">
        <f>INDEX('[3]60-Mile'!$V$4:$V$129,MATCH(AE72,'[3]60-Mile'!$A$4:$A$129,0))</f>
        <v>114.57142857142857</v>
      </c>
      <c r="AI72" s="196"/>
      <c r="AJ72" s="197">
        <f>INDEX('[3]60-Mile'!$X$4:$X$129,MATCH(AE72,'[3]60-Mile'!$A$4:$A$129,0))</f>
        <v>3.5897587364049248</v>
      </c>
      <c r="AK72" s="198">
        <f>INDEX('[3]60-Mile'!$AA$4:$AA$129,MATCH(AE72,'[3]60-Mile'!$A$4:$A$129,0))</f>
        <v>0.7142857142857143</v>
      </c>
      <c r="AL72" s="188"/>
      <c r="AM72" s="143"/>
      <c r="AN72" s="144">
        <f>('[4]Social Distancing Grades'!$M67)</f>
        <v>-1</v>
      </c>
      <c r="AO72" s="202"/>
      <c r="AP72" s="162"/>
      <c r="AQ72" s="162"/>
      <c r="AV72" s="166"/>
      <c r="AW72" s="167"/>
    </row>
    <row r="73" spans="1:49" s="163" customFormat="1" ht="24.95" hidden="1" customHeight="1" x14ac:dyDescent="0.25">
      <c r="A73" s="175">
        <v>32.500280958200001</v>
      </c>
      <c r="B73" s="176">
        <v>-93.599941340499996</v>
      </c>
      <c r="C73" s="68">
        <v>22015</v>
      </c>
      <c r="D73" s="68" t="s">
        <v>365</v>
      </c>
      <c r="E73" s="68">
        <v>7</v>
      </c>
      <c r="F73" s="170" t="s">
        <v>154</v>
      </c>
      <c r="G73" s="171">
        <v>112</v>
      </c>
      <c r="H73" s="171" t="e">
        <f t="shared" si="2"/>
        <v>#N/A</v>
      </c>
      <c r="I73" s="172">
        <f>INDEX('Data Table'!$F$4:$F$128,MATCH(ANG!C73,'Data Table'!$A$4:$A$128,0))</f>
        <v>5.0250494309327846E-5</v>
      </c>
      <c r="J73" s="191">
        <f>'Data Table'!BV70</f>
        <v>34</v>
      </c>
      <c r="K73" s="191">
        <f>'Data Table'!BW70</f>
        <v>28</v>
      </c>
      <c r="L73" s="191">
        <f>'Data Table'!BX70</f>
        <v>42</v>
      </c>
      <c r="M73" s="191">
        <f>'Data Table'!BY70</f>
        <v>467</v>
      </c>
      <c r="N73" s="191">
        <f>'Data Table'!BZ70</f>
        <v>76</v>
      </c>
      <c r="O73" s="191">
        <f>'Data Table'!CA70</f>
        <v>13</v>
      </c>
      <c r="P73" s="191">
        <f>'Data Table'!CB70</f>
        <v>33</v>
      </c>
      <c r="Q73" s="191">
        <f>'Data Table'!CC70</f>
        <v>2</v>
      </c>
      <c r="R73" s="191">
        <f>'Data Table'!CD70</f>
        <v>4</v>
      </c>
      <c r="S73" s="191">
        <f>'Data Table'!CE70</f>
        <v>6</v>
      </c>
      <c r="T73" s="191">
        <f>'Data Table'!CF70</f>
        <v>1</v>
      </c>
      <c r="U73" s="191">
        <f>'Data Table'!CG70</f>
        <v>17</v>
      </c>
      <c r="V73" s="191">
        <f>'Data Table'!CH70</f>
        <v>6</v>
      </c>
      <c r="W73" s="191">
        <f>'Data Table'!CI70</f>
        <v>1</v>
      </c>
      <c r="X73" s="191">
        <f>'Data Table'!CK70</f>
        <v>5035</v>
      </c>
      <c r="Y73" s="191">
        <f>'Data Table'!CL70</f>
        <v>5117</v>
      </c>
      <c r="Z73" s="191">
        <f>'Data Table'!CM70</f>
        <v>7531</v>
      </c>
      <c r="AA73" s="191">
        <f>'Data Table'!CN70</f>
        <v>2217</v>
      </c>
      <c r="AB73" s="191">
        <f>'Data Table'!CO70</f>
        <v>1489</v>
      </c>
      <c r="AC73" s="191">
        <f>'Data Table'!CP70</f>
        <v>299</v>
      </c>
      <c r="AD73" s="200">
        <f>'Data Table'!CQ70</f>
        <v>8462</v>
      </c>
      <c r="AE73" s="193" t="s">
        <v>116</v>
      </c>
      <c r="AF73" s="138">
        <f t="shared" si="3"/>
        <v>5.0250494309327846E-5</v>
      </c>
      <c r="AG73" s="194">
        <f>INDEX('Data Table'!$BE$4:$BE$128,MATCH(ANG!C73,'Data Table'!$A$4:$A$128,0))</f>
        <v>535.40775455709661</v>
      </c>
      <c r="AH73" s="195">
        <f>INDEX('[3]60-Mile'!$V$4:$V$129,MATCH(AE73,'[3]60-Mile'!$A$4:$A$129,0))</f>
        <v>99</v>
      </c>
      <c r="AI73" s="196"/>
      <c r="AJ73" s="197">
        <f>INDEX('[3]60-Mile'!$X$4:$X$129,MATCH(AE73,'[3]60-Mile'!$A$4:$A$129,0))</f>
        <v>41.985479711972175</v>
      </c>
      <c r="AK73" s="198">
        <f>INDEX('[3]60-Mile'!$AA$4:$AA$129,MATCH(AE73,'[3]60-Mile'!$A$4:$A$129,0))</f>
        <v>5.2857142857142856</v>
      </c>
      <c r="AL73" s="188"/>
      <c r="AM73" s="143"/>
      <c r="AN73" s="144">
        <f>('[4]Social Distancing Grades'!$M68)</f>
        <v>-1</v>
      </c>
      <c r="AO73" s="202"/>
      <c r="AP73" s="162"/>
      <c r="AQ73" s="162"/>
      <c r="AV73" s="166"/>
      <c r="AW73" s="167"/>
    </row>
    <row r="74" spans="1:49" s="163" customFormat="1" ht="24.95" hidden="1" customHeight="1" x14ac:dyDescent="0.25">
      <c r="A74" s="178">
        <v>39.121043129100002</v>
      </c>
      <c r="B74" s="179">
        <v>-121.39541450199999</v>
      </c>
      <c r="C74" s="68">
        <v>6115</v>
      </c>
      <c r="D74" s="68" t="s">
        <v>366</v>
      </c>
      <c r="E74" s="68">
        <v>9</v>
      </c>
      <c r="F74" s="170" t="s">
        <v>155</v>
      </c>
      <c r="G74" s="171">
        <v>22</v>
      </c>
      <c r="H74" s="171" t="e">
        <f t="shared" si="2"/>
        <v>#N/A</v>
      </c>
      <c r="I74" s="172">
        <f>INDEX('Data Table'!$F$4:$F$128,MATCH(ANG!C74,'Data Table'!$A$4:$A$128,0))</f>
        <v>1.2224126802475662E-3</v>
      </c>
      <c r="J74" s="191">
        <f>'Data Table'!BV71</f>
        <v>28</v>
      </c>
      <c r="K74" s="191">
        <f>'Data Table'!BW71</f>
        <v>16</v>
      </c>
      <c r="L74" s="191">
        <f>'Data Table'!BX71</f>
        <v>16</v>
      </c>
      <c r="M74" s="191">
        <f>'Data Table'!BY71</f>
        <v>27</v>
      </c>
      <c r="N74" s="191">
        <f>'Data Table'!BZ71</f>
        <v>33</v>
      </c>
      <c r="O74" s="191">
        <f>'Data Table'!CA71</f>
        <v>20</v>
      </c>
      <c r="P74" s="191">
        <f>'Data Table'!CB71</f>
        <v>8</v>
      </c>
      <c r="Q74" s="191">
        <f>'Data Table'!CC71</f>
        <v>1</v>
      </c>
      <c r="R74" s="191">
        <f>'Data Table'!CD71</f>
        <v>0</v>
      </c>
      <c r="S74" s="191">
        <f>'Data Table'!CE71</f>
        <v>3</v>
      </c>
      <c r="T74" s="191">
        <f>'Data Table'!CF71</f>
        <v>1</v>
      </c>
      <c r="U74" s="191">
        <f>'Data Table'!CG71</f>
        <v>1</v>
      </c>
      <c r="V74" s="191">
        <f>'Data Table'!CH71</f>
        <v>0</v>
      </c>
      <c r="W74" s="191">
        <f>'Data Table'!CI71</f>
        <v>0</v>
      </c>
      <c r="X74" s="191">
        <f>'Data Table'!CK71</f>
        <v>32994</v>
      </c>
      <c r="Y74" s="191">
        <f>'Data Table'!CL71</f>
        <v>18184</v>
      </c>
      <c r="Z74" s="191">
        <f>'Data Table'!CM71</f>
        <v>19607</v>
      </c>
      <c r="AA74" s="191">
        <f>'Data Table'!CN71</f>
        <v>23176</v>
      </c>
      <c r="AB74" s="191">
        <f>'Data Table'!CO71</f>
        <v>26663</v>
      </c>
      <c r="AC74" s="191">
        <f>'Data Table'!CP71</f>
        <v>46649</v>
      </c>
      <c r="AD74" s="200">
        <f>'Data Table'!CQ71</f>
        <v>42877</v>
      </c>
      <c r="AE74" s="193" t="s">
        <v>127</v>
      </c>
      <c r="AF74" s="138">
        <f t="shared" si="3"/>
        <v>1.2224126802475662E-3</v>
      </c>
      <c r="AG74" s="194">
        <f>INDEX('Data Table'!$BE$4:$BE$128,MATCH(ANG!C74,'Data Table'!$A$4:$A$128,0))</f>
        <v>70.116522315526126</v>
      </c>
      <c r="AH74" s="195">
        <f>INDEX('[3]60-Mile'!$V$4:$V$129,MATCH(AE74,'[3]60-Mile'!$A$4:$A$129,0))</f>
        <v>21.142857142857142</v>
      </c>
      <c r="AI74" s="196"/>
      <c r="AJ74" s="197">
        <f>INDEX('[3]60-Mile'!$X$4:$X$129,MATCH(AE74,'[3]60-Mile'!$A$4:$A$129,0))</f>
        <v>3.3261543834557079</v>
      </c>
      <c r="AK74" s="198">
        <f>INDEX('[3]60-Mile'!$AA$4:$AA$129,MATCH(AE74,'[3]60-Mile'!$A$4:$A$129,0))</f>
        <v>0.8571428571428571</v>
      </c>
      <c r="AL74" s="188"/>
      <c r="AM74" s="143"/>
      <c r="AN74" s="144">
        <f>('[4]Social Distancing Grades'!$M69)</f>
        <v>-1</v>
      </c>
      <c r="AO74" s="202"/>
      <c r="AP74" s="162"/>
      <c r="AQ74" s="162"/>
      <c r="AV74" s="166"/>
      <c r="AW74" s="167"/>
    </row>
    <row r="75" spans="1:49" s="163" customFormat="1" ht="24.95" hidden="1" customHeight="1" x14ac:dyDescent="0.25">
      <c r="A75" s="175">
        <v>39.706681969900004</v>
      </c>
      <c r="B75" s="176">
        <v>-104.757734554</v>
      </c>
      <c r="C75" s="68">
        <v>8001</v>
      </c>
      <c r="D75" s="68" t="s">
        <v>372</v>
      </c>
      <c r="E75" s="68">
        <v>13</v>
      </c>
      <c r="F75" s="170" t="s">
        <v>156</v>
      </c>
      <c r="G75" s="171">
        <v>90</v>
      </c>
      <c r="H75" s="171" t="e">
        <f t="shared" si="2"/>
        <v>#N/A</v>
      </c>
      <c r="I75" s="172">
        <f>INDEX('Data Table'!$F$4:$F$128,MATCH(ANG!C75,'Data Table'!$A$4:$A$128,0))</f>
        <v>1.2603046373051046E-2</v>
      </c>
      <c r="J75" s="191">
        <f>'Data Table'!BV72</f>
        <v>243</v>
      </c>
      <c r="K75" s="191">
        <f>'Data Table'!BW72</f>
        <v>248</v>
      </c>
      <c r="L75" s="191">
        <f>'Data Table'!BX72</f>
        <v>298</v>
      </c>
      <c r="M75" s="191">
        <f>'Data Table'!BY72</f>
        <v>290</v>
      </c>
      <c r="N75" s="191">
        <f>'Data Table'!BZ72</f>
        <v>264</v>
      </c>
      <c r="O75" s="191">
        <f>'Data Table'!CA72</f>
        <v>321</v>
      </c>
      <c r="P75" s="191">
        <f>'Data Table'!CB72</f>
        <v>89</v>
      </c>
      <c r="Q75" s="191">
        <f>'Data Table'!CC72</f>
        <v>9</v>
      </c>
      <c r="R75" s="191">
        <f>'Data Table'!CD72</f>
        <v>29</v>
      </c>
      <c r="S75" s="191">
        <f>'Data Table'!CE72</f>
        <v>39</v>
      </c>
      <c r="T75" s="191">
        <f>'Data Table'!CF72</f>
        <v>8</v>
      </c>
      <c r="U75" s="191">
        <f>'Data Table'!CG72</f>
        <v>12</v>
      </c>
      <c r="V75" s="191">
        <f>'Data Table'!CH72</f>
        <v>4</v>
      </c>
      <c r="W75" s="191">
        <f>'Data Table'!CI72</f>
        <v>5</v>
      </c>
      <c r="X75" s="191">
        <f>'Data Table'!CK72</f>
        <v>198</v>
      </c>
      <c r="Y75" s="191">
        <f>'Data Table'!CL72</f>
        <v>-2296</v>
      </c>
      <c r="Z75" s="191">
        <f>'Data Table'!CM72</f>
        <v>624</v>
      </c>
      <c r="AA75" s="191">
        <f>'Data Table'!CN72</f>
        <v>2674</v>
      </c>
      <c r="AB75" s="191">
        <f>'Data Table'!CO72</f>
        <v>-233</v>
      </c>
      <c r="AC75" s="191">
        <f>'Data Table'!CP72</f>
        <v>329</v>
      </c>
      <c r="AD75" s="200">
        <f>'Data Table'!CQ72</f>
        <v>-1843</v>
      </c>
      <c r="AE75" s="193" t="s">
        <v>129</v>
      </c>
      <c r="AF75" s="138">
        <f t="shared" si="3"/>
        <v>1.2603046373051046E-2</v>
      </c>
      <c r="AG75" s="194">
        <f>INDEX('Data Table'!$BE$4:$BE$128,MATCH(ANG!C75,'Data Table'!$A$4:$A$128,0))</f>
        <v>459.25392986170135</v>
      </c>
      <c r="AH75" s="195">
        <f>INDEX('[3]60-Mile'!$V$4:$V$129,MATCH(AE75,'[3]60-Mile'!$A$4:$A$129,0))</f>
        <v>250.42857142857142</v>
      </c>
      <c r="AI75" s="196"/>
      <c r="AJ75" s="197">
        <f>INDEX('[3]60-Mile'!$X$4:$X$129,MATCH(AE75,'[3]60-Mile'!$A$4:$A$129,0))</f>
        <v>27.250508818094339</v>
      </c>
      <c r="AK75" s="198">
        <f>INDEX('[3]60-Mile'!$AA$4:$AA$129,MATCH(AE75,'[3]60-Mile'!$A$4:$A$129,0))</f>
        <v>15.142857142857142</v>
      </c>
      <c r="AL75" s="188"/>
      <c r="AM75" s="143"/>
      <c r="AN75" s="144">
        <f>('[4]Social Distancing Grades'!$M70)</f>
        <v>-1</v>
      </c>
      <c r="AO75" s="202"/>
      <c r="AP75" s="162"/>
      <c r="AQ75" s="162"/>
      <c r="AV75" s="166"/>
      <c r="AW75" s="167"/>
    </row>
    <row r="76" spans="1:49" s="163" customFormat="1" ht="24.95" hidden="1" customHeight="1" x14ac:dyDescent="0.25">
      <c r="A76" s="175">
        <v>34.386452423100003</v>
      </c>
      <c r="B76" s="176">
        <v>-103.317531569</v>
      </c>
      <c r="C76" s="68">
        <v>35009</v>
      </c>
      <c r="D76" s="68" t="s">
        <v>367</v>
      </c>
      <c r="E76" s="68">
        <v>16</v>
      </c>
      <c r="F76" s="170" t="s">
        <v>74</v>
      </c>
      <c r="G76" s="171">
        <v>117</v>
      </c>
      <c r="H76" s="171" t="e">
        <f t="shared" si="2"/>
        <v>#N/A</v>
      </c>
      <c r="I76" s="172">
        <f>INDEX('Data Table'!$F$4:$F$128,MATCH(ANG!C76,'Data Table'!$A$4:$A$128,0))</f>
        <v>9.839643229182571E-6</v>
      </c>
      <c r="J76" s="191">
        <f>'Data Table'!BV73</f>
        <v>11</v>
      </c>
      <c r="K76" s="191">
        <f>'Data Table'!BW73</f>
        <v>17</v>
      </c>
      <c r="L76" s="191">
        <f>'Data Table'!BX73</f>
        <v>10</v>
      </c>
      <c r="M76" s="191">
        <f>'Data Table'!BY73</f>
        <v>2</v>
      </c>
      <c r="N76" s="191">
        <f>'Data Table'!BZ73</f>
        <v>6</v>
      </c>
      <c r="O76" s="191">
        <f>'Data Table'!CA73</f>
        <v>31</v>
      </c>
      <c r="P76" s="191">
        <f>'Data Table'!CB73</f>
        <v>3</v>
      </c>
      <c r="Q76" s="191">
        <f>'Data Table'!CC73</f>
        <v>0</v>
      </c>
      <c r="R76" s="191">
        <f>'Data Table'!CD73</f>
        <v>1</v>
      </c>
      <c r="S76" s="191">
        <f>'Data Table'!CE73</f>
        <v>0</v>
      </c>
      <c r="T76" s="191">
        <f>'Data Table'!CF73</f>
        <v>0</v>
      </c>
      <c r="U76" s="191">
        <f>'Data Table'!CG73</f>
        <v>0</v>
      </c>
      <c r="V76" s="191">
        <f>'Data Table'!CH73</f>
        <v>5</v>
      </c>
      <c r="W76" s="191">
        <f>'Data Table'!CI73</f>
        <v>1</v>
      </c>
      <c r="X76" s="191">
        <f>'Data Table'!CK73</f>
        <v>2787</v>
      </c>
      <c r="Y76" s="191">
        <f>'Data Table'!CL73</f>
        <v>3666</v>
      </c>
      <c r="Z76" s="191">
        <f>'Data Table'!CM73</f>
        <v>3848</v>
      </c>
      <c r="AA76" s="191">
        <f>'Data Table'!CN73</f>
        <v>3873</v>
      </c>
      <c r="AB76" s="191">
        <f>'Data Table'!CO73</f>
        <v>4086</v>
      </c>
      <c r="AC76" s="191">
        <f>'Data Table'!CP73</f>
        <v>9036</v>
      </c>
      <c r="AD76" s="200">
        <f>'Data Table'!CQ73</f>
        <v>2882</v>
      </c>
      <c r="AE76" s="193" t="s">
        <v>126</v>
      </c>
      <c r="AF76" s="138">
        <f t="shared" si="3"/>
        <v>9.839643229182571E-6</v>
      </c>
      <c r="AG76" s="194">
        <f>INDEX('Data Table'!$BE$4:$BE$128,MATCH(ANG!C76,'Data Table'!$A$4:$A$128,0))</f>
        <v>269.10325298344048</v>
      </c>
      <c r="AH76" s="195">
        <f>INDEX('[3]60-Mile'!$V$4:$V$129,MATCH(AE76,'[3]60-Mile'!$A$4:$A$129,0))</f>
        <v>11.428571428571429</v>
      </c>
      <c r="AI76" s="196"/>
      <c r="AJ76" s="197">
        <f>INDEX('[3]60-Mile'!$X$4:$X$129,MATCH(AE76,'[3]60-Mile'!$A$4:$A$129,0))</f>
        <v>12.311913535190087</v>
      </c>
      <c r="AK76" s="198">
        <f>INDEX('[3]60-Mile'!$AA$4:$AA$129,MATCH(AE76,'[3]60-Mile'!$A$4:$A$129,0))</f>
        <v>1</v>
      </c>
      <c r="AL76" s="188"/>
      <c r="AM76" s="143"/>
      <c r="AN76" s="144">
        <f>('[4]Social Distancing Grades'!$M71)</f>
        <v>-1</v>
      </c>
      <c r="AO76" s="202"/>
      <c r="AP76" s="162"/>
      <c r="AQ76" s="162"/>
      <c r="AV76" s="166"/>
      <c r="AW76" s="167"/>
    </row>
    <row r="77" spans="1:49" s="163" customFormat="1" ht="24.95" hidden="1" customHeight="1" x14ac:dyDescent="0.25">
      <c r="A77" s="178">
        <v>28.486827244400001</v>
      </c>
      <c r="B77" s="179">
        <v>-80.567111287000003</v>
      </c>
      <c r="C77" s="68">
        <v>12009</v>
      </c>
      <c r="D77" s="68" t="s">
        <v>372</v>
      </c>
      <c r="E77" s="68">
        <v>17</v>
      </c>
      <c r="F77" s="170" t="s">
        <v>156</v>
      </c>
      <c r="G77" s="171">
        <v>86</v>
      </c>
      <c r="H77" s="171" t="e">
        <f t="shared" si="2"/>
        <v>#N/A</v>
      </c>
      <c r="I77" s="172">
        <f>INDEX('Data Table'!$F$4:$F$128,MATCH(ANG!C77,'Data Table'!$A$4:$A$128,0))</f>
        <v>4.5988623541106072E-4</v>
      </c>
      <c r="J77" s="191">
        <f>'Data Table'!BV74</f>
        <v>109</v>
      </c>
      <c r="K77" s="191">
        <f>'Data Table'!BW74</f>
        <v>89</v>
      </c>
      <c r="L77" s="191">
        <f>'Data Table'!BX74</f>
        <v>54</v>
      </c>
      <c r="M77" s="191">
        <f>'Data Table'!BY74</f>
        <v>97</v>
      </c>
      <c r="N77" s="191">
        <f>'Data Table'!BZ74</f>
        <v>102</v>
      </c>
      <c r="O77" s="191">
        <f>'Data Table'!CA74</f>
        <v>141</v>
      </c>
      <c r="P77" s="191">
        <f>'Data Table'!CB74</f>
        <v>150</v>
      </c>
      <c r="Q77" s="191">
        <f>'Data Table'!CC74</f>
        <v>2</v>
      </c>
      <c r="R77" s="191">
        <f>'Data Table'!CD74</f>
        <v>1</v>
      </c>
      <c r="S77" s="191">
        <f>'Data Table'!CE74</f>
        <v>10</v>
      </c>
      <c r="T77" s="191">
        <f>'Data Table'!CF74</f>
        <v>4</v>
      </c>
      <c r="U77" s="191">
        <f>'Data Table'!CG74</f>
        <v>2</v>
      </c>
      <c r="V77" s="191">
        <f>'Data Table'!CH74</f>
        <v>2</v>
      </c>
      <c r="W77" s="191">
        <f>'Data Table'!CI74</f>
        <v>2</v>
      </c>
      <c r="X77" s="191">
        <f>'Data Table'!CK74</f>
        <v>34423</v>
      </c>
      <c r="Y77" s="191">
        <f>'Data Table'!CL74</f>
        <v>50223</v>
      </c>
      <c r="Z77" s="191">
        <f>'Data Table'!CM74</f>
        <v>30541</v>
      </c>
      <c r="AA77" s="191">
        <f>'Data Table'!CN74</f>
        <v>13807</v>
      </c>
      <c r="AB77" s="191">
        <f>'Data Table'!CO74</f>
        <v>14181</v>
      </c>
      <c r="AC77" s="191">
        <f>'Data Table'!CP74</f>
        <v>7398</v>
      </c>
      <c r="AD77" s="200">
        <f>'Data Table'!CQ74</f>
        <v>28210</v>
      </c>
      <c r="AE77" s="193" t="s">
        <v>118</v>
      </c>
      <c r="AF77" s="138">
        <f t="shared" si="3"/>
        <v>4.5988623541106072E-4</v>
      </c>
      <c r="AG77" s="194">
        <f>INDEX('Data Table'!$BE$4:$BE$128,MATCH(ANG!C77,'Data Table'!$A$4:$A$128,0))</f>
        <v>115.53129494879003</v>
      </c>
      <c r="AH77" s="195">
        <f>INDEX('[3]60-Mile'!$V$4:$V$129,MATCH(AE77,'[3]60-Mile'!$A$4:$A$129,0))</f>
        <v>106</v>
      </c>
      <c r="AI77" s="196"/>
      <c r="AJ77" s="197">
        <f>INDEX('[3]60-Mile'!$X$4:$X$129,MATCH(AE77,'[3]60-Mile'!$A$4:$A$129,0))</f>
        <v>3.7151764020547868</v>
      </c>
      <c r="AK77" s="198">
        <f>INDEX('[3]60-Mile'!$AA$4:$AA$129,MATCH(AE77,'[3]60-Mile'!$A$4:$A$129,0))</f>
        <v>3.2857142857142856</v>
      </c>
      <c r="AL77" s="188"/>
      <c r="AM77" s="143"/>
      <c r="AN77" s="144">
        <f>('[4]Social Distancing Grades'!$M72)</f>
        <v>-1</v>
      </c>
      <c r="AO77" s="202"/>
      <c r="AP77" s="162"/>
      <c r="AQ77" s="162"/>
      <c r="AV77" s="166"/>
      <c r="AW77" s="167"/>
    </row>
    <row r="78" spans="1:49" s="163" customFormat="1" ht="24.95" hidden="1" customHeight="1" x14ac:dyDescent="0.25">
      <c r="A78" s="175">
        <v>32.899327309999997</v>
      </c>
      <c r="B78" s="176">
        <v>-80.050431143599994</v>
      </c>
      <c r="C78" s="68">
        <v>45019</v>
      </c>
      <c r="D78" s="68" t="s">
        <v>364</v>
      </c>
      <c r="E78" s="68">
        <v>68</v>
      </c>
      <c r="F78" s="170" t="s">
        <v>153</v>
      </c>
      <c r="G78" s="171">
        <v>35</v>
      </c>
      <c r="H78" s="171" t="e">
        <f t="shared" si="2"/>
        <v>#N/A</v>
      </c>
      <c r="I78" s="172">
        <f>INDEX('Data Table'!$F$4:$F$128,MATCH(ANG!C78,'Data Table'!$A$4:$A$128,0))</f>
        <v>4.9968994892666196E-5</v>
      </c>
      <c r="J78" s="191">
        <f>'Data Table'!BV75</f>
        <v>18</v>
      </c>
      <c r="K78" s="191">
        <f>'Data Table'!BW75</f>
        <v>19</v>
      </c>
      <c r="L78" s="191">
        <f>'Data Table'!BX75</f>
        <v>18</v>
      </c>
      <c r="M78" s="191">
        <f>'Data Table'!BY75</f>
        <v>27</v>
      </c>
      <c r="N78" s="191">
        <f>'Data Table'!BZ75</f>
        <v>50</v>
      </c>
      <c r="O78" s="191">
        <f>'Data Table'!CA75</f>
        <v>69</v>
      </c>
      <c r="P78" s="191">
        <f>'Data Table'!CB75</f>
        <v>40</v>
      </c>
      <c r="Q78" s="191">
        <f>'Data Table'!CC75</f>
        <v>4</v>
      </c>
      <c r="R78" s="191">
        <f>'Data Table'!CD75</f>
        <v>0</v>
      </c>
      <c r="S78" s="191">
        <f>'Data Table'!CE75</f>
        <v>5</v>
      </c>
      <c r="T78" s="191">
        <f>'Data Table'!CF75</f>
        <v>1</v>
      </c>
      <c r="U78" s="191">
        <f>'Data Table'!CG75</f>
        <v>0</v>
      </c>
      <c r="V78" s="191">
        <f>'Data Table'!CH75</f>
        <v>1</v>
      </c>
      <c r="W78" s="191">
        <f>'Data Table'!CI75</f>
        <v>2</v>
      </c>
      <c r="X78" s="191">
        <f>'Data Table'!CK75</f>
        <v>2364</v>
      </c>
      <c r="Y78" s="191">
        <f>'Data Table'!CL75</f>
        <v>0</v>
      </c>
      <c r="Z78" s="191">
        <f>'Data Table'!CM75</f>
        <v>1985</v>
      </c>
      <c r="AA78" s="191">
        <f>'Data Table'!CN75</f>
        <v>7155</v>
      </c>
      <c r="AB78" s="191">
        <f>'Data Table'!CO75</f>
        <v>6317</v>
      </c>
      <c r="AC78" s="191">
        <f>'Data Table'!CP75</f>
        <v>3027</v>
      </c>
      <c r="AD78" s="200">
        <f>'Data Table'!CQ75</f>
        <v>1253</v>
      </c>
      <c r="AE78" s="193" t="s">
        <v>142</v>
      </c>
      <c r="AF78" s="138">
        <f t="shared" si="3"/>
        <v>4.9968994892666196E-5</v>
      </c>
      <c r="AG78" s="194">
        <f>INDEX('Data Table'!$BE$4:$BE$128,MATCH(ANG!C78,'Data Table'!$A$4:$A$128,0))</f>
        <v>162.98641886947348</v>
      </c>
      <c r="AH78" s="195">
        <f>INDEX('[3]60-Mile'!$V$4:$V$129,MATCH(AE78,'[3]60-Mile'!$A$4:$A$129,0))</f>
        <v>34.428571428571431</v>
      </c>
      <c r="AI78" s="196"/>
      <c r="AJ78" s="197">
        <f>INDEX('[3]60-Mile'!$X$4:$X$129,MATCH(AE78,'[3]60-Mile'!$A$4:$A$129,0))</f>
        <v>8.2738300362522281</v>
      </c>
      <c r="AK78" s="198">
        <f>INDEX('[3]60-Mile'!$AA$4:$AA$129,MATCH(AE78,'[3]60-Mile'!$A$4:$A$129,0))</f>
        <v>1.8571428571428572</v>
      </c>
      <c r="AL78" s="188"/>
      <c r="AM78" s="143"/>
      <c r="AN78" s="144">
        <f>('[4]Social Distancing Grades'!$M73)</f>
        <v>-1</v>
      </c>
      <c r="AO78" s="202"/>
      <c r="AP78" s="162"/>
      <c r="AQ78" s="162"/>
      <c r="AV78" s="166"/>
      <c r="AW78" s="167"/>
    </row>
    <row r="79" spans="1:49" s="163" customFormat="1" ht="24.95" hidden="1" customHeight="1" x14ac:dyDescent="0.25">
      <c r="A79" s="178">
        <v>33.641312087300001</v>
      </c>
      <c r="B79" s="179">
        <v>-88.451118752100001</v>
      </c>
      <c r="C79" s="68">
        <v>28087</v>
      </c>
      <c r="D79" s="68" t="s">
        <v>363</v>
      </c>
      <c r="E79" s="68">
        <v>23</v>
      </c>
      <c r="F79" s="170" t="s">
        <v>74</v>
      </c>
      <c r="G79" s="171">
        <v>106</v>
      </c>
      <c r="H79" s="171" t="e">
        <f t="shared" si="2"/>
        <v>#N/A</v>
      </c>
      <c r="I79" s="172">
        <f>INDEX('Data Table'!$F$4:$F$128,MATCH(ANG!C79,'Data Table'!$A$4:$A$128,0))</f>
        <v>8.6766094966230256E-6</v>
      </c>
      <c r="J79" s="191">
        <f>'Data Table'!BV76</f>
        <v>65</v>
      </c>
      <c r="K79" s="191">
        <f>'Data Table'!BW76</f>
        <v>77</v>
      </c>
      <c r="L79" s="191">
        <f>'Data Table'!BX76</f>
        <v>105</v>
      </c>
      <c r="M79" s="191">
        <f>'Data Table'!BY76</f>
        <v>81</v>
      </c>
      <c r="N79" s="191">
        <f>'Data Table'!BZ76</f>
        <v>64</v>
      </c>
      <c r="O79" s="191">
        <f>'Data Table'!CA76</f>
        <v>86</v>
      </c>
      <c r="P79" s="191">
        <f>'Data Table'!CB76</f>
        <v>77</v>
      </c>
      <c r="Q79" s="191">
        <f>'Data Table'!CC76</f>
        <v>2</v>
      </c>
      <c r="R79" s="191">
        <f>'Data Table'!CD76</f>
        <v>5</v>
      </c>
      <c r="S79" s="191">
        <f>'Data Table'!CE76</f>
        <v>3</v>
      </c>
      <c r="T79" s="191">
        <f>'Data Table'!CF76</f>
        <v>2</v>
      </c>
      <c r="U79" s="191">
        <f>'Data Table'!CG76</f>
        <v>2</v>
      </c>
      <c r="V79" s="191">
        <f>'Data Table'!CH76</f>
        <v>9</v>
      </c>
      <c r="W79" s="191">
        <f>'Data Table'!CI76</f>
        <v>1</v>
      </c>
      <c r="X79" s="191">
        <f>'Data Table'!CK76</f>
        <v>-727</v>
      </c>
      <c r="Y79" s="191">
        <f>'Data Table'!CL76</f>
        <v>290</v>
      </c>
      <c r="Z79" s="191">
        <f>'Data Table'!CM76</f>
        <v>2740</v>
      </c>
      <c r="AA79" s="191">
        <f>'Data Table'!CN76</f>
        <v>7983</v>
      </c>
      <c r="AB79" s="191">
        <f>'Data Table'!CO76</f>
        <v>-7563</v>
      </c>
      <c r="AC79" s="191">
        <f>'Data Table'!CP76</f>
        <v>1212</v>
      </c>
      <c r="AD79" s="200">
        <f>'Data Table'!CQ76</f>
        <v>3955</v>
      </c>
      <c r="AE79" s="258" t="s">
        <v>122</v>
      </c>
      <c r="AF79" s="145">
        <f t="shared" si="3"/>
        <v>8.6766094966230256E-6</v>
      </c>
      <c r="AG79" s="236">
        <f>INDEX('Data Table'!$BE$4:$BE$128,MATCH(ANG!C79,'Data Table'!$A$4:$A$128,0))</f>
        <v>369.5030126321177</v>
      </c>
      <c r="AH79" s="237">
        <f>INDEX('[3]60-Mile'!$V$4:$V$129,MATCH(AE79,'[3]60-Mile'!$A$4:$A$129,0))</f>
        <v>79.285714285714292</v>
      </c>
      <c r="AI79" s="238"/>
      <c r="AJ79" s="239">
        <f>INDEX('[3]60-Mile'!$X$4:$X$129,MATCH(AE79,'[3]60-Mile'!$A$4:$A$129,0))</f>
        <v>17.964644545597888</v>
      </c>
      <c r="AK79" s="240">
        <f>INDEX('[3]60-Mile'!$AA$4:$AA$129,MATCH(AE79,'[3]60-Mile'!$A$4:$A$129,0))</f>
        <v>3.4285714285714284</v>
      </c>
      <c r="AL79" s="207"/>
      <c r="AM79" s="148"/>
      <c r="AN79" s="149">
        <f>('[4]Social Distancing Grades'!$M74)</f>
        <v>-1</v>
      </c>
      <c r="AO79" s="202"/>
      <c r="AP79" s="162"/>
      <c r="AQ79" s="162"/>
      <c r="AV79" s="166"/>
      <c r="AW79" s="167"/>
    </row>
    <row r="80" spans="1:49" s="163" customFormat="1" ht="24.95" customHeight="1" x14ac:dyDescent="0.25">
      <c r="A80" s="175">
        <v>43.936217790699999</v>
      </c>
      <c r="B80" s="176">
        <v>-90.254482308600004</v>
      </c>
      <c r="C80" s="68">
        <v>55057</v>
      </c>
      <c r="D80" s="68" t="s">
        <v>158</v>
      </c>
      <c r="E80" s="68">
        <v>150</v>
      </c>
      <c r="F80" s="170" t="s">
        <v>251</v>
      </c>
      <c r="G80" s="171">
        <v>111</v>
      </c>
      <c r="H80" s="171" t="e">
        <f t="shared" si="2"/>
        <v>#N/A</v>
      </c>
      <c r="I80" s="172">
        <f>INDEX('Data Table'!$F$4:$F$128,MATCH(ANG!C80,'Data Table'!$A$4:$A$128,0))</f>
        <v>4.5518884571162391E-7</v>
      </c>
      <c r="J80" s="191">
        <f>'Data Table'!BV77</f>
        <v>3</v>
      </c>
      <c r="K80" s="191">
        <f>'Data Table'!BW77</f>
        <v>5</v>
      </c>
      <c r="L80" s="191">
        <f>'Data Table'!BX77</f>
        <v>1</v>
      </c>
      <c r="M80" s="191">
        <f>'Data Table'!BY77</f>
        <v>5</v>
      </c>
      <c r="N80" s="191">
        <f>'Data Table'!BZ77</f>
        <v>3</v>
      </c>
      <c r="O80" s="191">
        <f>'Data Table'!CA77</f>
        <v>1</v>
      </c>
      <c r="P80" s="191">
        <f>'Data Table'!CB77</f>
        <v>3</v>
      </c>
      <c r="Q80" s="191">
        <f>'Data Table'!CC77</f>
        <v>0</v>
      </c>
      <c r="R80" s="191">
        <f>'Data Table'!CD77</f>
        <v>0</v>
      </c>
      <c r="S80" s="191">
        <f>'Data Table'!CE77</f>
        <v>0</v>
      </c>
      <c r="T80" s="191">
        <f>'Data Table'!CF77</f>
        <v>1</v>
      </c>
      <c r="U80" s="191">
        <f>'Data Table'!CG77</f>
        <v>0</v>
      </c>
      <c r="V80" s="191">
        <f>'Data Table'!CH77</f>
        <v>1</v>
      </c>
      <c r="W80" s="191">
        <f>'Data Table'!CI77</f>
        <v>0</v>
      </c>
      <c r="X80" s="191">
        <f>'Data Table'!CK77</f>
        <v>0</v>
      </c>
      <c r="Y80" s="191">
        <f>'Data Table'!CL77</f>
        <v>0</v>
      </c>
      <c r="Z80" s="191">
        <f>'Data Table'!CM77</f>
        <v>0</v>
      </c>
      <c r="AA80" s="191">
        <f>'Data Table'!CN77</f>
        <v>0</v>
      </c>
      <c r="AB80" s="191">
        <f>'Data Table'!CO77</f>
        <v>0</v>
      </c>
      <c r="AC80" s="191">
        <f>'Data Table'!CP77</f>
        <v>0</v>
      </c>
      <c r="AD80" s="200">
        <f>'Data Table'!CQ77</f>
        <v>0</v>
      </c>
      <c r="AE80" s="193" t="s">
        <v>231</v>
      </c>
      <c r="AF80" s="138">
        <f t="shared" si="3"/>
        <v>4.5518884571162391E-7</v>
      </c>
      <c r="AG80" s="194">
        <f>INDEX('Data Table'!$BE$4:$BE$128,MATCH(ANG!C80,'Data Table'!$A$4:$A$128,0))</f>
        <v>51.360713031959506</v>
      </c>
      <c r="AH80" s="195">
        <f>INDEX('[3]60-Mile'!$V$4:$V$129,MATCH(AE80,'[3]60-Mile'!$A$4:$A$129,0))</f>
        <v>3</v>
      </c>
      <c r="AI80" s="196"/>
      <c r="AJ80" s="197">
        <f>INDEX('[3]60-Mile'!$X$4:$X$129,MATCH(AE80,'[3]60-Mile'!$A$4:$A$129,0))</f>
        <v>2.9398387930751233</v>
      </c>
      <c r="AK80" s="198">
        <f>INDEX('[3]60-Mile'!$AA$4:$AA$129,MATCH(AE80,'[3]60-Mile'!$A$4:$A$129,0))</f>
        <v>0.2857142857142857</v>
      </c>
      <c r="AL80" s="188"/>
      <c r="AM80" s="143"/>
      <c r="AN80" s="144">
        <f>('[4]Social Distancing Grades'!$M75)</f>
        <v>-1</v>
      </c>
      <c r="AO80" s="202">
        <f>INDEX('Data Table'!$BU$4:$BU$128,MATCH('Active &amp; Reserve'!C117,'Data Table'!$A$4:$A$128,0))</f>
        <v>4.2798115027817305</v>
      </c>
      <c r="AP80" s="162"/>
      <c r="AQ80" s="162"/>
      <c r="AV80" s="166"/>
      <c r="AW80" s="167"/>
    </row>
    <row r="81" spans="1:49" s="163" customFormat="1" ht="24.95" hidden="1" customHeight="1" x14ac:dyDescent="0.25">
      <c r="A81" s="175">
        <v>32.160608121000003</v>
      </c>
      <c r="B81" s="176">
        <v>-110.848714906</v>
      </c>
      <c r="C81" s="68">
        <v>4019</v>
      </c>
      <c r="D81" s="68" t="s">
        <v>366</v>
      </c>
      <c r="E81" s="68">
        <v>27</v>
      </c>
      <c r="F81" s="170" t="s">
        <v>76</v>
      </c>
      <c r="G81" s="171">
        <v>122</v>
      </c>
      <c r="H81" s="171" t="e">
        <f t="shared" si="2"/>
        <v>#N/A</v>
      </c>
      <c r="I81" s="172">
        <f>INDEX('Data Table'!$F$4:$F$128,MATCH(ANG!C81,'Data Table'!$A$4:$A$128,0))</f>
        <v>3.4936831121981399E-4</v>
      </c>
      <c r="J81" s="191">
        <f>'Data Table'!BV78</f>
        <v>23</v>
      </c>
      <c r="K81" s="191">
        <f>'Data Table'!BW78</f>
        <v>100</v>
      </c>
      <c r="L81" s="191">
        <f>'Data Table'!BX78</f>
        <v>24</v>
      </c>
      <c r="M81" s="191">
        <f>'Data Table'!BY78</f>
        <v>70</v>
      </c>
      <c r="N81" s="191">
        <f>'Data Table'!BZ78</f>
        <v>55</v>
      </c>
      <c r="O81" s="191">
        <f>'Data Table'!CA78</f>
        <v>42</v>
      </c>
      <c r="P81" s="191">
        <f>'Data Table'!CB78</f>
        <v>55</v>
      </c>
      <c r="Q81" s="191">
        <f>'Data Table'!CC78</f>
        <v>0</v>
      </c>
      <c r="R81" s="191">
        <f>'Data Table'!CD78</f>
        <v>2</v>
      </c>
      <c r="S81" s="191">
        <f>'Data Table'!CE78</f>
        <v>14</v>
      </c>
      <c r="T81" s="191">
        <f>'Data Table'!CF78</f>
        <v>7</v>
      </c>
      <c r="U81" s="191">
        <f>'Data Table'!CG78</f>
        <v>0</v>
      </c>
      <c r="V81" s="191">
        <f>'Data Table'!CH78</f>
        <v>0</v>
      </c>
      <c r="W81" s="191">
        <f>'Data Table'!CI78</f>
        <v>0</v>
      </c>
      <c r="X81" s="191">
        <f>'Data Table'!CK78</f>
        <v>1138</v>
      </c>
      <c r="Y81" s="191">
        <f>'Data Table'!CL78</f>
        <v>554</v>
      </c>
      <c r="Z81" s="191">
        <f>'Data Table'!CM78</f>
        <v>2012</v>
      </c>
      <c r="AA81" s="191">
        <f>'Data Table'!CN78</f>
        <v>1446</v>
      </c>
      <c r="AB81" s="191">
        <f>'Data Table'!CO78</f>
        <v>126</v>
      </c>
      <c r="AC81" s="191">
        <f>'Data Table'!CP78</f>
        <v>202</v>
      </c>
      <c r="AD81" s="200">
        <f>'Data Table'!CQ78</f>
        <v>1921</v>
      </c>
      <c r="AE81" s="260" t="s">
        <v>146</v>
      </c>
      <c r="AF81" s="209">
        <f t="shared" si="3"/>
        <v>3.4936831121981399E-4</v>
      </c>
      <c r="AG81" s="231">
        <f>INDEX('Data Table'!$BE$4:$BE$128,MATCH(ANG!C81,'Data Table'!$A$4:$A$128,0))</f>
        <v>189.58399451099407</v>
      </c>
      <c r="AH81" s="232">
        <f>INDEX('[3]60-Mile'!$V$4:$V$129,MATCH(AE81,'[3]60-Mile'!$A$4:$A$129,0))</f>
        <v>52.714285714285715</v>
      </c>
      <c r="AI81" s="233"/>
      <c r="AJ81" s="234">
        <f>INDEX('[3]60-Mile'!$X$4:$X$129,MATCH(AE81,'[3]60-Mile'!$A$4:$A$129,0))</f>
        <v>13.491236478247631</v>
      </c>
      <c r="AK81" s="235">
        <f>INDEX('[3]60-Mile'!$AA$4:$AA$129,MATCH(AE81,'[3]60-Mile'!$A$4:$A$129,0))</f>
        <v>3.2857142857142856</v>
      </c>
      <c r="AL81" s="215"/>
      <c r="AM81" s="216"/>
      <c r="AN81" s="217">
        <f>('[4]Social Distancing Grades'!$M76)</f>
        <v>-1</v>
      </c>
      <c r="AO81" s="202"/>
      <c r="AP81" s="162"/>
      <c r="AQ81" s="162"/>
      <c r="AV81" s="166"/>
      <c r="AW81" s="167"/>
    </row>
    <row r="82" spans="1:49" s="163" customFormat="1" ht="24.95" hidden="1" customHeight="1" x14ac:dyDescent="0.25">
      <c r="A82" s="178">
        <v>39.125370642</v>
      </c>
      <c r="B82" s="179">
        <v>-75.467839241700005</v>
      </c>
      <c r="C82" s="68">
        <v>10001</v>
      </c>
      <c r="D82" s="68" t="s">
        <v>364</v>
      </c>
      <c r="E82" s="68">
        <v>30</v>
      </c>
      <c r="F82" s="170" t="s">
        <v>153</v>
      </c>
      <c r="G82" s="171">
        <v>33</v>
      </c>
      <c r="H82" s="171" t="e">
        <f t="shared" si="2"/>
        <v>#N/A</v>
      </c>
      <c r="I82" s="172">
        <f>INDEX('Data Table'!$F$4:$F$128,MATCH(ANG!C82,'Data Table'!$A$4:$A$128,0))</f>
        <v>0.66579042146070233</v>
      </c>
      <c r="J82" s="191">
        <f>'Data Table'!BV79</f>
        <v>1027</v>
      </c>
      <c r="K82" s="191">
        <f>'Data Table'!BW79</f>
        <v>809</v>
      </c>
      <c r="L82" s="191">
        <f>'Data Table'!BX79</f>
        <v>720</v>
      </c>
      <c r="M82" s="191">
        <f>'Data Table'!BY79</f>
        <v>912</v>
      </c>
      <c r="N82" s="191">
        <f>'Data Table'!BZ79</f>
        <v>986</v>
      </c>
      <c r="O82" s="191">
        <f>'Data Table'!CA79</f>
        <v>615</v>
      </c>
      <c r="P82" s="191">
        <f>'Data Table'!CB79</f>
        <v>413</v>
      </c>
      <c r="Q82" s="191">
        <f>'Data Table'!CC79</f>
        <v>70</v>
      </c>
      <c r="R82" s="191">
        <f>'Data Table'!CD79</f>
        <v>81</v>
      </c>
      <c r="S82" s="191">
        <f>'Data Table'!CE79</f>
        <v>79</v>
      </c>
      <c r="T82" s="191">
        <f>'Data Table'!CF79</f>
        <v>52</v>
      </c>
      <c r="U82" s="191">
        <f>'Data Table'!CG79</f>
        <v>106</v>
      </c>
      <c r="V82" s="191">
        <f>'Data Table'!CH79</f>
        <v>43</v>
      </c>
      <c r="W82" s="191">
        <f>'Data Table'!CI79</f>
        <v>17</v>
      </c>
      <c r="X82" s="191">
        <f>'Data Table'!CK79</f>
        <v>-6</v>
      </c>
      <c r="Y82" s="191">
        <f>'Data Table'!CL79</f>
        <v>-290</v>
      </c>
      <c r="Z82" s="191">
        <f>'Data Table'!CM79</f>
        <v>210</v>
      </c>
      <c r="AA82" s="191">
        <f>'Data Table'!CN79</f>
        <v>14</v>
      </c>
      <c r="AB82" s="191">
        <f>'Data Table'!CO79</f>
        <v>-62</v>
      </c>
      <c r="AC82" s="191">
        <f>'Data Table'!CP79</f>
        <v>146</v>
      </c>
      <c r="AD82" s="200">
        <f>'Data Table'!CQ79</f>
        <v>466</v>
      </c>
      <c r="AE82" s="193" t="s">
        <v>147</v>
      </c>
      <c r="AF82" s="138">
        <f t="shared" si="3"/>
        <v>0.66579042146070233</v>
      </c>
      <c r="AG82" s="194">
        <f>INDEX('Data Table'!$BE$4:$BE$128,MATCH(ANG!C82,'Data Table'!$A$4:$A$128,0))</f>
        <v>959.03182718696155</v>
      </c>
      <c r="AH82" s="195">
        <f>INDEX('[3]60-Mile'!$V$4:$V$129,MATCH(AE82,'[3]60-Mile'!$A$4:$A$129,0))</f>
        <v>783.14285714285711</v>
      </c>
      <c r="AI82" s="196"/>
      <c r="AJ82" s="197">
        <f>INDEX('[3]60-Mile'!$X$4:$X$129,MATCH(AE82,'[3]60-Mile'!$A$4:$A$129,0))</f>
        <v>55.789478114950526</v>
      </c>
      <c r="AK82" s="198">
        <f>INDEX('[3]60-Mile'!$AA$4:$AA$129,MATCH(AE82,'[3]60-Mile'!$A$4:$A$129,0))</f>
        <v>64</v>
      </c>
      <c r="AL82" s="188"/>
      <c r="AM82" s="143"/>
      <c r="AN82" s="144">
        <f>('[4]Social Distancing Grades'!$M77)</f>
        <v>-1</v>
      </c>
      <c r="AO82" s="202"/>
      <c r="AP82" s="162"/>
      <c r="AQ82" s="162"/>
      <c r="AV82" s="166"/>
      <c r="AW82" s="167"/>
    </row>
    <row r="83" spans="1:49" s="163" customFormat="1" ht="24.95" hidden="1" customHeight="1" x14ac:dyDescent="0.25">
      <c r="A83" s="175">
        <v>32.422848916200003</v>
      </c>
      <c r="B83" s="176">
        <v>-99.839067951199993</v>
      </c>
      <c r="C83" s="68">
        <v>48441</v>
      </c>
      <c r="D83" s="68" t="s">
        <v>365</v>
      </c>
      <c r="E83" s="68">
        <v>33</v>
      </c>
      <c r="F83" s="170" t="s">
        <v>154</v>
      </c>
      <c r="G83" s="171">
        <v>98</v>
      </c>
      <c r="H83" s="171" t="e">
        <f t="shared" si="2"/>
        <v>#N/A</v>
      </c>
      <c r="I83" s="172">
        <f>INDEX('Data Table'!$F$4:$F$128,MATCH(ANG!C83,'Data Table'!$A$4:$A$128,0))</f>
        <v>9.446568400628244E-7</v>
      </c>
      <c r="J83" s="191">
        <f>'Data Table'!BV80</f>
        <v>0</v>
      </c>
      <c r="K83" s="191">
        <f>'Data Table'!BW80</f>
        <v>10</v>
      </c>
      <c r="L83" s="191">
        <f>'Data Table'!BX80</f>
        <v>2</v>
      </c>
      <c r="M83" s="191">
        <f>'Data Table'!BY80</f>
        <v>17</v>
      </c>
      <c r="N83" s="191">
        <f>'Data Table'!BZ80</f>
        <v>0</v>
      </c>
      <c r="O83" s="191">
        <f>'Data Table'!CA80</f>
        <v>1</v>
      </c>
      <c r="P83" s="191">
        <f>'Data Table'!CB80</f>
        <v>0</v>
      </c>
      <c r="Q83" s="191">
        <f>'Data Table'!CC80</f>
        <v>0</v>
      </c>
      <c r="R83" s="191">
        <f>'Data Table'!CD80</f>
        <v>0</v>
      </c>
      <c r="S83" s="191">
        <f>'Data Table'!CE80</f>
        <v>0</v>
      </c>
      <c r="T83" s="191">
        <f>'Data Table'!CF80</f>
        <v>0</v>
      </c>
      <c r="U83" s="191">
        <f>'Data Table'!CG80</f>
        <v>0</v>
      </c>
      <c r="V83" s="191">
        <f>'Data Table'!CH80</f>
        <v>0</v>
      </c>
      <c r="W83" s="191">
        <f>'Data Table'!CI80</f>
        <v>0</v>
      </c>
      <c r="X83" s="191">
        <f>'Data Table'!CK80</f>
        <v>0</v>
      </c>
      <c r="Y83" s="191">
        <f>'Data Table'!CL80</f>
        <v>0</v>
      </c>
      <c r="Z83" s="191">
        <f>'Data Table'!CM80</f>
        <v>0</v>
      </c>
      <c r="AA83" s="191">
        <f>'Data Table'!CN80</f>
        <v>-10629</v>
      </c>
      <c r="AB83" s="191">
        <f>'Data Table'!CO80</f>
        <v>10744</v>
      </c>
      <c r="AC83" s="191">
        <f>'Data Table'!CP80</f>
        <v>-7551</v>
      </c>
      <c r="AD83" s="200">
        <f>'Data Table'!CQ80</f>
        <v>35879</v>
      </c>
      <c r="AE83" s="258" t="s">
        <v>132</v>
      </c>
      <c r="AF83" s="145">
        <f t="shared" si="3"/>
        <v>9.446568400628244E-7</v>
      </c>
      <c r="AG83" s="236">
        <f>INDEX('Data Table'!$BE$4:$BE$128,MATCH(ANG!C83,'Data Table'!$A$4:$A$128,0))</f>
        <v>207.62297752198936</v>
      </c>
      <c r="AH83" s="237">
        <f>INDEX('[3]60-Mile'!$V$4:$V$129,MATCH(AE83,'[3]60-Mile'!$A$4:$A$129,0))</f>
        <v>4.2857142857142856</v>
      </c>
      <c r="AI83" s="238"/>
      <c r="AJ83" s="239">
        <f>INDEX('[3]60-Mile'!$X$4:$X$129,MATCH(AE83,'[3]60-Mile'!$A$4:$A$129,0))</f>
        <v>2.606146161363883</v>
      </c>
      <c r="AK83" s="240">
        <f>INDEX('[3]60-Mile'!$AA$4:$AA$129,MATCH(AE83,'[3]60-Mile'!$A$4:$A$129,0))</f>
        <v>0</v>
      </c>
      <c r="AL83" s="207"/>
      <c r="AM83" s="148"/>
      <c r="AN83" s="149">
        <f>('[4]Social Distancing Grades'!$M78)</f>
        <v>-1</v>
      </c>
      <c r="AO83" s="202"/>
      <c r="AP83" s="162"/>
      <c r="AQ83" s="162"/>
      <c r="AV83" s="166"/>
      <c r="AW83" s="167"/>
    </row>
    <row r="84" spans="1:49" s="163" customFormat="1" ht="24.95" customHeight="1" x14ac:dyDescent="0.25">
      <c r="A84" s="175">
        <v>43.221496142200003</v>
      </c>
      <c r="B84" s="176">
        <v>-75.409701998700001</v>
      </c>
      <c r="C84" s="68">
        <v>36065</v>
      </c>
      <c r="D84" s="68" t="s">
        <v>158</v>
      </c>
      <c r="E84" s="68">
        <v>53</v>
      </c>
      <c r="F84" s="170" t="s">
        <v>251</v>
      </c>
      <c r="G84" s="171">
        <v>59</v>
      </c>
      <c r="H84" s="171" t="e">
        <f t="shared" si="2"/>
        <v>#N/A</v>
      </c>
      <c r="I84" s="172">
        <f>INDEX('Data Table'!$F$4:$F$128,MATCH(ANG!C84,'Data Table'!$A$4:$A$128,0))</f>
        <v>0.18989950136812128</v>
      </c>
      <c r="J84" s="191">
        <f>'Data Table'!BV81</f>
        <v>46</v>
      </c>
      <c r="K84" s="191">
        <f>'Data Table'!BW81</f>
        <v>167</v>
      </c>
      <c r="L84" s="191">
        <f>'Data Table'!BX81</f>
        <v>106</v>
      </c>
      <c r="M84" s="191">
        <f>'Data Table'!BY81</f>
        <v>74</v>
      </c>
      <c r="N84" s="191">
        <f>'Data Table'!BZ81</f>
        <v>83</v>
      </c>
      <c r="O84" s="191">
        <f>'Data Table'!CA81</f>
        <v>130</v>
      </c>
      <c r="P84" s="191">
        <f>'Data Table'!CB81</f>
        <v>68</v>
      </c>
      <c r="Q84" s="191">
        <f>'Data Table'!CC81</f>
        <v>5</v>
      </c>
      <c r="R84" s="191">
        <f>'Data Table'!CD81</f>
        <v>2</v>
      </c>
      <c r="S84" s="191">
        <f>'Data Table'!CE81</f>
        <v>2</v>
      </c>
      <c r="T84" s="191">
        <f>'Data Table'!CF81</f>
        <v>3</v>
      </c>
      <c r="U84" s="191">
        <f>'Data Table'!CG81</f>
        <v>6</v>
      </c>
      <c r="V84" s="191">
        <f>'Data Table'!CH81</f>
        <v>1</v>
      </c>
      <c r="W84" s="191">
        <f>'Data Table'!CI81</f>
        <v>7</v>
      </c>
      <c r="X84" s="191">
        <f>'Data Table'!CK81</f>
        <v>13442</v>
      </c>
      <c r="Y84" s="191">
        <f>'Data Table'!CL81</f>
        <v>22847</v>
      </c>
      <c r="Z84" s="191">
        <f>'Data Table'!CM81</f>
        <v>28339</v>
      </c>
      <c r="AA84" s="191">
        <f>'Data Table'!CN81</f>
        <v>28778</v>
      </c>
      <c r="AB84" s="191">
        <f>'Data Table'!CO81</f>
        <v>33548</v>
      </c>
      <c r="AC84" s="191">
        <f>'Data Table'!CP81</f>
        <v>31875</v>
      </c>
      <c r="AD84" s="200">
        <f>'Data Table'!CQ81</f>
        <v>27133</v>
      </c>
      <c r="AE84" s="193" t="s">
        <v>219</v>
      </c>
      <c r="AF84" s="138">
        <f t="shared" si="3"/>
        <v>0.18989950136812128</v>
      </c>
      <c r="AG84" s="194">
        <f>INDEX('Data Table'!$BE$4:$BE$128,MATCH(ANG!C84,'Data Table'!$A$4:$A$128,0))</f>
        <v>299.11570858716203</v>
      </c>
      <c r="AH84" s="195">
        <f>INDEX('[3]60-Mile'!$V$4:$V$129,MATCH(AE84,'[3]60-Mile'!$A$4:$A$129,0))</f>
        <v>96.285714285714292</v>
      </c>
      <c r="AI84" s="196"/>
      <c r="AJ84" s="197">
        <f>INDEX('[3]60-Mile'!$X$4:$X$129,MATCH(AE84,'[3]60-Mile'!$A$4:$A$129,0))</f>
        <v>13.8328386927812</v>
      </c>
      <c r="AK84" s="198">
        <f>INDEX('[3]60-Mile'!$AA$4:$AA$129,MATCH(AE84,'[3]60-Mile'!$A$4:$A$129,0))</f>
        <v>3.7142857142857144</v>
      </c>
      <c r="AL84" s="188"/>
      <c r="AM84" s="143"/>
      <c r="AN84" s="144">
        <f>('[4]Social Distancing Grades'!$M79)</f>
        <v>-1</v>
      </c>
      <c r="AO84" s="202">
        <f>INDEX('Data Table'!$BU$4:$BU$128,MATCH('Active &amp; Reserve'!C121,'Data Table'!$A$4:$A$128,0))</f>
        <v>2.3737329316554252</v>
      </c>
      <c r="AP84" s="162"/>
      <c r="AQ84" s="162"/>
      <c r="AV84" s="166"/>
      <c r="AW84" s="167"/>
    </row>
    <row r="85" spans="1:49" s="163" customFormat="1" ht="24.95" hidden="1" customHeight="1" x14ac:dyDescent="0.25">
      <c r="A85" s="178">
        <v>34.890611594299997</v>
      </c>
      <c r="B85" s="179">
        <v>-117.84857087499999</v>
      </c>
      <c r="C85" s="68">
        <v>6029</v>
      </c>
      <c r="D85" s="68" t="s">
        <v>368</v>
      </c>
      <c r="E85" s="68">
        <v>35</v>
      </c>
      <c r="F85" s="170" t="s">
        <v>74</v>
      </c>
      <c r="G85" s="171">
        <v>26</v>
      </c>
      <c r="H85" s="171" t="e">
        <f t="shared" si="2"/>
        <v>#N/A</v>
      </c>
      <c r="I85" s="172">
        <f>INDEX('Data Table'!$F$4:$F$128,MATCH(ANG!C85,'Data Table'!$A$4:$A$128,0))</f>
        <v>2.5012383166292933E-2</v>
      </c>
      <c r="J85" s="191">
        <f>'Data Table'!BV82</f>
        <v>514</v>
      </c>
      <c r="K85" s="191">
        <f>'Data Table'!BW82</f>
        <v>1156</v>
      </c>
      <c r="L85" s="191">
        <f>'Data Table'!BX82</f>
        <v>1303</v>
      </c>
      <c r="M85" s="191">
        <f>'Data Table'!BY82</f>
        <v>1219</v>
      </c>
      <c r="N85" s="191">
        <f>'Data Table'!BZ82</f>
        <v>1066</v>
      </c>
      <c r="O85" s="191">
        <f>'Data Table'!CA82</f>
        <v>1065</v>
      </c>
      <c r="P85" s="191">
        <f>'Data Table'!CB82</f>
        <v>1000</v>
      </c>
      <c r="Q85" s="191">
        <f>'Data Table'!CC82</f>
        <v>19</v>
      </c>
      <c r="R85" s="191">
        <f>'Data Table'!CD82</f>
        <v>74</v>
      </c>
      <c r="S85" s="191">
        <f>'Data Table'!CE82</f>
        <v>57</v>
      </c>
      <c r="T85" s="191">
        <f>'Data Table'!CF82</f>
        <v>47</v>
      </c>
      <c r="U85" s="191">
        <f>'Data Table'!CG82</f>
        <v>34</v>
      </c>
      <c r="V85" s="191">
        <f>'Data Table'!CH82</f>
        <v>43</v>
      </c>
      <c r="W85" s="191">
        <f>'Data Table'!CI82</f>
        <v>15</v>
      </c>
      <c r="X85" s="191">
        <f>'Data Table'!CK82</f>
        <v>32994</v>
      </c>
      <c r="Y85" s="191">
        <f>'Data Table'!CL82</f>
        <v>18184</v>
      </c>
      <c r="Z85" s="191">
        <f>'Data Table'!CM82</f>
        <v>19607</v>
      </c>
      <c r="AA85" s="191">
        <f>'Data Table'!CN82</f>
        <v>23176</v>
      </c>
      <c r="AB85" s="191">
        <f>'Data Table'!CO82</f>
        <v>26663</v>
      </c>
      <c r="AC85" s="191">
        <f>'Data Table'!CP82</f>
        <v>46649</v>
      </c>
      <c r="AD85" s="200">
        <f>'Data Table'!CQ82</f>
        <v>42877</v>
      </c>
      <c r="AE85" s="260" t="s">
        <v>131</v>
      </c>
      <c r="AF85" s="209">
        <f t="shared" si="3"/>
        <v>2.5012383166292933E-2</v>
      </c>
      <c r="AG85" s="231">
        <f>INDEX('Data Table'!$BE$4:$BE$128,MATCH(ANG!C85,'Data Table'!$A$4:$A$128,0))</f>
        <v>428.01606573139122</v>
      </c>
      <c r="AH85" s="232">
        <f>INDEX('[3]60-Mile'!$V$4:$V$129,MATCH(AE85,'[3]60-Mile'!$A$4:$A$129,0))</f>
        <v>1046.1428571428571</v>
      </c>
      <c r="AI85" s="233"/>
      <c r="AJ85" s="234">
        <f>INDEX('[3]60-Mile'!$X$4:$X$129,MATCH(AE85,'[3]60-Mile'!$A$4:$A$129,0))</f>
        <v>19.516772037429419</v>
      </c>
      <c r="AK85" s="235">
        <f>INDEX('[3]60-Mile'!$AA$4:$AA$129,MATCH(AE85,'[3]60-Mile'!$A$4:$A$129,0))</f>
        <v>41.285714285714285</v>
      </c>
      <c r="AL85" s="215"/>
      <c r="AM85" s="216"/>
      <c r="AN85" s="217">
        <f>('[4]Social Distancing Grades'!$M80)</f>
        <v>-1</v>
      </c>
      <c r="AO85" s="202"/>
      <c r="AP85" s="162"/>
      <c r="AQ85" s="162"/>
      <c r="AV85" s="166"/>
      <c r="AW85" s="167"/>
    </row>
    <row r="86" spans="1:49" s="163" customFormat="1" ht="24.95" hidden="1" customHeight="1" x14ac:dyDescent="0.25">
      <c r="A86" s="175">
        <v>30.429196982600001</v>
      </c>
      <c r="B86" s="176">
        <v>-86.698712111999995</v>
      </c>
      <c r="C86" s="68">
        <v>12091</v>
      </c>
      <c r="D86" s="68" t="s">
        <v>368</v>
      </c>
      <c r="E86" s="68">
        <v>36</v>
      </c>
      <c r="F86" s="170" t="s">
        <v>74</v>
      </c>
      <c r="G86" s="171">
        <v>100</v>
      </c>
      <c r="H86" s="171" t="e">
        <f t="shared" si="2"/>
        <v>#N/A</v>
      </c>
      <c r="I86" s="172">
        <f>INDEX('Data Table'!$F$4:$F$128,MATCH(ANG!C86,'Data Table'!$A$4:$A$128,0))</f>
        <v>6.2172469215936047E-4</v>
      </c>
      <c r="J86" s="191">
        <f>'Data Table'!BV83</f>
        <v>28</v>
      </c>
      <c r="K86" s="191">
        <f>'Data Table'!BW83</f>
        <v>25</v>
      </c>
      <c r="L86" s="191">
        <f>'Data Table'!BX83</f>
        <v>27</v>
      </c>
      <c r="M86" s="191">
        <f>'Data Table'!BY83</f>
        <v>18</v>
      </c>
      <c r="N86" s="191">
        <f>'Data Table'!BZ83</f>
        <v>17</v>
      </c>
      <c r="O86" s="191">
        <f>'Data Table'!CA83</f>
        <v>25</v>
      </c>
      <c r="P86" s="191">
        <f>'Data Table'!CB83</f>
        <v>16</v>
      </c>
      <c r="Q86" s="191">
        <f>'Data Table'!CC83</f>
        <v>1</v>
      </c>
      <c r="R86" s="191">
        <f>'Data Table'!CD83</f>
        <v>3</v>
      </c>
      <c r="S86" s="191">
        <f>'Data Table'!CE83</f>
        <v>1</v>
      </c>
      <c r="T86" s="191">
        <f>'Data Table'!CF83</f>
        <v>5</v>
      </c>
      <c r="U86" s="191">
        <f>'Data Table'!CG83</f>
        <v>1</v>
      </c>
      <c r="V86" s="191">
        <f>'Data Table'!CH83</f>
        <v>1</v>
      </c>
      <c r="W86" s="191">
        <f>'Data Table'!CI83</f>
        <v>1</v>
      </c>
      <c r="X86" s="191">
        <f>'Data Table'!CK83</f>
        <v>34423</v>
      </c>
      <c r="Y86" s="191">
        <f>'Data Table'!CL83</f>
        <v>50223</v>
      </c>
      <c r="Z86" s="191">
        <f>'Data Table'!CM83</f>
        <v>30541</v>
      </c>
      <c r="AA86" s="191">
        <f>'Data Table'!CN83</f>
        <v>13807</v>
      </c>
      <c r="AB86" s="191">
        <f>'Data Table'!CO83</f>
        <v>14181</v>
      </c>
      <c r="AC86" s="191">
        <f>'Data Table'!CP83</f>
        <v>7398</v>
      </c>
      <c r="AD86" s="200">
        <f>'Data Table'!CQ83</f>
        <v>28210</v>
      </c>
      <c r="AE86" s="193" t="s">
        <v>109</v>
      </c>
      <c r="AF86" s="138">
        <f t="shared" si="3"/>
        <v>6.2172469215936047E-4</v>
      </c>
      <c r="AG86" s="194">
        <f>INDEX('Data Table'!$BE$4:$BE$128,MATCH(ANG!C86,'Data Table'!$A$4:$A$128,0))</f>
        <v>157.02758031058082</v>
      </c>
      <c r="AH86" s="195">
        <f>INDEX('[3]60-Mile'!$V$4:$V$129,MATCH(AE86,'[3]60-Mile'!$A$4:$A$129,0))</f>
        <v>22.285714285714285</v>
      </c>
      <c r="AI86" s="196"/>
      <c r="AJ86" s="197">
        <f>INDEX('[3]60-Mile'!$X$4:$X$129,MATCH(AE86,'[3]60-Mile'!$A$4:$A$129,0))</f>
        <v>6.0176874594799585</v>
      </c>
      <c r="AK86" s="198">
        <f>INDEX('[3]60-Mile'!$AA$4:$AA$129,MATCH(AE86,'[3]60-Mile'!$A$4:$A$129,0))</f>
        <v>1.8571428571428572</v>
      </c>
      <c r="AL86" s="188"/>
      <c r="AM86" s="143"/>
      <c r="AN86" s="144">
        <f>('[4]Social Distancing Grades'!$M81)</f>
        <v>-1</v>
      </c>
      <c r="AO86" s="202"/>
      <c r="AP86" s="162"/>
      <c r="AQ86" s="162"/>
      <c r="AV86" s="166"/>
      <c r="AW86" s="167"/>
    </row>
    <row r="87" spans="1:49" s="163" customFormat="1" ht="24.95" hidden="1" customHeight="1" x14ac:dyDescent="0.25">
      <c r="A87" s="175">
        <v>64.674091091700006</v>
      </c>
      <c r="B87" s="176">
        <v>-147.06028736799999</v>
      </c>
      <c r="C87" s="68">
        <v>2090</v>
      </c>
      <c r="D87" s="68" t="s">
        <v>369</v>
      </c>
      <c r="E87" s="68">
        <v>37</v>
      </c>
      <c r="F87" s="170" t="s">
        <v>154</v>
      </c>
      <c r="G87" s="171">
        <v>121</v>
      </c>
      <c r="H87" s="171" t="e">
        <f t="shared" si="2"/>
        <v>#N/A</v>
      </c>
      <c r="I87" s="172">
        <f>INDEX('Data Table'!$F$4:$F$128,MATCH(ANG!C87,'Data Table'!$A$4:$A$128,0))</f>
        <v>3.9779845004194014E-20</v>
      </c>
      <c r="J87" s="191">
        <f>'Data Table'!BV84</f>
        <v>0</v>
      </c>
      <c r="K87" s="191">
        <f>'Data Table'!BW84</f>
        <v>0</v>
      </c>
      <c r="L87" s="191">
        <f>'Data Table'!BX84</f>
        <v>0</v>
      </c>
      <c r="M87" s="191">
        <f>'Data Table'!BY84</f>
        <v>0</v>
      </c>
      <c r="N87" s="191">
        <f>'Data Table'!BZ84</f>
        <v>0</v>
      </c>
      <c r="O87" s="191">
        <f>'Data Table'!CA84</f>
        <v>0</v>
      </c>
      <c r="P87" s="191">
        <f>'Data Table'!CB84</f>
        <v>0</v>
      </c>
      <c r="Q87" s="191">
        <f>'Data Table'!CC84</f>
        <v>0</v>
      </c>
      <c r="R87" s="191">
        <f>'Data Table'!CD84</f>
        <v>0</v>
      </c>
      <c r="S87" s="191">
        <f>'Data Table'!CE84</f>
        <v>0</v>
      </c>
      <c r="T87" s="191">
        <f>'Data Table'!CF84</f>
        <v>0</v>
      </c>
      <c r="U87" s="191">
        <f>'Data Table'!CG84</f>
        <v>0</v>
      </c>
      <c r="V87" s="191">
        <f>'Data Table'!CH84</f>
        <v>0</v>
      </c>
      <c r="W87" s="191">
        <f>'Data Table'!CI84</f>
        <v>0</v>
      </c>
      <c r="X87" s="191">
        <f>'Data Table'!CK84</f>
        <v>769</v>
      </c>
      <c r="Y87" s="191">
        <f>'Data Table'!CL84</f>
        <v>635</v>
      </c>
      <c r="Z87" s="191">
        <f>'Data Table'!CM84</f>
        <v>2500</v>
      </c>
      <c r="AA87" s="191">
        <f>'Data Table'!CN84</f>
        <v>1881</v>
      </c>
      <c r="AB87" s="191">
        <f>'Data Table'!CO84</f>
        <v>865</v>
      </c>
      <c r="AC87" s="191">
        <f>'Data Table'!CP84</f>
        <v>1156</v>
      </c>
      <c r="AD87" s="200">
        <f>'Data Table'!CQ84</f>
        <v>955</v>
      </c>
      <c r="AE87" s="193" t="s">
        <v>112</v>
      </c>
      <c r="AF87" s="138">
        <f t="shared" si="3"/>
        <v>3.9779845004194014E-20</v>
      </c>
      <c r="AG87" s="194">
        <f>INDEX('Data Table'!$BE$4:$BE$128,MATCH(ANG!C87,'Data Table'!$A$4:$A$128,0))</f>
        <v>87.765490609092495</v>
      </c>
      <c r="AH87" s="195">
        <f>INDEX('[3]60-Mile'!$V$4:$V$129,MATCH(AE87,'[3]60-Mile'!$A$4:$A$129,0))</f>
        <v>0</v>
      </c>
      <c r="AI87" s="196"/>
      <c r="AJ87" s="197">
        <f>INDEX('[3]60-Mile'!$X$4:$X$129,MATCH(AE87,'[3]60-Mile'!$A$4:$A$129,0))</f>
        <v>2.0650703672727646</v>
      </c>
      <c r="AK87" s="198">
        <f>INDEX('[3]60-Mile'!$AA$4:$AA$129,MATCH(AE87,'[3]60-Mile'!$A$4:$A$129,0))</f>
        <v>0</v>
      </c>
      <c r="AL87" s="188"/>
      <c r="AM87" s="143"/>
      <c r="AN87" s="144">
        <f>('[4]Social Distancing Grades'!$M82)</f>
        <v>-1</v>
      </c>
      <c r="AO87" s="202"/>
      <c r="AP87" s="162"/>
      <c r="AQ87" s="162"/>
      <c r="AV87" s="166"/>
      <c r="AW87" s="167"/>
    </row>
    <row r="88" spans="1:49" s="163" customFormat="1" ht="24.95" hidden="1" customHeight="1" x14ac:dyDescent="0.25">
      <c r="A88" s="175">
        <v>44.154783999999999</v>
      </c>
      <c r="B88" s="176">
        <v>-103.090037</v>
      </c>
      <c r="C88" s="68">
        <v>46093</v>
      </c>
      <c r="D88" s="68" t="s">
        <v>365</v>
      </c>
      <c r="E88" s="68">
        <v>39</v>
      </c>
      <c r="F88" s="170" t="s">
        <v>154</v>
      </c>
      <c r="G88" s="171">
        <v>34</v>
      </c>
      <c r="H88" s="171" t="e">
        <f t="shared" si="2"/>
        <v>#N/A</v>
      </c>
      <c r="I88" s="172">
        <f>INDEX('Data Table'!$F$4:$F$128,MATCH(ANG!C88,'Data Table'!$A$4:$A$128,0))</f>
        <v>2.4047198186912091E-5</v>
      </c>
      <c r="J88" s="191">
        <f>'Data Table'!BV85</f>
        <v>6</v>
      </c>
      <c r="K88" s="191">
        <f>'Data Table'!BW85</f>
        <v>17</v>
      </c>
      <c r="L88" s="191">
        <f>'Data Table'!BX85</f>
        <v>16</v>
      </c>
      <c r="M88" s="191">
        <f>'Data Table'!BY85</f>
        <v>0</v>
      </c>
      <c r="N88" s="191">
        <f>'Data Table'!BZ85</f>
        <v>44</v>
      </c>
      <c r="O88" s="191">
        <f>'Data Table'!CA85</f>
        <v>14</v>
      </c>
      <c r="P88" s="191">
        <f>'Data Table'!CB85</f>
        <v>17</v>
      </c>
      <c r="Q88" s="191">
        <f>'Data Table'!CC85</f>
        <v>0</v>
      </c>
      <c r="R88" s="191">
        <f>'Data Table'!CD85</f>
        <v>1</v>
      </c>
      <c r="S88" s="191">
        <f>'Data Table'!CE85</f>
        <v>0</v>
      </c>
      <c r="T88" s="191">
        <f>'Data Table'!CF85</f>
        <v>0</v>
      </c>
      <c r="U88" s="191">
        <f>'Data Table'!CG85</f>
        <v>0</v>
      </c>
      <c r="V88" s="191">
        <f>'Data Table'!CH85</f>
        <v>1</v>
      </c>
      <c r="W88" s="191">
        <f>'Data Table'!CI85</f>
        <v>0</v>
      </c>
      <c r="X88" s="191">
        <f>'Data Table'!CK85</f>
        <v>84</v>
      </c>
      <c r="Y88" s="191">
        <f>'Data Table'!CL85</f>
        <v>-240</v>
      </c>
      <c r="Z88" s="191">
        <f>'Data Table'!CM85</f>
        <v>182</v>
      </c>
      <c r="AA88" s="191">
        <f>'Data Table'!CN85</f>
        <v>-17</v>
      </c>
      <c r="AB88" s="191">
        <f>'Data Table'!CO85</f>
        <v>64</v>
      </c>
      <c r="AC88" s="191">
        <f>'Data Table'!CP85</f>
        <v>427</v>
      </c>
      <c r="AD88" s="200">
        <f>'Data Table'!CQ85</f>
        <v>148</v>
      </c>
      <c r="AE88" s="193" t="s">
        <v>163</v>
      </c>
      <c r="AF88" s="138">
        <f t="shared" si="3"/>
        <v>2.4047198186912091E-5</v>
      </c>
      <c r="AG88" s="194">
        <f>INDEX('Data Table'!$BE$4:$BE$128,MATCH(ANG!C88,'Data Table'!$A$4:$A$128,0))</f>
        <v>101.67283587780196</v>
      </c>
      <c r="AH88" s="195">
        <f>INDEX('[3]60-Mile'!$V$4:$V$129,MATCH(AE88,'[3]60-Mile'!$A$4:$A$129,0))</f>
        <v>16.285714285714285</v>
      </c>
      <c r="AI88" s="196"/>
      <c r="AJ88" s="197">
        <f>INDEX('[3]60-Mile'!$X$4:$X$129,MATCH(AE88,'[3]60-Mile'!$A$4:$A$129,0))</f>
        <v>1.0590920403937705</v>
      </c>
      <c r="AK88" s="198">
        <f>INDEX('[3]60-Mile'!$AA$4:$AA$129,MATCH(AE88,'[3]60-Mile'!$A$4:$A$129,0))</f>
        <v>0.2857142857142857</v>
      </c>
      <c r="AL88" s="188"/>
      <c r="AM88" s="143"/>
      <c r="AN88" s="144">
        <f>('[4]Social Distancing Grades'!$M83)</f>
        <v>-1</v>
      </c>
      <c r="AO88" s="202"/>
      <c r="AP88" s="162"/>
      <c r="AQ88" s="162"/>
      <c r="AV88" s="166"/>
      <c r="AW88" s="167"/>
    </row>
    <row r="89" spans="1:49" s="163" customFormat="1" ht="24.95" hidden="1" customHeight="1" x14ac:dyDescent="0.25">
      <c r="A89" s="178">
        <v>47.618658224900003</v>
      </c>
      <c r="B89" s="179">
        <v>-117.648382681</v>
      </c>
      <c r="C89" s="68">
        <v>53063</v>
      </c>
      <c r="D89" s="68" t="s">
        <v>364</v>
      </c>
      <c r="E89" s="68">
        <v>41</v>
      </c>
      <c r="F89" s="170" t="s">
        <v>153</v>
      </c>
      <c r="G89" s="171">
        <v>103</v>
      </c>
      <c r="H89" s="171" t="e">
        <f t="shared" si="2"/>
        <v>#N/A</v>
      </c>
      <c r="I89" s="172">
        <f>INDEX('Data Table'!$F$4:$F$128,MATCH(ANG!C89,'Data Table'!$A$4:$A$128,0))</f>
        <v>3.9584703322627134E-5</v>
      </c>
      <c r="J89" s="191">
        <f>'Data Table'!BV86</f>
        <v>8</v>
      </c>
      <c r="K89" s="191">
        <f>'Data Table'!BW86</f>
        <v>5</v>
      </c>
      <c r="L89" s="191">
        <f>'Data Table'!BX86</f>
        <v>8</v>
      </c>
      <c r="M89" s="191">
        <f>'Data Table'!BY86</f>
        <v>13</v>
      </c>
      <c r="N89" s="191">
        <f>'Data Table'!BZ86</f>
        <v>18</v>
      </c>
      <c r="O89" s="191">
        <f>'Data Table'!CA86</f>
        <v>15</v>
      </c>
      <c r="P89" s="191">
        <f>'Data Table'!CB86</f>
        <v>14</v>
      </c>
      <c r="Q89" s="191">
        <f>'Data Table'!CC86</f>
        <v>0</v>
      </c>
      <c r="R89" s="191">
        <f>'Data Table'!CD86</f>
        <v>1</v>
      </c>
      <c r="S89" s="191">
        <f>'Data Table'!CE86</f>
        <v>0</v>
      </c>
      <c r="T89" s="191">
        <f>'Data Table'!CF86</f>
        <v>0</v>
      </c>
      <c r="U89" s="191">
        <f>'Data Table'!CG86</f>
        <v>0</v>
      </c>
      <c r="V89" s="191">
        <f>'Data Table'!CH86</f>
        <v>0</v>
      </c>
      <c r="W89" s="191">
        <f>'Data Table'!CI86</f>
        <v>0</v>
      </c>
      <c r="X89" s="191">
        <f>'Data Table'!CK86</f>
        <v>0</v>
      </c>
      <c r="Y89" s="191">
        <f>'Data Table'!CL86</f>
        <v>0</v>
      </c>
      <c r="Z89" s="191">
        <f>'Data Table'!CM86</f>
        <v>0</v>
      </c>
      <c r="AA89" s="191">
        <f>'Data Table'!CN86</f>
        <v>0</v>
      </c>
      <c r="AB89" s="191">
        <f>'Data Table'!CO86</f>
        <v>0</v>
      </c>
      <c r="AC89" s="191">
        <f>'Data Table'!CP86</f>
        <v>0</v>
      </c>
      <c r="AD89" s="200">
        <f>'Data Table'!CQ86</f>
        <v>0</v>
      </c>
      <c r="AE89" s="193" t="s">
        <v>144</v>
      </c>
      <c r="AF89" s="138">
        <f t="shared" si="3"/>
        <v>3.9584703322627134E-5</v>
      </c>
      <c r="AG89" s="194">
        <f>INDEX('Data Table'!$BE$4:$BE$128,MATCH(ANG!C89,'Data Table'!$A$4:$A$128,0))</f>
        <v>71.818389710563238</v>
      </c>
      <c r="AH89" s="195">
        <f>INDEX('[3]60-Mile'!$V$4:$V$129,MATCH(AE89,'[3]60-Mile'!$A$4:$A$129,0))</f>
        <v>11.571428571428571</v>
      </c>
      <c r="AI89" s="196"/>
      <c r="AJ89" s="197">
        <f>INDEX('[3]60-Mile'!$X$4:$X$129,MATCH(AE89,'[3]60-Mile'!$A$4:$A$129,0))</f>
        <v>3.9555739599621749</v>
      </c>
      <c r="AK89" s="198">
        <f>INDEX('[3]60-Mile'!$AA$4:$AA$129,MATCH(AE89,'[3]60-Mile'!$A$4:$A$129,0))</f>
        <v>0.14285714285714285</v>
      </c>
      <c r="AL89" s="188"/>
      <c r="AM89" s="143"/>
      <c r="AN89" s="144">
        <f>('[4]Social Distancing Grades'!$M84)</f>
        <v>-1</v>
      </c>
      <c r="AO89" s="202"/>
      <c r="AP89" s="162"/>
      <c r="AQ89" s="162"/>
      <c r="AV89" s="166"/>
      <c r="AW89" s="167"/>
    </row>
    <row r="90" spans="1:49" s="163" customFormat="1" ht="24.95" hidden="1" customHeight="1" x14ac:dyDescent="0.25">
      <c r="A90" s="175">
        <v>41.164804408599998</v>
      </c>
      <c r="B90" s="176">
        <v>-104.8632088</v>
      </c>
      <c r="C90" s="68">
        <v>56021</v>
      </c>
      <c r="D90" s="68" t="s">
        <v>365</v>
      </c>
      <c r="E90" s="68">
        <v>45</v>
      </c>
      <c r="F90" s="170" t="s">
        <v>154</v>
      </c>
      <c r="G90" s="171">
        <v>104</v>
      </c>
      <c r="H90" s="171" t="e">
        <f t="shared" si="2"/>
        <v>#N/A</v>
      </c>
      <c r="I90" s="172">
        <f>INDEX('Data Table'!$F$4:$F$128,MATCH(ANG!C90,'Data Table'!$A$4:$A$128,0))</f>
        <v>7.9379138021618673E-4</v>
      </c>
      <c r="J90" s="191">
        <f>'Data Table'!BV87</f>
        <v>17</v>
      </c>
      <c r="K90" s="191">
        <f>'Data Table'!BW87</f>
        <v>36</v>
      </c>
      <c r="L90" s="191">
        <f>'Data Table'!BX87</f>
        <v>16</v>
      </c>
      <c r="M90" s="191">
        <f>'Data Table'!BY87</f>
        <v>25</v>
      </c>
      <c r="N90" s="191">
        <f>'Data Table'!BZ87</f>
        <v>12</v>
      </c>
      <c r="O90" s="191">
        <f>'Data Table'!CA87</f>
        <v>38</v>
      </c>
      <c r="P90" s="191">
        <f>'Data Table'!CB87</f>
        <v>22</v>
      </c>
      <c r="Q90" s="191">
        <f>'Data Table'!CC87</f>
        <v>1</v>
      </c>
      <c r="R90" s="191">
        <f>'Data Table'!CD87</f>
        <v>1</v>
      </c>
      <c r="S90" s="191">
        <f>'Data Table'!CE87</f>
        <v>1</v>
      </c>
      <c r="T90" s="191">
        <f>'Data Table'!CF87</f>
        <v>0</v>
      </c>
      <c r="U90" s="191">
        <f>'Data Table'!CG87</f>
        <v>0</v>
      </c>
      <c r="V90" s="191">
        <f>'Data Table'!CH87</f>
        <v>0</v>
      </c>
      <c r="W90" s="191">
        <f>'Data Table'!CI87</f>
        <v>0</v>
      </c>
      <c r="X90" s="191">
        <f>'Data Table'!CK87</f>
        <v>0</v>
      </c>
      <c r="Y90" s="191">
        <f>'Data Table'!CL87</f>
        <v>0</v>
      </c>
      <c r="Z90" s="191">
        <f>'Data Table'!CM87</f>
        <v>0</v>
      </c>
      <c r="AA90" s="191">
        <f>'Data Table'!CN87</f>
        <v>0</v>
      </c>
      <c r="AB90" s="191">
        <f>'Data Table'!CO87</f>
        <v>0</v>
      </c>
      <c r="AC90" s="191">
        <f>'Data Table'!CP87</f>
        <v>0</v>
      </c>
      <c r="AD90" s="200">
        <f>'Data Table'!CQ87</f>
        <v>0</v>
      </c>
      <c r="AE90" s="193" t="s">
        <v>188</v>
      </c>
      <c r="AF90" s="138">
        <f t="shared" si="3"/>
        <v>7.9379138021618673E-4</v>
      </c>
      <c r="AG90" s="194">
        <f>INDEX('Data Table'!$BE$4:$BE$128,MATCH(ANG!C90,'Data Table'!$A$4:$A$128,0))</f>
        <v>382.91181317709459</v>
      </c>
      <c r="AH90" s="195">
        <f>INDEX('[3]60-Mile'!$V$4:$V$129,MATCH(AE90,'[3]60-Mile'!$A$4:$A$129,0))</f>
        <v>23.714285714285715</v>
      </c>
      <c r="AI90" s="196"/>
      <c r="AJ90" s="197">
        <f>INDEX('[3]60-Mile'!$X$4:$X$129,MATCH(AE90,'[3]60-Mile'!$A$4:$A$129,0))</f>
        <v>18.05382234794839</v>
      </c>
      <c r="AK90" s="198">
        <f>INDEX('[3]60-Mile'!$AA$4:$AA$129,MATCH(AE90,'[3]60-Mile'!$A$4:$A$129,0))</f>
        <v>0.42857142857142855</v>
      </c>
      <c r="AL90" s="188"/>
      <c r="AM90" s="143"/>
      <c r="AN90" s="144">
        <f>('[4]Social Distancing Grades'!$M85)</f>
        <v>-1</v>
      </c>
      <c r="AO90" s="202"/>
      <c r="AP90" s="162"/>
      <c r="AQ90" s="162"/>
      <c r="AV90" s="166"/>
      <c r="AW90" s="167"/>
    </row>
    <row r="91" spans="1:49" s="163" customFormat="1" ht="24.95" hidden="1" customHeight="1" x14ac:dyDescent="0.25">
      <c r="A91" s="175">
        <v>31.4319069863</v>
      </c>
      <c r="B91" s="176">
        <v>-100.404456063</v>
      </c>
      <c r="C91" s="68">
        <v>48451</v>
      </c>
      <c r="D91" s="68" t="s">
        <v>363</v>
      </c>
      <c r="E91" s="68">
        <v>50</v>
      </c>
      <c r="F91" s="170" t="s">
        <v>74</v>
      </c>
      <c r="G91" s="171">
        <v>125</v>
      </c>
      <c r="H91" s="171" t="e">
        <f t="shared" si="2"/>
        <v>#N/A</v>
      </c>
      <c r="I91" s="172">
        <f>INDEX('Data Table'!$F$4:$F$128,MATCH(ANG!C91,'Data Table'!$A$4:$A$128,0))</f>
        <v>5.4199685977240087E-7</v>
      </c>
      <c r="J91" s="191">
        <f>'Data Table'!BV88</f>
        <v>0</v>
      </c>
      <c r="K91" s="191">
        <f>'Data Table'!BW88</f>
        <v>8</v>
      </c>
      <c r="L91" s="191">
        <f>'Data Table'!BX88</f>
        <v>0</v>
      </c>
      <c r="M91" s="191">
        <f>'Data Table'!BY88</f>
        <v>1</v>
      </c>
      <c r="N91" s="191">
        <f>'Data Table'!BZ88</f>
        <v>0</v>
      </c>
      <c r="O91" s="191">
        <f>'Data Table'!CA88</f>
        <v>1</v>
      </c>
      <c r="P91" s="191">
        <f>'Data Table'!CB88</f>
        <v>0</v>
      </c>
      <c r="Q91" s="191">
        <f>'Data Table'!CC88</f>
        <v>0</v>
      </c>
      <c r="R91" s="191">
        <f>'Data Table'!CD88</f>
        <v>0</v>
      </c>
      <c r="S91" s="191">
        <f>'Data Table'!CE88</f>
        <v>0</v>
      </c>
      <c r="T91" s="191">
        <f>'Data Table'!CF88</f>
        <v>0</v>
      </c>
      <c r="U91" s="191">
        <f>'Data Table'!CG88</f>
        <v>0</v>
      </c>
      <c r="V91" s="191">
        <f>'Data Table'!CH88</f>
        <v>0</v>
      </c>
      <c r="W91" s="191">
        <f>'Data Table'!CI88</f>
        <v>0</v>
      </c>
      <c r="X91" s="191">
        <f>'Data Table'!CK88</f>
        <v>0</v>
      </c>
      <c r="Y91" s="191">
        <f>'Data Table'!CL88</f>
        <v>0</v>
      </c>
      <c r="Z91" s="191">
        <f>'Data Table'!CM88</f>
        <v>0</v>
      </c>
      <c r="AA91" s="191">
        <f>'Data Table'!CN88</f>
        <v>-10629</v>
      </c>
      <c r="AB91" s="191">
        <f>'Data Table'!CO88</f>
        <v>10744</v>
      </c>
      <c r="AC91" s="191">
        <f>'Data Table'!CP88</f>
        <v>-7551</v>
      </c>
      <c r="AD91" s="200">
        <f>'Data Table'!CQ88</f>
        <v>35879</v>
      </c>
      <c r="AE91" s="193" t="s">
        <v>107</v>
      </c>
      <c r="AF91" s="138">
        <f t="shared" si="3"/>
        <v>5.4199685977240087E-7</v>
      </c>
      <c r="AG91" s="194">
        <f>INDEX('Data Table'!$BE$4:$BE$128,MATCH(ANG!C91,'Data Table'!$A$4:$A$128,0))</f>
        <v>129.48909177334491</v>
      </c>
      <c r="AH91" s="195">
        <f>INDEX('[3]60-Mile'!$V$4:$V$129,MATCH(AE91,'[3]60-Mile'!$A$4:$A$129,0))</f>
        <v>1.4285714285714286</v>
      </c>
      <c r="AI91" s="196"/>
      <c r="AJ91" s="197">
        <f>INDEX('[3]60-Mile'!$X$4:$X$129,MATCH(AE91,'[3]60-Mile'!$A$4:$A$129,0))</f>
        <v>1.9669229130128341</v>
      </c>
      <c r="AK91" s="198">
        <f>INDEX('[3]60-Mile'!$AA$4:$AA$129,MATCH(AE91,'[3]60-Mile'!$A$4:$A$129,0))</f>
        <v>0</v>
      </c>
      <c r="AL91" s="188"/>
      <c r="AM91" s="143"/>
      <c r="AN91" s="144">
        <f>('[4]Social Distancing Grades'!$M86)</f>
        <v>-1</v>
      </c>
      <c r="AO91" s="202"/>
      <c r="AP91" s="162"/>
      <c r="AQ91" s="162"/>
      <c r="AV91" s="166"/>
      <c r="AW91" s="167"/>
    </row>
    <row r="92" spans="1:49" s="163" customFormat="1" ht="24.95" hidden="1" customHeight="1" x14ac:dyDescent="0.25">
      <c r="A92" s="178">
        <v>47.955455854699998</v>
      </c>
      <c r="B92" s="179">
        <v>-97.391250295800006</v>
      </c>
      <c r="C92" s="68">
        <v>38035</v>
      </c>
      <c r="D92" s="68" t="s">
        <v>364</v>
      </c>
      <c r="E92" s="68">
        <v>51</v>
      </c>
      <c r="F92" s="170" t="s">
        <v>155</v>
      </c>
      <c r="G92" s="171">
        <v>119</v>
      </c>
      <c r="H92" s="171" t="e">
        <f t="shared" si="2"/>
        <v>#N/A</v>
      </c>
      <c r="I92" s="172">
        <f>INDEX('Data Table'!$F$4:$F$128,MATCH(ANG!C92,'Data Table'!$A$4:$A$128,0))</f>
        <v>1.2530668277361677E-7</v>
      </c>
      <c r="J92" s="191">
        <f>'Data Table'!BV89</f>
        <v>1</v>
      </c>
      <c r="K92" s="191">
        <f>'Data Table'!BW89</f>
        <v>0</v>
      </c>
      <c r="L92" s="191">
        <f>'Data Table'!BX89</f>
        <v>23</v>
      </c>
      <c r="M92" s="191">
        <f>'Data Table'!BY89</f>
        <v>1</v>
      </c>
      <c r="N92" s="191">
        <f>'Data Table'!BZ89</f>
        <v>0</v>
      </c>
      <c r="O92" s="191">
        <f>'Data Table'!CA89</f>
        <v>3</v>
      </c>
      <c r="P92" s="191">
        <f>'Data Table'!CB89</f>
        <v>5</v>
      </c>
      <c r="Q92" s="191">
        <f>'Data Table'!CC89</f>
        <v>0</v>
      </c>
      <c r="R92" s="191">
        <f>'Data Table'!CD89</f>
        <v>0</v>
      </c>
      <c r="S92" s="191">
        <f>'Data Table'!CE89</f>
        <v>0</v>
      </c>
      <c r="T92" s="191">
        <f>'Data Table'!CF89</f>
        <v>0</v>
      </c>
      <c r="U92" s="191">
        <f>'Data Table'!CG89</f>
        <v>0</v>
      </c>
      <c r="V92" s="191">
        <f>'Data Table'!CH89</f>
        <v>0</v>
      </c>
      <c r="W92" s="191">
        <f>'Data Table'!CI89</f>
        <v>0</v>
      </c>
      <c r="X92" s="191">
        <f>'Data Table'!CK89</f>
        <v>540</v>
      </c>
      <c r="Y92" s="191">
        <f>'Data Table'!CL89</f>
        <v>459</v>
      </c>
      <c r="Z92" s="191">
        <f>'Data Table'!CM89</f>
        <v>739</v>
      </c>
      <c r="AA92" s="191">
        <f>'Data Table'!CN89</f>
        <v>671</v>
      </c>
      <c r="AB92" s="191">
        <f>'Data Table'!CO89</f>
        <v>838</v>
      </c>
      <c r="AC92" s="191">
        <f>'Data Table'!CP89</f>
        <v>810</v>
      </c>
      <c r="AD92" s="200">
        <f>'Data Table'!CQ89</f>
        <v>472</v>
      </c>
      <c r="AE92" s="193" t="s">
        <v>128</v>
      </c>
      <c r="AF92" s="138">
        <f t="shared" si="3"/>
        <v>1.2530668277361677E-7</v>
      </c>
      <c r="AG92" s="194">
        <f>INDEX('Data Table'!$BE$4:$BE$128,MATCH(ANG!C92,'Data Table'!$A$4:$A$128,0))</f>
        <v>327.47034961137092</v>
      </c>
      <c r="AH92" s="195">
        <f>INDEX('[3]60-Mile'!$V$4:$V$129,MATCH(AE92,'[3]60-Mile'!$A$4:$A$129,0))</f>
        <v>4.7142857142857144</v>
      </c>
      <c r="AI92" s="196"/>
      <c r="AJ92" s="197">
        <f>INDEX('[3]60-Mile'!$X$4:$X$129,MATCH(AE92,'[3]60-Mile'!$A$4:$A$129,0))</f>
        <v>3.8708079150280246</v>
      </c>
      <c r="AK92" s="198">
        <f>INDEX('[3]60-Mile'!$AA$4:$AA$129,MATCH(AE92,'[3]60-Mile'!$A$4:$A$129,0))</f>
        <v>0</v>
      </c>
      <c r="AL92" s="188"/>
      <c r="AM92" s="143"/>
      <c r="AN92" s="144">
        <f>('[4]Social Distancing Grades'!$M87)</f>
        <v>-1</v>
      </c>
      <c r="AO92" s="202"/>
      <c r="AP92" s="162"/>
      <c r="AQ92" s="162"/>
      <c r="AV92" s="166"/>
      <c r="AW92" s="167"/>
    </row>
    <row r="93" spans="1:49" s="163" customFormat="1" ht="24.95" hidden="1" customHeight="1" x14ac:dyDescent="0.25">
      <c r="A93" s="175">
        <v>42.458926277000003</v>
      </c>
      <c r="B93" s="176">
        <v>-71.277108962200003</v>
      </c>
      <c r="C93" s="68">
        <v>25017</v>
      </c>
      <c r="D93" s="68" t="s">
        <v>368</v>
      </c>
      <c r="E93" s="68">
        <v>56</v>
      </c>
      <c r="F93" s="170" t="s">
        <v>157</v>
      </c>
      <c r="G93" s="171">
        <v>10</v>
      </c>
      <c r="H93" s="171" t="e">
        <f t="shared" si="2"/>
        <v>#N/A</v>
      </c>
      <c r="I93" s="172">
        <f>INDEX('Data Table'!$F$4:$F$128,MATCH(ANG!C93,'Data Table'!$A$4:$A$128,0))</f>
        <v>3.84826254966947</v>
      </c>
      <c r="J93" s="191">
        <f>'Data Table'!BV90</f>
        <v>1015</v>
      </c>
      <c r="K93" s="191">
        <f>'Data Table'!BW90</f>
        <v>890</v>
      </c>
      <c r="L93" s="191">
        <f>'Data Table'!BX90</f>
        <v>2039</v>
      </c>
      <c r="M93" s="191">
        <f>'Data Table'!BY90</f>
        <v>1277</v>
      </c>
      <c r="N93" s="191">
        <f>'Data Table'!BZ90</f>
        <v>940</v>
      </c>
      <c r="O93" s="191">
        <f>'Data Table'!CA90</f>
        <v>993</v>
      </c>
      <c r="P93" s="191">
        <f>'Data Table'!CB90</f>
        <v>1099</v>
      </c>
      <c r="Q93" s="191">
        <f>'Data Table'!CC90</f>
        <v>61</v>
      </c>
      <c r="R93" s="191">
        <f>'Data Table'!CD90</f>
        <v>80</v>
      </c>
      <c r="S93" s="191">
        <f>'Data Table'!CE90</f>
        <v>125</v>
      </c>
      <c r="T93" s="191">
        <f>'Data Table'!CF90</f>
        <v>83</v>
      </c>
      <c r="U93" s="191">
        <f>'Data Table'!CG90</f>
        <v>76</v>
      </c>
      <c r="V93" s="191">
        <f>'Data Table'!CH90</f>
        <v>71</v>
      </c>
      <c r="W93" s="191">
        <f>'Data Table'!CI90</f>
        <v>63</v>
      </c>
      <c r="X93" s="191">
        <f>'Data Table'!CK90</f>
        <v>-3036</v>
      </c>
      <c r="Y93" s="191">
        <f>'Data Table'!CL90</f>
        <v>2563</v>
      </c>
      <c r="Z93" s="191">
        <f>'Data Table'!CM90</f>
        <v>393</v>
      </c>
      <c r="AA93" s="191">
        <f>'Data Table'!CN90</f>
        <v>2108</v>
      </c>
      <c r="AB93" s="191">
        <f>'Data Table'!CO90</f>
        <v>1612</v>
      </c>
      <c r="AC93" s="191">
        <f>'Data Table'!CP90</f>
        <v>1257</v>
      </c>
      <c r="AD93" s="200">
        <f>'Data Table'!CQ90</f>
        <v>2228</v>
      </c>
      <c r="AE93" s="193" t="s">
        <v>139</v>
      </c>
      <c r="AF93" s="138">
        <f t="shared" si="3"/>
        <v>3.84826254966947</v>
      </c>
      <c r="AG93" s="194">
        <f>INDEX('Data Table'!$BE$4:$BE$128,MATCH(ANG!C93,'Data Table'!$A$4:$A$128,0))</f>
        <v>1268.0404267835047</v>
      </c>
      <c r="AH93" s="195">
        <f>INDEX('[3]60-Mile'!$V$4:$V$129,MATCH(AE93,'[3]60-Mile'!$A$4:$A$129,0))</f>
        <v>1179</v>
      </c>
      <c r="AI93" s="196"/>
      <c r="AJ93" s="197">
        <f>INDEX('[3]60-Mile'!$X$4:$X$129,MATCH(AE93,'[3]60-Mile'!$A$4:$A$129,0))</f>
        <v>78.158279072597821</v>
      </c>
      <c r="AK93" s="198">
        <f>INDEX('[3]60-Mile'!$AA$4:$AA$129,MATCH(AE93,'[3]60-Mile'!$A$4:$A$129,0))</f>
        <v>79.857142857142861</v>
      </c>
      <c r="AL93" s="188"/>
      <c r="AM93" s="143"/>
      <c r="AN93" s="144">
        <f>('[4]Social Distancing Grades'!$M88)</f>
        <v>-0.8</v>
      </c>
      <c r="AO93" s="202"/>
      <c r="AP93" s="162"/>
      <c r="AQ93" s="162"/>
      <c r="AV93" s="166"/>
      <c r="AW93" s="167"/>
    </row>
    <row r="94" spans="1:49" s="163" customFormat="1" ht="24.95" hidden="1" customHeight="1" x14ac:dyDescent="0.25">
      <c r="A94" s="175">
        <v>21.362725638899999</v>
      </c>
      <c r="B94" s="176">
        <v>-157.71577379600001</v>
      </c>
      <c r="C94" s="68">
        <v>15003</v>
      </c>
      <c r="D94" s="68" t="s">
        <v>369</v>
      </c>
      <c r="E94" s="68">
        <v>72</v>
      </c>
      <c r="F94" s="170" t="s">
        <v>76</v>
      </c>
      <c r="G94" s="171">
        <v>20</v>
      </c>
      <c r="H94" s="171" t="e">
        <f t="shared" si="2"/>
        <v>#N/A</v>
      </c>
      <c r="I94" s="172">
        <f>INDEX('Data Table'!$F$4:$F$128,MATCH(ANG!C94,'Data Table'!$A$4:$A$128,0))</f>
        <v>1.8900950041425238E-9</v>
      </c>
      <c r="J94" s="191">
        <f>'Data Table'!BV91</f>
        <v>0</v>
      </c>
      <c r="K94" s="191">
        <f>'Data Table'!BW91</f>
        <v>0</v>
      </c>
      <c r="L94" s="191">
        <f>'Data Table'!BX91</f>
        <v>1</v>
      </c>
      <c r="M94" s="191">
        <f>'Data Table'!BY91</f>
        <v>0</v>
      </c>
      <c r="N94" s="191">
        <f>'Data Table'!BZ91</f>
        <v>0</v>
      </c>
      <c r="O94" s="191">
        <f>'Data Table'!CA91</f>
        <v>0</v>
      </c>
      <c r="P94" s="191">
        <f>'Data Table'!CB91</f>
        <v>0</v>
      </c>
      <c r="Q94" s="191">
        <f>'Data Table'!CC91</f>
        <v>0</v>
      </c>
      <c r="R94" s="191">
        <f>'Data Table'!CD91</f>
        <v>0</v>
      </c>
      <c r="S94" s="191">
        <f>'Data Table'!CE91</f>
        <v>0</v>
      </c>
      <c r="T94" s="191">
        <f>'Data Table'!CF91</f>
        <v>0</v>
      </c>
      <c r="U94" s="191">
        <f>'Data Table'!CG91</f>
        <v>0</v>
      </c>
      <c r="V94" s="191">
        <f>'Data Table'!CH91</f>
        <v>0</v>
      </c>
      <c r="W94" s="191">
        <f>'Data Table'!CI91</f>
        <v>0</v>
      </c>
      <c r="X94" s="191">
        <f>'Data Table'!CK91</f>
        <v>2978</v>
      </c>
      <c r="Y94" s="191">
        <f>'Data Table'!CL91</f>
        <v>1271</v>
      </c>
      <c r="Z94" s="191">
        <f>'Data Table'!CM91</f>
        <v>825</v>
      </c>
      <c r="AA94" s="191">
        <f>'Data Table'!CN91</f>
        <v>796</v>
      </c>
      <c r="AB94" s="191">
        <f>'Data Table'!CO91</f>
        <v>886</v>
      </c>
      <c r="AC94" s="191">
        <f>'Data Table'!CP91</f>
        <v>741</v>
      </c>
      <c r="AD94" s="200">
        <f>'Data Table'!CQ91</f>
        <v>799</v>
      </c>
      <c r="AE94" s="193" t="s">
        <v>169</v>
      </c>
      <c r="AF94" s="138">
        <f t="shared" si="3"/>
        <v>1.8900950041425238E-9</v>
      </c>
      <c r="AG94" s="194">
        <f>INDEX('Data Table'!$BE$4:$BE$128,MATCH(ANG!C94,'Data Table'!$A$4:$A$128,0))</f>
        <v>42.480578474659922</v>
      </c>
      <c r="AH94" s="195">
        <f>INDEX('[3]60-Mile'!$V$4:$V$129,MATCH(AE94,'[3]60-Mile'!$A$4:$A$129,0))</f>
        <v>0.14285714285714285</v>
      </c>
      <c r="AI94" s="196"/>
      <c r="AJ94" s="197">
        <f>INDEX('[3]60-Mile'!$X$4:$X$129,MATCH(AE94,'[3]60-Mile'!$A$4:$A$129,0))</f>
        <v>1.128711022273573</v>
      </c>
      <c r="AK94" s="198">
        <f>INDEX('[3]60-Mile'!$AA$4:$AA$129,MATCH(AE94,'[3]60-Mile'!$A$4:$A$129,0))</f>
        <v>0</v>
      </c>
      <c r="AL94" s="188"/>
      <c r="AM94" s="143"/>
      <c r="AN94" s="144">
        <f>('[4]Social Distancing Grades'!$M89)</f>
        <v>-0.8</v>
      </c>
      <c r="AO94" s="202"/>
      <c r="AP94" s="162"/>
      <c r="AQ94" s="162"/>
      <c r="AV94" s="166"/>
      <c r="AW94" s="167"/>
    </row>
    <row r="95" spans="1:49" s="163" customFormat="1" ht="24.95" hidden="1" customHeight="1" x14ac:dyDescent="0.25">
      <c r="A95" s="178">
        <v>41.128122393300004</v>
      </c>
      <c r="B95" s="179">
        <v>-111.99124872</v>
      </c>
      <c r="C95" s="68">
        <v>49011</v>
      </c>
      <c r="D95" s="68" t="s">
        <v>368</v>
      </c>
      <c r="E95" s="68">
        <v>60</v>
      </c>
      <c r="F95" s="170" t="s">
        <v>76</v>
      </c>
      <c r="G95" s="171">
        <v>62</v>
      </c>
      <c r="H95" s="171" t="e">
        <f t="shared" si="2"/>
        <v>#N/A</v>
      </c>
      <c r="I95" s="172">
        <f>INDEX('Data Table'!$F$4:$F$128,MATCH(ANG!C95,'Data Table'!$A$4:$A$128,0))</f>
        <v>9.0006203256042395E-4</v>
      </c>
      <c r="J95" s="191">
        <f>'Data Table'!BV92</f>
        <v>79</v>
      </c>
      <c r="K95" s="191">
        <f>'Data Table'!BW92</f>
        <v>80</v>
      </c>
      <c r="L95" s="191">
        <f>'Data Table'!BX92</f>
        <v>134</v>
      </c>
      <c r="M95" s="191">
        <f>'Data Table'!BY92</f>
        <v>113</v>
      </c>
      <c r="N95" s="191">
        <f>'Data Table'!BZ92</f>
        <v>100</v>
      </c>
      <c r="O95" s="191">
        <f>'Data Table'!CA92</f>
        <v>142</v>
      </c>
      <c r="P95" s="191">
        <f>'Data Table'!CB92</f>
        <v>77</v>
      </c>
      <c r="Q95" s="191">
        <f>'Data Table'!CC92</f>
        <v>0</v>
      </c>
      <c r="R95" s="191">
        <f>'Data Table'!CD92</f>
        <v>6</v>
      </c>
      <c r="S95" s="191">
        <f>'Data Table'!CE92</f>
        <v>0</v>
      </c>
      <c r="T95" s="191">
        <f>'Data Table'!CF92</f>
        <v>3</v>
      </c>
      <c r="U95" s="191">
        <f>'Data Table'!CG92</f>
        <v>0</v>
      </c>
      <c r="V95" s="191">
        <f>'Data Table'!CH92</f>
        <v>3</v>
      </c>
      <c r="W95" s="191">
        <f>'Data Table'!CI92</f>
        <v>0</v>
      </c>
      <c r="X95" s="191">
        <f>'Data Table'!CK92</f>
        <v>0</v>
      </c>
      <c r="Y95" s="191">
        <f>'Data Table'!CL92</f>
        <v>0</v>
      </c>
      <c r="Z95" s="191">
        <f>'Data Table'!CM92</f>
        <v>0</v>
      </c>
      <c r="AA95" s="191">
        <f>'Data Table'!CN92</f>
        <v>0</v>
      </c>
      <c r="AB95" s="191">
        <f>'Data Table'!CO92</f>
        <v>0</v>
      </c>
      <c r="AC95" s="191">
        <f>'Data Table'!CP92</f>
        <v>0</v>
      </c>
      <c r="AD95" s="200">
        <f>'Data Table'!CQ92</f>
        <v>0</v>
      </c>
      <c r="AE95" s="193" t="s">
        <v>140</v>
      </c>
      <c r="AF95" s="138">
        <f t="shared" si="3"/>
        <v>9.0006203256042395E-4</v>
      </c>
      <c r="AG95" s="194">
        <f>INDEX('Data Table'!$BE$4:$BE$128,MATCH(ANG!C95,'Data Table'!$A$4:$A$128,0))</f>
        <v>274.24363854938889</v>
      </c>
      <c r="AH95" s="195">
        <f>INDEX('[3]60-Mile'!$V$4:$V$129,MATCH(AE95,'[3]60-Mile'!$A$4:$A$129,0))</f>
        <v>103.57142857142857</v>
      </c>
      <c r="AI95" s="196"/>
      <c r="AJ95" s="197">
        <f>INDEX('[3]60-Mile'!$X$4:$X$129,MATCH(AE95,'[3]60-Mile'!$A$4:$A$129,0))</f>
        <v>3.8089394242970682</v>
      </c>
      <c r="AK95" s="198">
        <f>INDEX('[3]60-Mile'!$AA$4:$AA$129,MATCH(AE95,'[3]60-Mile'!$A$4:$A$129,0))</f>
        <v>1.7142857142857142</v>
      </c>
      <c r="AL95" s="188"/>
      <c r="AM95" s="143"/>
      <c r="AN95" s="144">
        <f>('[4]Social Distancing Grades'!$M90)</f>
        <v>-1</v>
      </c>
      <c r="AO95" s="202"/>
      <c r="AP95" s="162"/>
      <c r="AQ95" s="162"/>
      <c r="AV95" s="166"/>
      <c r="AW95" s="167"/>
    </row>
    <row r="96" spans="1:49" s="163" customFormat="1" ht="24.95" hidden="1" customHeight="1" x14ac:dyDescent="0.25">
      <c r="A96" s="175">
        <v>32.918526078200003</v>
      </c>
      <c r="B96" s="176">
        <v>-106.133753072</v>
      </c>
      <c r="C96" s="68">
        <v>35035</v>
      </c>
      <c r="D96" s="68" t="s">
        <v>366</v>
      </c>
      <c r="E96" s="68">
        <v>61</v>
      </c>
      <c r="F96" s="170" t="s">
        <v>76</v>
      </c>
      <c r="G96" s="171">
        <v>114</v>
      </c>
      <c r="H96" s="171" t="e">
        <f t="shared" si="2"/>
        <v>#N/A</v>
      </c>
      <c r="I96" s="172">
        <f>INDEX('Data Table'!$F$4:$F$128,MATCH(ANG!C96,'Data Table'!$A$4:$A$128,0))</f>
        <v>3.1712698924012422E-7</v>
      </c>
      <c r="J96" s="191">
        <f>'Data Table'!BV93</f>
        <v>39</v>
      </c>
      <c r="K96" s="191">
        <f>'Data Table'!BW93</f>
        <v>10</v>
      </c>
      <c r="L96" s="191">
        <f>'Data Table'!BX93</f>
        <v>22</v>
      </c>
      <c r="M96" s="191">
        <f>'Data Table'!BY93</f>
        <v>40</v>
      </c>
      <c r="N96" s="191">
        <f>'Data Table'!BZ93</f>
        <v>36</v>
      </c>
      <c r="O96" s="191">
        <f>'Data Table'!CA93</f>
        <v>58</v>
      </c>
      <c r="P96" s="191">
        <f>'Data Table'!CB93</f>
        <v>19</v>
      </c>
      <c r="Q96" s="191">
        <f>'Data Table'!CC93</f>
        <v>0</v>
      </c>
      <c r="R96" s="191">
        <f>'Data Table'!CD93</f>
        <v>0</v>
      </c>
      <c r="S96" s="191">
        <f>'Data Table'!CE93</f>
        <v>0</v>
      </c>
      <c r="T96" s="191">
        <f>'Data Table'!CF93</f>
        <v>0</v>
      </c>
      <c r="U96" s="191">
        <f>'Data Table'!CG93</f>
        <v>0</v>
      </c>
      <c r="V96" s="191">
        <f>'Data Table'!CH93</f>
        <v>0</v>
      </c>
      <c r="W96" s="191">
        <f>'Data Table'!CI93</f>
        <v>0</v>
      </c>
      <c r="X96" s="191">
        <f>'Data Table'!CK93</f>
        <v>2787</v>
      </c>
      <c r="Y96" s="191">
        <f>'Data Table'!CL93</f>
        <v>3666</v>
      </c>
      <c r="Z96" s="191">
        <f>'Data Table'!CM93</f>
        <v>3848</v>
      </c>
      <c r="AA96" s="191">
        <f>'Data Table'!CN93</f>
        <v>3873</v>
      </c>
      <c r="AB96" s="191">
        <f>'Data Table'!CO93</f>
        <v>4086</v>
      </c>
      <c r="AC96" s="191">
        <f>'Data Table'!CP93</f>
        <v>9036</v>
      </c>
      <c r="AD96" s="200">
        <f>'Data Table'!CQ93</f>
        <v>2882</v>
      </c>
      <c r="AE96" s="193" t="s">
        <v>111</v>
      </c>
      <c r="AF96" s="138">
        <f t="shared" si="3"/>
        <v>3.1712698924012422E-7</v>
      </c>
      <c r="AG96" s="194">
        <f>INDEX('Data Table'!$BE$4:$BE$128,MATCH(ANG!C96,'Data Table'!$A$4:$A$128,0))</f>
        <v>211.42167072124894</v>
      </c>
      <c r="AH96" s="195">
        <f>INDEX('[3]60-Mile'!$V$4:$V$129,MATCH(AE96,'[3]60-Mile'!$A$4:$A$129,0))</f>
        <v>32</v>
      </c>
      <c r="AI96" s="196"/>
      <c r="AJ96" s="197">
        <f>INDEX('[3]60-Mile'!$X$4:$X$129,MATCH(AE96,'[3]60-Mile'!$A$4:$A$129,0))</f>
        <v>1.0501076360326935</v>
      </c>
      <c r="AK96" s="198">
        <f>INDEX('[3]60-Mile'!$AA$4:$AA$129,MATCH(AE96,'[3]60-Mile'!$A$4:$A$129,0))</f>
        <v>0</v>
      </c>
      <c r="AL96" s="188"/>
      <c r="AM96" s="143"/>
      <c r="AN96" s="144">
        <f>('[4]Social Distancing Grades'!$M91)</f>
        <v>-1</v>
      </c>
      <c r="AO96" s="202"/>
      <c r="AP96" s="162"/>
      <c r="AQ96" s="162"/>
      <c r="AV96" s="166"/>
      <c r="AW96" s="167"/>
    </row>
    <row r="97" spans="1:49" s="163" customFormat="1" ht="24.95" hidden="1" customHeight="1" x14ac:dyDescent="0.25">
      <c r="A97" s="175">
        <v>38.805160991999998</v>
      </c>
      <c r="B97" s="176">
        <v>-76.874437424700005</v>
      </c>
      <c r="C97" s="68">
        <v>24033</v>
      </c>
      <c r="D97" s="68" t="s">
        <v>373</v>
      </c>
      <c r="E97" s="68">
        <v>67</v>
      </c>
      <c r="F97" s="170" t="s">
        <v>153</v>
      </c>
      <c r="G97" s="171">
        <v>42</v>
      </c>
      <c r="H97" s="171" t="e">
        <f t="shared" si="2"/>
        <v>#N/A</v>
      </c>
      <c r="I97" s="172">
        <f>INDEX('Data Table'!$F$4:$F$128,MATCH(ANG!C97,'Data Table'!$A$4:$A$128,0))</f>
        <v>0.77158642602026373</v>
      </c>
      <c r="J97" s="191">
        <f>'Data Table'!BV94</f>
        <v>1527</v>
      </c>
      <c r="K97" s="191">
        <f>'Data Table'!BW94</f>
        <v>2522</v>
      </c>
      <c r="L97" s="191">
        <f>'Data Table'!BX94</f>
        <v>1309</v>
      </c>
      <c r="M97" s="191">
        <f>'Data Table'!BY94</f>
        <v>2285</v>
      </c>
      <c r="N97" s="191">
        <f>'Data Table'!BZ94</f>
        <v>1475</v>
      </c>
      <c r="O97" s="191">
        <f>'Data Table'!CA94</f>
        <v>1590</v>
      </c>
      <c r="P97" s="191">
        <f>'Data Table'!CB94</f>
        <v>1700</v>
      </c>
      <c r="Q97" s="191">
        <f>'Data Table'!CC94</f>
        <v>38</v>
      </c>
      <c r="R97" s="191">
        <f>'Data Table'!CD94</f>
        <v>75</v>
      </c>
      <c r="S97" s="191">
        <f>'Data Table'!CE94</f>
        <v>79</v>
      </c>
      <c r="T97" s="191">
        <f>'Data Table'!CF94</f>
        <v>68</v>
      </c>
      <c r="U97" s="191">
        <f>'Data Table'!CG94</f>
        <v>74</v>
      </c>
      <c r="V97" s="191">
        <f>'Data Table'!CH94</f>
        <v>67</v>
      </c>
      <c r="W97" s="191">
        <f>'Data Table'!CI94</f>
        <v>34</v>
      </c>
      <c r="X97" s="191">
        <f>'Data Table'!CK94</f>
        <v>-10688</v>
      </c>
      <c r="Y97" s="191">
        <f>'Data Table'!CL94</f>
        <v>-1098</v>
      </c>
      <c r="Z97" s="191">
        <f>'Data Table'!CM94</f>
        <v>-7177</v>
      </c>
      <c r="AA97" s="191">
        <f>'Data Table'!CN94</f>
        <v>-1261</v>
      </c>
      <c r="AB97" s="191">
        <f>'Data Table'!CO94</f>
        <v>-6285</v>
      </c>
      <c r="AC97" s="191">
        <f>'Data Table'!CP94</f>
        <v>-145</v>
      </c>
      <c r="AD97" s="200">
        <f>'Data Table'!CQ94</f>
        <v>825</v>
      </c>
      <c r="AE97" s="193" t="s">
        <v>173</v>
      </c>
      <c r="AF97" s="138">
        <f t="shared" si="3"/>
        <v>0.77158642602026373</v>
      </c>
      <c r="AG97" s="194">
        <f>INDEX('Data Table'!$BE$4:$BE$128,MATCH(ANG!C97,'Data Table'!$A$4:$A$128,0))</f>
        <v>811.63114984941205</v>
      </c>
      <c r="AH97" s="195">
        <f>INDEX('[3]60-Mile'!$V$4:$V$129,MATCH(AE97,'[3]60-Mile'!$A$4:$A$129,0))</f>
        <v>1772.5714285714287</v>
      </c>
      <c r="AI97" s="196"/>
      <c r="AJ97" s="197">
        <f>INDEX('[3]60-Mile'!$X$4:$X$129,MATCH(AE97,'[3]60-Mile'!$A$4:$A$129,0))</f>
        <v>34.885356406619017</v>
      </c>
      <c r="AK97" s="198">
        <f>INDEX('[3]60-Mile'!$AA$4:$AA$129,MATCH(AE97,'[3]60-Mile'!$A$4:$A$129,0))</f>
        <v>62.142857142857146</v>
      </c>
      <c r="AL97" s="188"/>
      <c r="AM97" s="143"/>
      <c r="AN97" s="144">
        <f>('[4]Social Distancing Grades'!$M92)</f>
        <v>-1</v>
      </c>
      <c r="AO97" s="202"/>
      <c r="AP97" s="162"/>
      <c r="AQ97" s="162"/>
      <c r="AV97" s="166"/>
      <c r="AW97" s="167"/>
    </row>
    <row r="98" spans="1:49" s="163" customFormat="1" ht="24.95" hidden="1" customHeight="1" x14ac:dyDescent="0.25">
      <c r="A98" s="178">
        <v>61.2697996076</v>
      </c>
      <c r="B98" s="179">
        <v>-149.811187588</v>
      </c>
      <c r="C98" s="68">
        <v>2020</v>
      </c>
      <c r="D98" s="68" t="s">
        <v>369</v>
      </c>
      <c r="E98" s="68">
        <v>40</v>
      </c>
      <c r="F98" s="170" t="s">
        <v>76</v>
      </c>
      <c r="G98" s="171">
        <v>120</v>
      </c>
      <c r="H98" s="171" t="e">
        <f t="shared" si="2"/>
        <v>#N/A</v>
      </c>
      <c r="I98" s="172">
        <f>INDEX('Data Table'!$F$4:$F$128,MATCH(ANG!C98,'Data Table'!$A$4:$A$128,0))</f>
        <v>1.7537591581439928E-18</v>
      </c>
      <c r="J98" s="191">
        <f>'Data Table'!BV95</f>
        <v>2</v>
      </c>
      <c r="K98" s="191">
        <f>'Data Table'!BW95</f>
        <v>0</v>
      </c>
      <c r="L98" s="191">
        <f>'Data Table'!BX95</f>
        <v>1</v>
      </c>
      <c r="M98" s="191">
        <f>'Data Table'!BY95</f>
        <v>0</v>
      </c>
      <c r="N98" s="191">
        <f>'Data Table'!BZ95</f>
        <v>0</v>
      </c>
      <c r="O98" s="191">
        <f>'Data Table'!CA95</f>
        <v>0</v>
      </c>
      <c r="P98" s="191">
        <f>'Data Table'!CB95</f>
        <v>0</v>
      </c>
      <c r="Q98" s="191">
        <f>'Data Table'!CC95</f>
        <v>0</v>
      </c>
      <c r="R98" s="191">
        <f>'Data Table'!CD95</f>
        <v>0</v>
      </c>
      <c r="S98" s="191">
        <f>'Data Table'!CE95</f>
        <v>0</v>
      </c>
      <c r="T98" s="191">
        <f>'Data Table'!CF95</f>
        <v>0</v>
      </c>
      <c r="U98" s="191">
        <f>'Data Table'!CG95</f>
        <v>0</v>
      </c>
      <c r="V98" s="191">
        <f>'Data Table'!CH95</f>
        <v>0</v>
      </c>
      <c r="W98" s="191">
        <f>'Data Table'!CI95</f>
        <v>0</v>
      </c>
      <c r="X98" s="191">
        <f>'Data Table'!CK95</f>
        <v>769</v>
      </c>
      <c r="Y98" s="191">
        <f>'Data Table'!CL95</f>
        <v>635</v>
      </c>
      <c r="Z98" s="191">
        <f>'Data Table'!CM95</f>
        <v>2500</v>
      </c>
      <c r="AA98" s="191">
        <f>'Data Table'!CN95</f>
        <v>1881</v>
      </c>
      <c r="AB98" s="191">
        <f>'Data Table'!CO95</f>
        <v>865</v>
      </c>
      <c r="AC98" s="191">
        <f>'Data Table'!CP95</f>
        <v>1156</v>
      </c>
      <c r="AD98" s="200">
        <f>'Data Table'!CQ95</f>
        <v>955</v>
      </c>
      <c r="AE98" s="193" t="s">
        <v>187</v>
      </c>
      <c r="AF98" s="138">
        <f t="shared" si="3"/>
        <v>1.7537591581439928E-18</v>
      </c>
      <c r="AG98" s="194">
        <f>INDEX('Data Table'!$BE$4:$BE$128,MATCH(ANG!C98,'Data Table'!$A$4:$A$128,0))</f>
        <v>71.875</v>
      </c>
      <c r="AH98" s="195">
        <f>INDEX('[3]60-Mile'!$V$4:$V$129,MATCH(AE98,'[3]60-Mile'!$A$4:$A$129,0))</f>
        <v>0.42857142857142855</v>
      </c>
      <c r="AI98" s="196"/>
      <c r="AJ98" s="197">
        <f>INDEX('[3]60-Mile'!$X$4:$X$129,MATCH(AE98,'[3]60-Mile'!$A$4:$A$129,0))</f>
        <v>1.3888888888888891</v>
      </c>
      <c r="AK98" s="198">
        <f>INDEX('[3]60-Mile'!$AA$4:$AA$129,MATCH(AE98,'[3]60-Mile'!$A$4:$A$129,0))</f>
        <v>0</v>
      </c>
      <c r="AL98" s="188"/>
      <c r="AM98" s="143"/>
      <c r="AN98" s="144">
        <f>('[4]Social Distancing Grades'!$M93)</f>
        <v>-1</v>
      </c>
      <c r="AO98" s="202"/>
      <c r="AP98" s="162"/>
      <c r="AQ98" s="162"/>
      <c r="AV98" s="166"/>
      <c r="AW98" s="167"/>
    </row>
    <row r="99" spans="1:49" s="163" customFormat="1" ht="24.95" hidden="1" customHeight="1" x14ac:dyDescent="0.25">
      <c r="A99" s="178">
        <v>40.025630405400001</v>
      </c>
      <c r="B99" s="179">
        <v>-74.580317635300005</v>
      </c>
      <c r="C99" s="68">
        <v>34005</v>
      </c>
      <c r="D99" s="68" t="s">
        <v>364</v>
      </c>
      <c r="E99" s="68">
        <v>71</v>
      </c>
      <c r="F99" s="170" t="s">
        <v>153</v>
      </c>
      <c r="G99" s="171">
        <v>1</v>
      </c>
      <c r="H99" s="171" t="e">
        <f t="shared" si="2"/>
        <v>#N/A</v>
      </c>
      <c r="I99" s="172">
        <f>INDEX('Data Table'!$F$4:$F$128,MATCH(ANG!C99,'Data Table'!$A$4:$A$128,0))</f>
        <v>12.164034221626535</v>
      </c>
      <c r="J99" s="191">
        <f>'Data Table'!BV96</f>
        <v>2274</v>
      </c>
      <c r="K99" s="191">
        <f>'Data Table'!BW96</f>
        <v>1278</v>
      </c>
      <c r="L99" s="191">
        <f>'Data Table'!BX96</f>
        <v>1699</v>
      </c>
      <c r="M99" s="191">
        <f>'Data Table'!BY96</f>
        <v>1402</v>
      </c>
      <c r="N99" s="191">
        <f>'Data Table'!BZ96</f>
        <v>1563</v>
      </c>
      <c r="O99" s="191">
        <f>'Data Table'!CA96</f>
        <v>834</v>
      </c>
      <c r="P99" s="191">
        <f>'Data Table'!CB96</f>
        <v>918</v>
      </c>
      <c r="Q99" s="191">
        <f>'Data Table'!CC96</f>
        <v>122</v>
      </c>
      <c r="R99" s="191">
        <f>'Data Table'!CD96</f>
        <v>193</v>
      </c>
      <c r="S99" s="191">
        <f>'Data Table'!CE96</f>
        <v>190</v>
      </c>
      <c r="T99" s="191">
        <f>'Data Table'!CF96</f>
        <v>127</v>
      </c>
      <c r="U99" s="191">
        <f>'Data Table'!CG96</f>
        <v>211</v>
      </c>
      <c r="V99" s="191">
        <f>'Data Table'!CH96</f>
        <v>114</v>
      </c>
      <c r="W99" s="191">
        <f>'Data Table'!CI96</f>
        <v>47</v>
      </c>
      <c r="X99" s="191">
        <f>'Data Table'!CK96</f>
        <v>4873</v>
      </c>
      <c r="Y99" s="191">
        <f>'Data Table'!CL96</f>
        <v>-2699</v>
      </c>
      <c r="Z99" s="191">
        <f>'Data Table'!CM96</f>
        <v>2201</v>
      </c>
      <c r="AA99" s="191">
        <f>'Data Table'!CN96</f>
        <v>-1430</v>
      </c>
      <c r="AB99" s="191">
        <f>'Data Table'!CO96</f>
        <v>19571</v>
      </c>
      <c r="AC99" s="191">
        <f>'Data Table'!CP96</f>
        <v>14572</v>
      </c>
      <c r="AD99" s="200">
        <f>'Data Table'!CQ96</f>
        <v>10610</v>
      </c>
      <c r="AE99" s="193" t="s">
        <v>254</v>
      </c>
      <c r="AF99" s="138">
        <f t="shared" si="3"/>
        <v>12.164034221626535</v>
      </c>
      <c r="AG99" s="194">
        <f>INDEX('Data Table'!$BE$4:$BE$128,MATCH(ANG!C99,'Data Table'!$A$4:$A$128,0))</f>
        <v>1440.2798399292155</v>
      </c>
      <c r="AH99" s="195">
        <f>INDEX('[3]60-Mile'!$V$4:$V$129,MATCH(AE99,'[3]60-Mile'!$A$4:$A$129,0))</f>
        <v>1424</v>
      </c>
      <c r="AI99" s="196"/>
      <c r="AJ99" s="197">
        <f>INDEX('[3]60-Mile'!$X$4:$X$129,MATCH(AE99,'[3]60-Mile'!$A$4:$A$129,0))</f>
        <v>104.61023276944621</v>
      </c>
      <c r="AK99" s="198">
        <f>INDEX('[3]60-Mile'!$AA$4:$AA$129,MATCH(AE99,'[3]60-Mile'!$A$4:$A$129,0))</f>
        <v>143.42857142857142</v>
      </c>
      <c r="AL99" s="188"/>
      <c r="AM99" s="143"/>
      <c r="AN99" s="144">
        <f>('[4]Social Distancing Grades'!$M94)</f>
        <v>-1</v>
      </c>
      <c r="AO99" s="202"/>
      <c r="AP99" s="162"/>
      <c r="AQ99" s="162"/>
      <c r="AV99" s="166"/>
      <c r="AW99" s="167"/>
    </row>
    <row r="100" spans="1:49" s="163" customFormat="1" ht="24.95" hidden="1" customHeight="1" x14ac:dyDescent="0.25">
      <c r="A100" s="175">
        <v>30.407831613900001</v>
      </c>
      <c r="B100" s="176">
        <v>-88.921617866999995</v>
      </c>
      <c r="C100" s="68">
        <v>28047</v>
      </c>
      <c r="D100" s="68" t="s">
        <v>363</v>
      </c>
      <c r="E100" s="68">
        <v>74</v>
      </c>
      <c r="F100" s="170" t="s">
        <v>157</v>
      </c>
      <c r="G100" s="171">
        <v>31</v>
      </c>
      <c r="H100" s="171" t="e">
        <f t="shared" si="2"/>
        <v>#N/A</v>
      </c>
      <c r="I100" s="172">
        <f>INDEX('Data Table'!$F$4:$F$128,MATCH(ANG!C100,'Data Table'!$A$4:$A$128,0))</f>
        <v>1.5575356348632634E-3</v>
      </c>
      <c r="J100" s="191">
        <f>'Data Table'!BV97</f>
        <v>49</v>
      </c>
      <c r="K100" s="191">
        <f>'Data Table'!BW97</f>
        <v>48</v>
      </c>
      <c r="L100" s="191">
        <f>'Data Table'!BX97</f>
        <v>90</v>
      </c>
      <c r="M100" s="191">
        <f>'Data Table'!BY97</f>
        <v>82</v>
      </c>
      <c r="N100" s="191">
        <f>'Data Table'!BZ97</f>
        <v>77</v>
      </c>
      <c r="O100" s="191">
        <f>'Data Table'!CA97</f>
        <v>97</v>
      </c>
      <c r="P100" s="191">
        <f>'Data Table'!CB97</f>
        <v>26</v>
      </c>
      <c r="Q100" s="191">
        <f>'Data Table'!CC97</f>
        <v>1</v>
      </c>
      <c r="R100" s="191">
        <f>'Data Table'!CD97</f>
        <v>6</v>
      </c>
      <c r="S100" s="191">
        <f>'Data Table'!CE97</f>
        <v>7</v>
      </c>
      <c r="T100" s="191">
        <f>'Data Table'!CF97</f>
        <v>1</v>
      </c>
      <c r="U100" s="191">
        <f>'Data Table'!CG97</f>
        <v>0</v>
      </c>
      <c r="V100" s="191">
        <f>'Data Table'!CH97</f>
        <v>4</v>
      </c>
      <c r="W100" s="191">
        <f>'Data Table'!CI97</f>
        <v>1</v>
      </c>
      <c r="X100" s="191">
        <f>'Data Table'!CK97</f>
        <v>-727</v>
      </c>
      <c r="Y100" s="191">
        <f>'Data Table'!CL97</f>
        <v>290</v>
      </c>
      <c r="Z100" s="191">
        <f>'Data Table'!CM97</f>
        <v>2740</v>
      </c>
      <c r="AA100" s="191">
        <f>'Data Table'!CN97</f>
        <v>7983</v>
      </c>
      <c r="AB100" s="191">
        <f>'Data Table'!CO97</f>
        <v>-7563</v>
      </c>
      <c r="AC100" s="191">
        <f>'Data Table'!CP97</f>
        <v>1212</v>
      </c>
      <c r="AD100" s="200">
        <f>'Data Table'!CQ97</f>
        <v>3955</v>
      </c>
      <c r="AE100" s="193" t="s">
        <v>134</v>
      </c>
      <c r="AF100" s="138">
        <f t="shared" si="3"/>
        <v>1.5575356348632634E-3</v>
      </c>
      <c r="AG100" s="194">
        <f>INDEX('Data Table'!$BE$4:$BE$128,MATCH(ANG!C100,'Data Table'!$A$4:$A$128,0))</f>
        <v>368.64289324062594</v>
      </c>
      <c r="AH100" s="195">
        <f>INDEX('[3]60-Mile'!$V$4:$V$129,MATCH(AE100,'[3]60-Mile'!$A$4:$A$129,0))</f>
        <v>67</v>
      </c>
      <c r="AI100" s="196"/>
      <c r="AJ100" s="197">
        <f>INDEX('[3]60-Mile'!$X$4:$X$129,MATCH(AE100,'[3]60-Mile'!$A$4:$A$129,0))</f>
        <v>20.410837174106224</v>
      </c>
      <c r="AK100" s="198">
        <f>INDEX('[3]60-Mile'!$AA$4:$AA$129,MATCH(AE100,'[3]60-Mile'!$A$4:$A$129,0))</f>
        <v>2.8571428571428572</v>
      </c>
      <c r="AL100" s="188"/>
      <c r="AM100" s="143"/>
      <c r="AN100" s="144">
        <f>('[4]Social Distancing Grades'!$M95)</f>
        <v>-1</v>
      </c>
      <c r="AO100" s="202"/>
      <c r="AP100" s="162"/>
      <c r="AQ100" s="162"/>
      <c r="AV100" s="166"/>
      <c r="AW100" s="167"/>
    </row>
    <row r="101" spans="1:49" s="163" customFormat="1" ht="24.95" hidden="1" customHeight="1" x14ac:dyDescent="0.25">
      <c r="A101" s="175">
        <v>34.995240889400002</v>
      </c>
      <c r="B101" s="176">
        <v>-106.48785694</v>
      </c>
      <c r="C101" s="68">
        <v>35001</v>
      </c>
      <c r="D101" s="68" t="s">
        <v>368</v>
      </c>
      <c r="E101" s="68">
        <v>75</v>
      </c>
      <c r="F101" s="170" t="s">
        <v>157</v>
      </c>
      <c r="G101" s="171">
        <v>53</v>
      </c>
      <c r="H101" s="171" t="e">
        <f t="shared" si="2"/>
        <v>#N/A</v>
      </c>
      <c r="I101" s="172">
        <f>INDEX('Data Table'!$F$4:$F$128,MATCH(ANG!C101,'Data Table'!$A$4:$A$128,0))</f>
        <v>1.3168768805516063E-4</v>
      </c>
      <c r="J101" s="191">
        <f>'Data Table'!BV98</f>
        <v>13</v>
      </c>
      <c r="K101" s="191">
        <f>'Data Table'!BW98</f>
        <v>14</v>
      </c>
      <c r="L101" s="191">
        <f>'Data Table'!BX98</f>
        <v>53</v>
      </c>
      <c r="M101" s="191">
        <f>'Data Table'!BY98</f>
        <v>27</v>
      </c>
      <c r="N101" s="191">
        <f>'Data Table'!BZ98</f>
        <v>44</v>
      </c>
      <c r="O101" s="191">
        <f>'Data Table'!CA98</f>
        <v>20</v>
      </c>
      <c r="P101" s="191">
        <f>'Data Table'!CB98</f>
        <v>26</v>
      </c>
      <c r="Q101" s="191">
        <f>'Data Table'!CC98</f>
        <v>2</v>
      </c>
      <c r="R101" s="191">
        <f>'Data Table'!CD98</f>
        <v>0</v>
      </c>
      <c r="S101" s="191">
        <f>'Data Table'!CE98</f>
        <v>0</v>
      </c>
      <c r="T101" s="191">
        <f>'Data Table'!CF98</f>
        <v>4</v>
      </c>
      <c r="U101" s="191">
        <f>'Data Table'!CG98</f>
        <v>3</v>
      </c>
      <c r="V101" s="191">
        <f>'Data Table'!CH98</f>
        <v>4</v>
      </c>
      <c r="W101" s="191">
        <f>'Data Table'!CI98</f>
        <v>0</v>
      </c>
      <c r="X101" s="191">
        <f>'Data Table'!CK98</f>
        <v>2787</v>
      </c>
      <c r="Y101" s="191">
        <f>'Data Table'!CL98</f>
        <v>3666</v>
      </c>
      <c r="Z101" s="191">
        <f>'Data Table'!CM98</f>
        <v>3848</v>
      </c>
      <c r="AA101" s="191">
        <f>'Data Table'!CN98</f>
        <v>3873</v>
      </c>
      <c r="AB101" s="191">
        <f>'Data Table'!CO98</f>
        <v>4086</v>
      </c>
      <c r="AC101" s="191">
        <f>'Data Table'!CP98</f>
        <v>9036</v>
      </c>
      <c r="AD101" s="200">
        <f>'Data Table'!CQ98</f>
        <v>2882</v>
      </c>
      <c r="AE101" s="193" t="s">
        <v>125</v>
      </c>
      <c r="AF101" s="138">
        <f t="shared" si="3"/>
        <v>1.3168768805516063E-4</v>
      </c>
      <c r="AG101" s="194">
        <f>INDEX('Data Table'!$BE$4:$BE$128,MATCH(ANG!C101,'Data Table'!$A$4:$A$128,0))</f>
        <v>194.25508735962933</v>
      </c>
      <c r="AH101" s="195">
        <f>INDEX('[3]60-Mile'!$V$4:$V$129,MATCH(AE101,'[3]60-Mile'!$A$4:$A$129,0))</f>
        <v>28.142857142857142</v>
      </c>
      <c r="AI101" s="196"/>
      <c r="AJ101" s="197">
        <f>INDEX('[3]60-Mile'!$X$4:$X$129,MATCH(AE101,'[3]60-Mile'!$A$4:$A$129,0))</f>
        <v>9.1013978460025093</v>
      </c>
      <c r="AK101" s="198">
        <f>INDEX('[3]60-Mile'!$AA$4:$AA$129,MATCH(AE101,'[3]60-Mile'!$A$4:$A$129,0))</f>
        <v>1.8571428571428572</v>
      </c>
      <c r="AL101" s="188"/>
      <c r="AM101" s="143"/>
      <c r="AN101" s="144">
        <f>('[4]Social Distancing Grades'!$M96)</f>
        <v>-1</v>
      </c>
      <c r="AO101" s="202"/>
      <c r="AP101" s="162"/>
      <c r="AQ101" s="162"/>
      <c r="AV101" s="166"/>
      <c r="AW101" s="167"/>
    </row>
    <row r="102" spans="1:49" s="163" customFormat="1" ht="24.95" hidden="1" customHeight="1" x14ac:dyDescent="0.25">
      <c r="A102" s="178">
        <v>29.386706045099999</v>
      </c>
      <c r="B102" s="179">
        <v>-98.618083093099997</v>
      </c>
      <c r="C102" s="68">
        <v>48029</v>
      </c>
      <c r="D102" s="68" t="s">
        <v>363</v>
      </c>
      <c r="E102" s="68">
        <v>73</v>
      </c>
      <c r="F102" s="170" t="s">
        <v>74</v>
      </c>
      <c r="G102" s="171">
        <v>13</v>
      </c>
      <c r="H102" s="171" t="e">
        <f t="shared" si="2"/>
        <v>#N/A</v>
      </c>
      <c r="I102" s="172">
        <f>INDEX('Data Table'!$F$4:$F$128,MATCH(ANG!C102,'Data Table'!$A$4:$A$128,0))</f>
        <v>3.0610731021934491E-4</v>
      </c>
      <c r="J102" s="191">
        <f>'Data Table'!BV99</f>
        <v>95</v>
      </c>
      <c r="K102" s="191">
        <f>'Data Table'!BW99</f>
        <v>98</v>
      </c>
      <c r="L102" s="191">
        <f>'Data Table'!BX99</f>
        <v>70</v>
      </c>
      <c r="M102" s="191">
        <f>'Data Table'!BY99</f>
        <v>70</v>
      </c>
      <c r="N102" s="191">
        <f>'Data Table'!BZ99</f>
        <v>30</v>
      </c>
      <c r="O102" s="191">
        <f>'Data Table'!CA99</f>
        <v>42</v>
      </c>
      <c r="P102" s="191">
        <f>'Data Table'!CB99</f>
        <v>41</v>
      </c>
      <c r="Q102" s="191">
        <f>'Data Table'!CC99</f>
        <v>0</v>
      </c>
      <c r="R102" s="191">
        <f>'Data Table'!CD99</f>
        <v>0</v>
      </c>
      <c r="S102" s="191">
        <f>'Data Table'!CE99</f>
        <v>1</v>
      </c>
      <c r="T102" s="191">
        <f>'Data Table'!CF99</f>
        <v>1</v>
      </c>
      <c r="U102" s="191">
        <f>'Data Table'!CG99</f>
        <v>2</v>
      </c>
      <c r="V102" s="191">
        <f>'Data Table'!CH99</f>
        <v>0</v>
      </c>
      <c r="W102" s="191">
        <f>'Data Table'!CI99</f>
        <v>4</v>
      </c>
      <c r="X102" s="191">
        <f>'Data Table'!CK99</f>
        <v>0</v>
      </c>
      <c r="Y102" s="191">
        <f>'Data Table'!CL99</f>
        <v>0</v>
      </c>
      <c r="Z102" s="191">
        <f>'Data Table'!CM99</f>
        <v>0</v>
      </c>
      <c r="AA102" s="191">
        <f>'Data Table'!CN99</f>
        <v>-10629</v>
      </c>
      <c r="AB102" s="191">
        <f>'Data Table'!CO99</f>
        <v>10744</v>
      </c>
      <c r="AC102" s="191">
        <f>'Data Table'!CP99</f>
        <v>-7551</v>
      </c>
      <c r="AD102" s="200">
        <f>'Data Table'!CQ99</f>
        <v>35879</v>
      </c>
      <c r="AE102" s="193" t="s">
        <v>136</v>
      </c>
      <c r="AF102" s="138">
        <f t="shared" si="3"/>
        <v>3.0610731021934491E-4</v>
      </c>
      <c r="AG102" s="194">
        <f>INDEX('Data Table'!$BE$4:$BE$128,MATCH(ANG!C102,'Data Table'!$A$4:$A$128,0))</f>
        <v>108.91924126471466</v>
      </c>
      <c r="AH102" s="195">
        <f>INDEX('[3]60-Mile'!$V$4:$V$129,MATCH(AE102,'[3]60-Mile'!$A$4:$A$129,0))</f>
        <v>63.714285714285715</v>
      </c>
      <c r="AI102" s="196"/>
      <c r="AJ102" s="197">
        <f>INDEX('[3]60-Mile'!$X$4:$X$129,MATCH(AE102,'[3]60-Mile'!$A$4:$A$129,0))</f>
        <v>2.9911534059438685</v>
      </c>
      <c r="AK102" s="198">
        <f>INDEX('[3]60-Mile'!$AA$4:$AA$129,MATCH(AE102,'[3]60-Mile'!$A$4:$A$129,0))</f>
        <v>1.1428571428571428</v>
      </c>
      <c r="AL102" s="188"/>
      <c r="AM102" s="143"/>
      <c r="AN102" s="144">
        <f>('[4]Social Distancing Grades'!$M97)</f>
        <v>-1</v>
      </c>
      <c r="AO102" s="202"/>
      <c r="AP102" s="162"/>
      <c r="AQ102" s="162"/>
      <c r="AV102" s="166"/>
      <c r="AW102" s="167"/>
    </row>
    <row r="103" spans="1:49" s="163" customFormat="1" ht="24.95" hidden="1" customHeight="1" x14ac:dyDescent="0.25">
      <c r="A103" s="175">
        <v>37.132267300499997</v>
      </c>
      <c r="B103" s="176">
        <v>-76.588907760699996</v>
      </c>
      <c r="C103" s="68">
        <v>51199</v>
      </c>
      <c r="D103" s="68" t="s">
        <v>366</v>
      </c>
      <c r="E103" s="68">
        <v>69</v>
      </c>
      <c r="F103" s="170" t="s">
        <v>76</v>
      </c>
      <c r="G103" s="171">
        <v>70</v>
      </c>
      <c r="H103" s="171" t="e">
        <f t="shared" si="2"/>
        <v>#N/A</v>
      </c>
      <c r="I103" s="172">
        <f>INDEX('Data Table'!$F$4:$F$128,MATCH(ANG!C103,'Data Table'!$A$4:$A$128,0))</f>
        <v>2.8738509870382928E-2</v>
      </c>
      <c r="J103" s="191">
        <f>'Data Table'!BV100</f>
        <v>122</v>
      </c>
      <c r="K103" s="191">
        <f>'Data Table'!BW100</f>
        <v>144</v>
      </c>
      <c r="L103" s="191">
        <f>'Data Table'!BX100</f>
        <v>87</v>
      </c>
      <c r="M103" s="191">
        <f>'Data Table'!BY100</f>
        <v>147</v>
      </c>
      <c r="N103" s="191">
        <f>'Data Table'!BZ100</f>
        <v>152</v>
      </c>
      <c r="O103" s="191">
        <f>'Data Table'!CA100</f>
        <v>188</v>
      </c>
      <c r="P103" s="191">
        <f>'Data Table'!CB100</f>
        <v>119</v>
      </c>
      <c r="Q103" s="191">
        <f>'Data Table'!CC100</f>
        <v>0</v>
      </c>
      <c r="R103" s="191">
        <f>'Data Table'!CD100</f>
        <v>6</v>
      </c>
      <c r="S103" s="191">
        <f>'Data Table'!CE100</f>
        <v>3</v>
      </c>
      <c r="T103" s="191">
        <f>'Data Table'!CF100</f>
        <v>2</v>
      </c>
      <c r="U103" s="191">
        <f>'Data Table'!CG100</f>
        <v>7</v>
      </c>
      <c r="V103" s="191">
        <f>'Data Table'!CH100</f>
        <v>1</v>
      </c>
      <c r="W103" s="191">
        <f>'Data Table'!CI100</f>
        <v>4</v>
      </c>
      <c r="X103" s="191">
        <f>'Data Table'!CK100</f>
        <v>0</v>
      </c>
      <c r="Y103" s="191">
        <f>'Data Table'!CL100</f>
        <v>0</v>
      </c>
      <c r="Z103" s="191">
        <f>'Data Table'!CM100</f>
        <v>0</v>
      </c>
      <c r="AA103" s="191">
        <f>'Data Table'!CN100</f>
        <v>0</v>
      </c>
      <c r="AB103" s="191">
        <f>'Data Table'!CO100</f>
        <v>0</v>
      </c>
      <c r="AC103" s="191">
        <f>'Data Table'!CP100</f>
        <v>0</v>
      </c>
      <c r="AD103" s="200">
        <f>'Data Table'!CQ100</f>
        <v>0</v>
      </c>
      <c r="AE103" s="193" t="s">
        <v>148</v>
      </c>
      <c r="AF103" s="138">
        <f t="shared" si="3"/>
        <v>2.8738509870382928E-2</v>
      </c>
      <c r="AG103" s="194">
        <f>INDEX('Data Table'!$BE$4:$BE$128,MATCH(ANG!C103,'Data Table'!$A$4:$A$128,0))</f>
        <v>248.93978058441758</v>
      </c>
      <c r="AH103" s="195">
        <f>INDEX('[3]60-Mile'!$V$4:$V$129,MATCH(AE103,'[3]60-Mile'!$A$4:$A$129,0))</f>
        <v>137</v>
      </c>
      <c r="AI103" s="196"/>
      <c r="AJ103" s="197">
        <f>INDEX('[3]60-Mile'!$X$4:$X$129,MATCH(AE103,'[3]60-Mile'!$A$4:$A$129,0))</f>
        <v>10.771432813748836</v>
      </c>
      <c r="AK103" s="198">
        <f>INDEX('[3]60-Mile'!$AA$4:$AA$129,MATCH(AE103,'[3]60-Mile'!$A$4:$A$129,0))</f>
        <v>3.2857142857142856</v>
      </c>
      <c r="AL103" s="188"/>
      <c r="AM103" s="143"/>
      <c r="AN103" s="144">
        <f>('[4]Social Distancing Grades'!$M98)</f>
        <v>-1</v>
      </c>
      <c r="AO103" s="202"/>
      <c r="AP103" s="162"/>
      <c r="AQ103" s="162"/>
      <c r="AV103" s="166"/>
      <c r="AW103" s="167"/>
    </row>
    <row r="104" spans="1:49" s="163" customFormat="1" ht="24.95" hidden="1" customHeight="1" x14ac:dyDescent="0.25">
      <c r="A104" s="175">
        <v>29.356740204800001</v>
      </c>
      <c r="B104" s="176">
        <v>-100.782946259</v>
      </c>
      <c r="C104" s="68">
        <v>48465</v>
      </c>
      <c r="D104" s="68" t="s">
        <v>363</v>
      </c>
      <c r="E104" s="68">
        <v>77</v>
      </c>
      <c r="F104" s="170" t="s">
        <v>74</v>
      </c>
      <c r="G104" s="171">
        <v>96</v>
      </c>
      <c r="H104" s="171" t="e">
        <f t="shared" si="2"/>
        <v>#N/A</v>
      </c>
      <c r="I104" s="172">
        <f>INDEX('Data Table'!$F$4:$F$128,MATCH(ANG!C104,'Data Table'!$A$4:$A$128,0))</f>
        <v>3.7874913273714253E-5</v>
      </c>
      <c r="J104" s="191">
        <f>'Data Table'!BV101</f>
        <v>0</v>
      </c>
      <c r="K104" s="191">
        <f>'Data Table'!BW101</f>
        <v>15</v>
      </c>
      <c r="L104" s="191">
        <f>'Data Table'!BX101</f>
        <v>4</v>
      </c>
      <c r="M104" s="191">
        <f>'Data Table'!BY101</f>
        <v>1</v>
      </c>
      <c r="N104" s="191">
        <f>'Data Table'!BZ101</f>
        <v>0</v>
      </c>
      <c r="O104" s="191">
        <f>'Data Table'!CA101</f>
        <v>3</v>
      </c>
      <c r="P104" s="191">
        <f>'Data Table'!CB101</f>
        <v>0</v>
      </c>
      <c r="Q104" s="191">
        <f>'Data Table'!CC101</f>
        <v>0</v>
      </c>
      <c r="R104" s="191">
        <f>'Data Table'!CD101</f>
        <v>0</v>
      </c>
      <c r="S104" s="191">
        <f>'Data Table'!CE101</f>
        <v>1</v>
      </c>
      <c r="T104" s="191">
        <f>'Data Table'!CF101</f>
        <v>0</v>
      </c>
      <c r="U104" s="191">
        <f>'Data Table'!CG101</f>
        <v>0</v>
      </c>
      <c r="V104" s="191">
        <f>'Data Table'!CH101</f>
        <v>0</v>
      </c>
      <c r="W104" s="191">
        <f>'Data Table'!CI101</f>
        <v>0</v>
      </c>
      <c r="X104" s="191">
        <f>'Data Table'!CK101</f>
        <v>0</v>
      </c>
      <c r="Y104" s="191">
        <f>'Data Table'!CL101</f>
        <v>0</v>
      </c>
      <c r="Z104" s="191">
        <f>'Data Table'!CM101</f>
        <v>0</v>
      </c>
      <c r="AA104" s="191">
        <f>'Data Table'!CN101</f>
        <v>-10629</v>
      </c>
      <c r="AB104" s="191">
        <f>'Data Table'!CO101</f>
        <v>10744</v>
      </c>
      <c r="AC104" s="191">
        <f>'Data Table'!CP101</f>
        <v>-7551</v>
      </c>
      <c r="AD104" s="200">
        <f>'Data Table'!CQ101</f>
        <v>35879</v>
      </c>
      <c r="AE104" s="193" t="s">
        <v>150</v>
      </c>
      <c r="AF104" s="138">
        <f t="shared" si="3"/>
        <v>3.7874913273714253E-5</v>
      </c>
      <c r="AG104" s="194">
        <f>INDEX('Data Table'!$BE$4:$BE$128,MATCH(ANG!C104,'Data Table'!$A$4:$A$128,0))</f>
        <v>102.09100949446389</v>
      </c>
      <c r="AH104" s="195">
        <f>INDEX('[3]60-Mile'!$V$4:$V$129,MATCH(AE104,'[3]60-Mile'!$A$4:$A$129,0))</f>
        <v>3.2857142857142856</v>
      </c>
      <c r="AI104" s="196"/>
      <c r="AJ104" s="197">
        <f>INDEX('[3]60-Mile'!$X$4:$X$129,MATCH(AE104,'[3]60-Mile'!$A$4:$A$129,0))</f>
        <v>0.92810008631330798</v>
      </c>
      <c r="AK104" s="198">
        <f>INDEX('[3]60-Mile'!$AA$4:$AA$129,MATCH(AE104,'[3]60-Mile'!$A$4:$A$129,0))</f>
        <v>0.14285714285714285</v>
      </c>
      <c r="AL104" s="188"/>
      <c r="AM104" s="143"/>
      <c r="AN104" s="144">
        <f>('[4]Social Distancing Grades'!$M99)</f>
        <v>-1</v>
      </c>
      <c r="AO104" s="202"/>
      <c r="AP104" s="162"/>
      <c r="AQ104" s="162"/>
      <c r="AV104" s="166"/>
      <c r="AW104" s="167"/>
    </row>
    <row r="105" spans="1:49" s="163" customFormat="1" ht="24.95" hidden="1" customHeight="1" x14ac:dyDescent="0.25">
      <c r="A105" s="178">
        <v>34.903999893700004</v>
      </c>
      <c r="B105" s="179">
        <v>-92.138474093900001</v>
      </c>
      <c r="C105" s="68">
        <v>5119</v>
      </c>
      <c r="D105" s="68" t="s">
        <v>364</v>
      </c>
      <c r="E105" s="68">
        <v>79</v>
      </c>
      <c r="F105" s="170" t="s">
        <v>153</v>
      </c>
      <c r="G105" s="171">
        <v>105</v>
      </c>
      <c r="H105" s="171" t="e">
        <f t="shared" si="2"/>
        <v>#N/A</v>
      </c>
      <c r="I105" s="172">
        <f>INDEX('Data Table'!$F$4:$F$128,MATCH(ANG!C105,'Data Table'!$A$4:$A$128,0))</f>
        <v>1.0103954617811049E-4</v>
      </c>
      <c r="J105" s="191">
        <f>'Data Table'!BV102</f>
        <v>10</v>
      </c>
      <c r="K105" s="191">
        <f>'Data Table'!BW102</f>
        <v>29</v>
      </c>
      <c r="L105" s="191">
        <f>'Data Table'!BX102</f>
        <v>15</v>
      </c>
      <c r="M105" s="191">
        <f>'Data Table'!BY102</f>
        <v>21</v>
      </c>
      <c r="N105" s="191">
        <f>'Data Table'!BZ102</f>
        <v>23</v>
      </c>
      <c r="O105" s="191">
        <f>'Data Table'!CA102</f>
        <v>24</v>
      </c>
      <c r="P105" s="191">
        <f>'Data Table'!CB102</f>
        <v>27</v>
      </c>
      <c r="Q105" s="191">
        <f>'Data Table'!CC102</f>
        <v>2</v>
      </c>
      <c r="R105" s="191">
        <f>'Data Table'!CD102</f>
        <v>1</v>
      </c>
      <c r="S105" s="191">
        <f>'Data Table'!CE102</f>
        <v>4</v>
      </c>
      <c r="T105" s="191">
        <f>'Data Table'!CF102</f>
        <v>1</v>
      </c>
      <c r="U105" s="191">
        <f>'Data Table'!CG102</f>
        <v>2</v>
      </c>
      <c r="V105" s="191">
        <f>'Data Table'!CH102</f>
        <v>0</v>
      </c>
      <c r="W105" s="191">
        <f>'Data Table'!CI102</f>
        <v>0</v>
      </c>
      <c r="X105" s="191">
        <f>'Data Table'!CK102</f>
        <v>7362</v>
      </c>
      <c r="Y105" s="191">
        <f>'Data Table'!CL102</f>
        <v>1757</v>
      </c>
      <c r="Z105" s="191">
        <f>'Data Table'!CM102</f>
        <v>-1532</v>
      </c>
      <c r="AA105" s="191">
        <f>'Data Table'!CN102</f>
        <v>2231</v>
      </c>
      <c r="AB105" s="191">
        <f>'Data Table'!CO102</f>
        <v>0</v>
      </c>
      <c r="AC105" s="191">
        <f>'Data Table'!CP102</f>
        <v>2434</v>
      </c>
      <c r="AD105" s="200">
        <f>'Data Table'!CQ102</f>
        <v>1971</v>
      </c>
      <c r="AE105" s="193" t="s">
        <v>120</v>
      </c>
      <c r="AF105" s="138">
        <f t="shared" si="3"/>
        <v>1.0103954617811049E-4</v>
      </c>
      <c r="AG105" s="194">
        <f>INDEX('Data Table'!$BE$4:$BE$128,MATCH(ANG!C105,'Data Table'!$A$4:$A$128,0))</f>
        <v>167.5458738937439</v>
      </c>
      <c r="AH105" s="195">
        <f>INDEX('[3]60-Mile'!$V$4:$V$129,MATCH(AE105,'[3]60-Mile'!$A$4:$A$129,0))</f>
        <v>21.285714285714285</v>
      </c>
      <c r="AI105" s="196"/>
      <c r="AJ105" s="197">
        <f>INDEX('[3]60-Mile'!$X$4:$X$129,MATCH(AE105,'[3]60-Mile'!$A$4:$A$129,0))</f>
        <v>5.9210027218109387</v>
      </c>
      <c r="AK105" s="198">
        <f>INDEX('[3]60-Mile'!$AA$4:$AA$129,MATCH(AE105,'[3]60-Mile'!$A$4:$A$129,0))</f>
        <v>1.4285714285714286</v>
      </c>
      <c r="AL105" s="188"/>
      <c r="AM105" s="143"/>
      <c r="AN105" s="144">
        <f>('[4]Social Distancing Grades'!$M100)</f>
        <v>-1</v>
      </c>
      <c r="AO105" s="202"/>
      <c r="AP105" s="162"/>
      <c r="AQ105" s="162"/>
      <c r="AV105" s="166"/>
      <c r="AW105" s="167"/>
    </row>
    <row r="106" spans="1:49" s="163" customFormat="1" ht="24.95" hidden="1" customHeight="1" x14ac:dyDescent="0.25">
      <c r="A106" s="175">
        <v>33.918925441699997</v>
      </c>
      <c r="B106" s="176">
        <v>-118.381101391</v>
      </c>
      <c r="C106" s="68">
        <v>6037</v>
      </c>
      <c r="D106" s="68" t="s">
        <v>372</v>
      </c>
      <c r="E106" s="68">
        <v>80</v>
      </c>
      <c r="F106" s="170" t="s">
        <v>157</v>
      </c>
      <c r="G106" s="171">
        <v>5</v>
      </c>
      <c r="H106" s="171" t="e">
        <f t="shared" si="2"/>
        <v>#N/A</v>
      </c>
      <c r="I106" s="172">
        <f>INDEX('Data Table'!$F$4:$F$128,MATCH(ANG!C106,'Data Table'!$A$4:$A$128,0))</f>
        <v>2.3307619180106251E-2</v>
      </c>
      <c r="J106" s="191">
        <f>'Data Table'!BV103</f>
        <v>572</v>
      </c>
      <c r="K106" s="191">
        <f>'Data Table'!BW103</f>
        <v>1226</v>
      </c>
      <c r="L106" s="191">
        <f>'Data Table'!BX103</f>
        <v>1483</v>
      </c>
      <c r="M106" s="191">
        <f>'Data Table'!BY103</f>
        <v>1322</v>
      </c>
      <c r="N106" s="191">
        <f>'Data Table'!BZ103</f>
        <v>1153</v>
      </c>
      <c r="O106" s="191">
        <f>'Data Table'!CA103</f>
        <v>1210</v>
      </c>
      <c r="P106" s="191">
        <f>'Data Table'!CB103</f>
        <v>1136</v>
      </c>
      <c r="Q106" s="191">
        <f>'Data Table'!CC103</f>
        <v>18</v>
      </c>
      <c r="R106" s="191">
        <f>'Data Table'!CD103</f>
        <v>77</v>
      </c>
      <c r="S106" s="191">
        <f>'Data Table'!CE103</f>
        <v>68</v>
      </c>
      <c r="T106" s="191">
        <f>'Data Table'!CF103</f>
        <v>60</v>
      </c>
      <c r="U106" s="191">
        <f>'Data Table'!CG103</f>
        <v>40</v>
      </c>
      <c r="V106" s="191">
        <f>'Data Table'!CH103</f>
        <v>53</v>
      </c>
      <c r="W106" s="191">
        <f>'Data Table'!CI103</f>
        <v>15</v>
      </c>
      <c r="X106" s="191">
        <f>'Data Table'!CK103</f>
        <v>32994</v>
      </c>
      <c r="Y106" s="191">
        <f>'Data Table'!CL103</f>
        <v>18184</v>
      </c>
      <c r="Z106" s="191">
        <f>'Data Table'!CM103</f>
        <v>19607</v>
      </c>
      <c r="AA106" s="191">
        <f>'Data Table'!CN103</f>
        <v>23176</v>
      </c>
      <c r="AB106" s="191">
        <f>'Data Table'!CO103</f>
        <v>26663</v>
      </c>
      <c r="AC106" s="191">
        <f>'Data Table'!CP103</f>
        <v>46649</v>
      </c>
      <c r="AD106" s="200">
        <f>'Data Table'!CQ103</f>
        <v>42877</v>
      </c>
      <c r="AE106" s="193" t="s">
        <v>123</v>
      </c>
      <c r="AF106" s="138">
        <f t="shared" si="3"/>
        <v>2.3307619180106251E-2</v>
      </c>
      <c r="AG106" s="194">
        <f>INDEX('Data Table'!$BE$4:$BE$128,MATCH(ANG!C106,'Data Table'!$A$4:$A$128,0))</f>
        <v>364.73729633545162</v>
      </c>
      <c r="AH106" s="195">
        <f>INDEX('[3]60-Mile'!$V$4:$V$129,MATCH(AE106,'[3]60-Mile'!$A$4:$A$129,0))</f>
        <v>1157.4285714285713</v>
      </c>
      <c r="AI106" s="196"/>
      <c r="AJ106" s="197">
        <f>INDEX('[3]60-Mile'!$X$4:$X$129,MATCH(AE106,'[3]60-Mile'!$A$4:$A$129,0))</f>
        <v>16.108608290919332</v>
      </c>
      <c r="AK106" s="198">
        <f>INDEX('[3]60-Mile'!$AA$4:$AA$129,MATCH(AE106,'[3]60-Mile'!$A$4:$A$129,0))</f>
        <v>47.285714285714285</v>
      </c>
      <c r="AL106" s="188"/>
      <c r="AM106" s="143"/>
      <c r="AN106" s="144">
        <f>('[4]Social Distancing Grades'!$M101)</f>
        <v>-1</v>
      </c>
      <c r="AO106" s="202"/>
      <c r="AP106" s="162"/>
      <c r="AQ106" s="162"/>
      <c r="AV106" s="166"/>
      <c r="AW106" s="167"/>
    </row>
    <row r="107" spans="1:49" s="163" customFormat="1" ht="24.95" hidden="1" customHeight="1" x14ac:dyDescent="0.25">
      <c r="A107" s="175">
        <v>33.536283454600003</v>
      </c>
      <c r="B107" s="176">
        <v>-112.373495698</v>
      </c>
      <c r="C107" s="68">
        <v>4021</v>
      </c>
      <c r="D107" s="68" t="s">
        <v>363</v>
      </c>
      <c r="E107" s="68">
        <v>82</v>
      </c>
      <c r="F107" s="170" t="s">
        <v>74</v>
      </c>
      <c r="G107" s="171">
        <v>55</v>
      </c>
      <c r="H107" s="171" t="e">
        <f t="shared" si="2"/>
        <v>#N/A</v>
      </c>
      <c r="I107" s="172">
        <f>INDEX('Data Table'!$F$4:$F$128,MATCH(ANG!C107,'Data Table'!$A$4:$A$128,0))</f>
        <v>9.8876204756075093E-4</v>
      </c>
      <c r="J107" s="191">
        <f>'Data Table'!BV104</f>
        <v>109</v>
      </c>
      <c r="K107" s="191">
        <f>'Data Table'!BW104</f>
        <v>160</v>
      </c>
      <c r="L107" s="191">
        <f>'Data Table'!BX104</f>
        <v>166</v>
      </c>
      <c r="M107" s="191">
        <f>'Data Table'!BY104</f>
        <v>199</v>
      </c>
      <c r="N107" s="191">
        <f>'Data Table'!BZ104</f>
        <v>132</v>
      </c>
      <c r="O107" s="191">
        <f>'Data Table'!CA104</f>
        <v>229</v>
      </c>
      <c r="P107" s="191">
        <f>'Data Table'!CB104</f>
        <v>104</v>
      </c>
      <c r="Q107" s="191">
        <f>'Data Table'!CC104</f>
        <v>5</v>
      </c>
      <c r="R107" s="191">
        <f>'Data Table'!CD104</f>
        <v>16</v>
      </c>
      <c r="S107" s="191">
        <f>'Data Table'!CE104</f>
        <v>23</v>
      </c>
      <c r="T107" s="191">
        <f>'Data Table'!CF104</f>
        <v>4</v>
      </c>
      <c r="U107" s="191">
        <f>'Data Table'!CG104</f>
        <v>7</v>
      </c>
      <c r="V107" s="191">
        <f>'Data Table'!CH104</f>
        <v>15</v>
      </c>
      <c r="W107" s="191">
        <f>'Data Table'!CI104</f>
        <v>1</v>
      </c>
      <c r="X107" s="191">
        <f>'Data Table'!CK104</f>
        <v>1138</v>
      </c>
      <c r="Y107" s="191">
        <f>'Data Table'!CL104</f>
        <v>554</v>
      </c>
      <c r="Z107" s="191">
        <f>'Data Table'!CM104</f>
        <v>2012</v>
      </c>
      <c r="AA107" s="191">
        <f>'Data Table'!CN104</f>
        <v>1446</v>
      </c>
      <c r="AB107" s="191">
        <f>'Data Table'!CO104</f>
        <v>126</v>
      </c>
      <c r="AC107" s="191">
        <f>'Data Table'!CP104</f>
        <v>202</v>
      </c>
      <c r="AD107" s="200">
        <f>'Data Table'!CQ104</f>
        <v>1921</v>
      </c>
      <c r="AE107" s="193" t="s">
        <v>102</v>
      </c>
      <c r="AF107" s="138">
        <f t="shared" si="3"/>
        <v>9.8876204756075093E-4</v>
      </c>
      <c r="AG107" s="194">
        <f>INDEX('Data Table'!$BE$4:$BE$128,MATCH(ANG!C107,'Data Table'!$A$4:$A$128,0))</f>
        <v>182.53091071647628</v>
      </c>
      <c r="AH107" s="195">
        <f>INDEX('[3]60-Mile'!$V$4:$V$129,MATCH(AE107,'[3]60-Mile'!$A$4:$A$129,0))</f>
        <v>157</v>
      </c>
      <c r="AI107" s="196"/>
      <c r="AJ107" s="197">
        <f>INDEX('[3]60-Mile'!$X$4:$X$129,MATCH(AE107,'[3]60-Mile'!$A$4:$A$129,0))</f>
        <v>8.5081392174088251</v>
      </c>
      <c r="AK107" s="198">
        <f>INDEX('[3]60-Mile'!$AA$4:$AA$129,MATCH(AE107,'[3]60-Mile'!$A$4:$A$129,0))</f>
        <v>10.142857142857142</v>
      </c>
      <c r="AL107" s="188"/>
      <c r="AM107" s="143"/>
      <c r="AN107" s="144">
        <f>('[4]Social Distancing Grades'!$M102)</f>
        <v>-1</v>
      </c>
      <c r="AO107" s="202"/>
      <c r="AP107" s="162"/>
      <c r="AQ107" s="162"/>
      <c r="AV107" s="166"/>
      <c r="AW107" s="167"/>
    </row>
    <row r="108" spans="1:49" s="163" customFormat="1" ht="24.95" hidden="1" customHeight="1" x14ac:dyDescent="0.25">
      <c r="A108" s="178">
        <v>27.8436157481</v>
      </c>
      <c r="B108" s="179">
        <v>-82.501037888100001</v>
      </c>
      <c r="C108" s="68">
        <v>12057</v>
      </c>
      <c r="D108" s="68" t="s">
        <v>364</v>
      </c>
      <c r="E108" s="68">
        <v>83</v>
      </c>
      <c r="F108" s="170" t="s">
        <v>153</v>
      </c>
      <c r="G108" s="171">
        <v>28</v>
      </c>
      <c r="H108" s="171" t="e">
        <f t="shared" si="2"/>
        <v>#N/A</v>
      </c>
      <c r="I108" s="172">
        <f>INDEX('Data Table'!$F$4:$F$128,MATCH(ANG!C108,'Data Table'!$A$4:$A$128,0))</f>
        <v>8.7319702537703872E-4</v>
      </c>
      <c r="J108" s="191">
        <f>'Data Table'!BV105</f>
        <v>115</v>
      </c>
      <c r="K108" s="191">
        <f>'Data Table'!BW105</f>
        <v>98</v>
      </c>
      <c r="L108" s="191">
        <f>'Data Table'!BX105</f>
        <v>92</v>
      </c>
      <c r="M108" s="191">
        <f>'Data Table'!BY105</f>
        <v>216</v>
      </c>
      <c r="N108" s="191">
        <f>'Data Table'!BZ105</f>
        <v>93</v>
      </c>
      <c r="O108" s="191">
        <f>'Data Table'!CA105</f>
        <v>129</v>
      </c>
      <c r="P108" s="191">
        <f>'Data Table'!CB105</f>
        <v>148</v>
      </c>
      <c r="Q108" s="191">
        <f>'Data Table'!CC105</f>
        <v>4</v>
      </c>
      <c r="R108" s="191">
        <f>'Data Table'!CD105</f>
        <v>19</v>
      </c>
      <c r="S108" s="191">
        <f>'Data Table'!CE105</f>
        <v>10</v>
      </c>
      <c r="T108" s="191">
        <f>'Data Table'!CF105</f>
        <v>8</v>
      </c>
      <c r="U108" s="191">
        <f>'Data Table'!CG105</f>
        <v>15</v>
      </c>
      <c r="V108" s="191">
        <f>'Data Table'!CH105</f>
        <v>8</v>
      </c>
      <c r="W108" s="191">
        <f>'Data Table'!CI105</f>
        <v>0</v>
      </c>
      <c r="X108" s="191">
        <f>'Data Table'!CK105</f>
        <v>34423</v>
      </c>
      <c r="Y108" s="191">
        <f>'Data Table'!CL105</f>
        <v>50223</v>
      </c>
      <c r="Z108" s="191">
        <f>'Data Table'!CM105</f>
        <v>30541</v>
      </c>
      <c r="AA108" s="191">
        <f>'Data Table'!CN105</f>
        <v>13807</v>
      </c>
      <c r="AB108" s="191">
        <f>'Data Table'!CO105</f>
        <v>14181</v>
      </c>
      <c r="AC108" s="191">
        <f>'Data Table'!CP105</f>
        <v>7398</v>
      </c>
      <c r="AD108" s="200">
        <f>'Data Table'!CQ105</f>
        <v>28210</v>
      </c>
      <c r="AE108" s="193" t="s">
        <v>145</v>
      </c>
      <c r="AF108" s="138">
        <f t="shared" si="3"/>
        <v>8.7319702537703872E-4</v>
      </c>
      <c r="AG108" s="194">
        <f>INDEX('Data Table'!$BE$4:$BE$128,MATCH(ANG!C108,'Data Table'!$A$4:$A$128,0))</f>
        <v>127.51738080710585</v>
      </c>
      <c r="AH108" s="195">
        <f>INDEX('[3]60-Mile'!$V$4:$V$129,MATCH(AE108,'[3]60-Mile'!$A$4:$A$129,0))</f>
        <v>127.28571428571429</v>
      </c>
      <c r="AI108" s="196"/>
      <c r="AJ108" s="197">
        <f>INDEX('[3]60-Mile'!$X$4:$X$129,MATCH(AE108,'[3]60-Mile'!$A$4:$A$129,0))</f>
        <v>8.1118923869302133</v>
      </c>
      <c r="AK108" s="198">
        <f>INDEX('[3]60-Mile'!$AA$4:$AA$129,MATCH(AE108,'[3]60-Mile'!$A$4:$A$129,0))</f>
        <v>9.1428571428571423</v>
      </c>
      <c r="AL108" s="188"/>
      <c r="AM108" s="143"/>
      <c r="AN108" s="144">
        <f>('[4]Social Distancing Grades'!$M103)</f>
        <v>-1</v>
      </c>
      <c r="AO108" s="202"/>
      <c r="AP108" s="162"/>
      <c r="AQ108" s="162"/>
      <c r="AV108" s="166"/>
      <c r="AW108" s="167"/>
    </row>
    <row r="109" spans="1:49" s="163" customFormat="1" ht="24.95" hidden="1" customHeight="1" x14ac:dyDescent="0.25">
      <c r="A109" s="175">
        <v>47.505857788500002</v>
      </c>
      <c r="B109" s="176">
        <v>-111.182589777</v>
      </c>
      <c r="C109" s="68">
        <v>30013</v>
      </c>
      <c r="D109" s="68" t="s">
        <v>365</v>
      </c>
      <c r="E109" s="68">
        <v>84</v>
      </c>
      <c r="F109" s="170" t="s">
        <v>154</v>
      </c>
      <c r="G109" s="171">
        <v>124</v>
      </c>
      <c r="H109" s="171" t="e">
        <f t="shared" si="2"/>
        <v>#N/A</v>
      </c>
      <c r="I109" s="172">
        <f>INDEX('Data Table'!$F$4:$F$128,MATCH(ANG!C109,'Data Table'!$A$4:$A$128,0))</f>
        <v>0</v>
      </c>
      <c r="J109" s="191">
        <f>'Data Table'!BV106</f>
        <v>0</v>
      </c>
      <c r="K109" s="191">
        <f>'Data Table'!BW106</f>
        <v>0</v>
      </c>
      <c r="L109" s="191">
        <f>'Data Table'!BX106</f>
        <v>0</v>
      </c>
      <c r="M109" s="191">
        <f>'Data Table'!BY106</f>
        <v>0</v>
      </c>
      <c r="N109" s="191">
        <f>'Data Table'!BZ106</f>
        <v>0</v>
      </c>
      <c r="O109" s="191">
        <f>'Data Table'!CA106</f>
        <v>0</v>
      </c>
      <c r="P109" s="191">
        <f>'Data Table'!CB106</f>
        <v>0</v>
      </c>
      <c r="Q109" s="191">
        <f>'Data Table'!CC106</f>
        <v>0</v>
      </c>
      <c r="R109" s="191">
        <f>'Data Table'!CD106</f>
        <v>0</v>
      </c>
      <c r="S109" s="191">
        <f>'Data Table'!CE106</f>
        <v>0</v>
      </c>
      <c r="T109" s="191">
        <f>'Data Table'!CF106</f>
        <v>0</v>
      </c>
      <c r="U109" s="191">
        <f>'Data Table'!CG106</f>
        <v>0</v>
      </c>
      <c r="V109" s="191">
        <f>'Data Table'!CH106</f>
        <v>0</v>
      </c>
      <c r="W109" s="191">
        <f>'Data Table'!CI106</f>
        <v>0</v>
      </c>
      <c r="X109" s="191">
        <f>'Data Table'!CK106</f>
        <v>773</v>
      </c>
      <c r="Y109" s="191">
        <f>'Data Table'!CL106</f>
        <v>706</v>
      </c>
      <c r="Z109" s="191">
        <f>'Data Table'!CM106</f>
        <v>788</v>
      </c>
      <c r="AA109" s="191">
        <f>'Data Table'!CN106</f>
        <v>1333</v>
      </c>
      <c r="AB109" s="191">
        <f>'Data Table'!CO106</f>
        <v>795</v>
      </c>
      <c r="AC109" s="191">
        <f>'Data Table'!CP106</f>
        <v>729</v>
      </c>
      <c r="AD109" s="200">
        <f>'Data Table'!CQ106</f>
        <v>301</v>
      </c>
      <c r="AE109" s="193" t="s">
        <v>105</v>
      </c>
      <c r="AF109" s="138">
        <f t="shared" si="3"/>
        <v>0</v>
      </c>
      <c r="AG109" s="194">
        <f>INDEX('Data Table'!$BE$4:$BE$128,MATCH(ANG!C109,'Data Table'!$A$4:$A$128,0))</f>
        <v>21.62733695390974</v>
      </c>
      <c r="AH109" s="195">
        <f>INDEX('[3]60-Mile'!$V$4:$V$129,MATCH(AE109,'[3]60-Mile'!$A$4:$A$129,0))</f>
        <v>0</v>
      </c>
      <c r="AI109" s="196"/>
      <c r="AJ109" s="197">
        <f>INDEX('[3]60-Mile'!$X$4:$X$129,MATCH(AE109,'[3]60-Mile'!$A$4:$A$129,0))</f>
        <v>2.4030374393233047</v>
      </c>
      <c r="AK109" s="198">
        <f>INDEX('[3]60-Mile'!$AA$4:$AA$129,MATCH(AE109,'[3]60-Mile'!$A$4:$A$129,0))</f>
        <v>0</v>
      </c>
      <c r="AL109" s="188"/>
      <c r="AM109" s="143"/>
      <c r="AN109" s="144">
        <f>('[4]Social Distancing Grades'!$M104)</f>
        <v>-1</v>
      </c>
      <c r="AO109" s="202"/>
      <c r="AP109" s="162"/>
      <c r="AQ109" s="162"/>
      <c r="AV109" s="166"/>
      <c r="AW109" s="167"/>
    </row>
    <row r="110" spans="1:49" s="163" customFormat="1" ht="24.95" hidden="1" customHeight="1" x14ac:dyDescent="0.25">
      <c r="A110" s="175">
        <v>32.383000035099997</v>
      </c>
      <c r="B110" s="176">
        <v>-86.356266017300001</v>
      </c>
      <c r="C110" s="68">
        <v>1101</v>
      </c>
      <c r="D110" s="68" t="s">
        <v>363</v>
      </c>
      <c r="E110" s="68">
        <v>88</v>
      </c>
      <c r="F110" s="170" t="s">
        <v>74</v>
      </c>
      <c r="G110" s="171">
        <v>54</v>
      </c>
      <c r="H110" s="171" t="e">
        <f t="shared" si="2"/>
        <v>#N/A</v>
      </c>
      <c r="I110" s="172">
        <f>INDEX('Data Table'!$F$4:$F$128,MATCH(ANG!C110,'Data Table'!$A$4:$A$128,0))</f>
        <v>6.6068313417554916E-3</v>
      </c>
      <c r="J110" s="191">
        <f>'Data Table'!BV107</f>
        <v>103</v>
      </c>
      <c r="K110" s="191">
        <f>'Data Table'!BW107</f>
        <v>109</v>
      </c>
      <c r="L110" s="191">
        <f>'Data Table'!BX107</f>
        <v>211</v>
      </c>
      <c r="M110" s="191">
        <f>'Data Table'!BY107</f>
        <v>133</v>
      </c>
      <c r="N110" s="191">
        <f>'Data Table'!BZ107</f>
        <v>101</v>
      </c>
      <c r="O110" s="191">
        <f>'Data Table'!CA107</f>
        <v>139</v>
      </c>
      <c r="P110" s="191">
        <f>'Data Table'!CB107</f>
        <v>101</v>
      </c>
      <c r="Q110" s="191">
        <f>'Data Table'!CC107</f>
        <v>1</v>
      </c>
      <c r="R110" s="191">
        <f>'Data Table'!CD107</f>
        <v>7</v>
      </c>
      <c r="S110" s="191">
        <f>'Data Table'!CE107</f>
        <v>7</v>
      </c>
      <c r="T110" s="191">
        <f>'Data Table'!CF107</f>
        <v>1</v>
      </c>
      <c r="U110" s="191">
        <f>'Data Table'!CG107</f>
        <v>4</v>
      </c>
      <c r="V110" s="191">
        <f>'Data Table'!CH107</f>
        <v>1</v>
      </c>
      <c r="W110" s="191">
        <f>'Data Table'!CI107</f>
        <v>0</v>
      </c>
      <c r="X110" s="191">
        <f>'Data Table'!CK107</f>
        <v>-2457</v>
      </c>
      <c r="Y110" s="191">
        <f>'Data Table'!CL107</f>
        <v>3204</v>
      </c>
      <c r="Z110" s="191">
        <f>'Data Table'!CM107</f>
        <v>2539</v>
      </c>
      <c r="AA110" s="191">
        <f>'Data Table'!CN107</f>
        <v>2589</v>
      </c>
      <c r="AB110" s="191">
        <f>'Data Table'!CO107</f>
        <v>1158</v>
      </c>
      <c r="AC110" s="191">
        <f>'Data Table'!CP107</f>
        <v>-767</v>
      </c>
      <c r="AD110" s="200">
        <f>'Data Table'!CQ107</f>
        <v>486</v>
      </c>
      <c r="AE110" s="193" t="s">
        <v>141</v>
      </c>
      <c r="AF110" s="138">
        <f t="shared" si="3"/>
        <v>6.6068313417554916E-3</v>
      </c>
      <c r="AG110" s="194">
        <f>INDEX('Data Table'!$BE$4:$BE$128,MATCH(ANG!C110,'Data Table'!$A$4:$A$128,0))</f>
        <v>412.07431539716214</v>
      </c>
      <c r="AH110" s="195">
        <f>INDEX('[3]60-Mile'!$V$4:$V$129,MATCH(AE110,'[3]60-Mile'!$A$4:$A$129,0))</f>
        <v>128.14285714285714</v>
      </c>
      <c r="AI110" s="196"/>
      <c r="AJ110" s="197">
        <f>INDEX('[3]60-Mile'!$X$4:$X$129,MATCH(AE110,'[3]60-Mile'!$A$4:$A$129,0))</f>
        <v>16.676636785002646</v>
      </c>
      <c r="AK110" s="198">
        <f>INDEX('[3]60-Mile'!$AA$4:$AA$129,MATCH(AE110,'[3]60-Mile'!$A$4:$A$129,0))</f>
        <v>3</v>
      </c>
      <c r="AL110" s="188"/>
      <c r="AM110" s="143"/>
      <c r="AN110" s="144">
        <f>('[4]Social Distancing Grades'!$M105)</f>
        <v>-1</v>
      </c>
      <c r="AO110" s="202"/>
      <c r="AP110" s="162"/>
      <c r="AQ110" s="162"/>
      <c r="AV110" s="166"/>
      <c r="AW110" s="167"/>
    </row>
    <row r="111" spans="1:49" s="163" customFormat="1" ht="24.95" hidden="1" customHeight="1" x14ac:dyDescent="0.25">
      <c r="A111" s="178">
        <v>47.147500000000001</v>
      </c>
      <c r="B111" s="179">
        <v>-122.479444</v>
      </c>
      <c r="C111" s="68">
        <v>53053</v>
      </c>
      <c r="D111" s="68" t="s">
        <v>364</v>
      </c>
      <c r="E111" s="68">
        <v>70</v>
      </c>
      <c r="F111" s="170" t="s">
        <v>152</v>
      </c>
      <c r="G111" s="171">
        <v>97</v>
      </c>
      <c r="H111" s="171" t="e">
        <f t="shared" si="2"/>
        <v>#N/A</v>
      </c>
      <c r="I111" s="172">
        <f>INDEX('Data Table'!$F$4:$F$128,MATCH(ANG!C111,'Data Table'!$A$4:$A$128,0))</f>
        <v>1.1933224645294031E-3</v>
      </c>
      <c r="J111" s="191">
        <f>'Data Table'!BV108</f>
        <v>61</v>
      </c>
      <c r="K111" s="191">
        <f>'Data Table'!BW108</f>
        <v>74</v>
      </c>
      <c r="L111" s="191">
        <f>'Data Table'!BX108</f>
        <v>44</v>
      </c>
      <c r="M111" s="191">
        <f>'Data Table'!BY108</f>
        <v>31</v>
      </c>
      <c r="N111" s="191">
        <f>'Data Table'!BZ108</f>
        <v>62</v>
      </c>
      <c r="O111" s="191">
        <f>'Data Table'!CA108</f>
        <v>80</v>
      </c>
      <c r="P111" s="191">
        <f>'Data Table'!CB108</f>
        <v>75</v>
      </c>
      <c r="Q111" s="191">
        <f>'Data Table'!CC108</f>
        <v>1</v>
      </c>
      <c r="R111" s="191">
        <f>'Data Table'!CD108</f>
        <v>8</v>
      </c>
      <c r="S111" s="191">
        <f>'Data Table'!CE108</f>
        <v>1</v>
      </c>
      <c r="T111" s="191">
        <f>'Data Table'!CF108</f>
        <v>6</v>
      </c>
      <c r="U111" s="191">
        <f>'Data Table'!CG108</f>
        <v>4</v>
      </c>
      <c r="V111" s="191">
        <f>'Data Table'!CH108</f>
        <v>0</v>
      </c>
      <c r="W111" s="191">
        <f>'Data Table'!CI108</f>
        <v>6</v>
      </c>
      <c r="X111" s="191">
        <f>'Data Table'!CK108</f>
        <v>0</v>
      </c>
      <c r="Y111" s="191">
        <f>'Data Table'!CL108</f>
        <v>0</v>
      </c>
      <c r="Z111" s="191">
        <f>'Data Table'!CM108</f>
        <v>0</v>
      </c>
      <c r="AA111" s="191">
        <f>'Data Table'!CN108</f>
        <v>0</v>
      </c>
      <c r="AB111" s="191">
        <f>'Data Table'!CO108</f>
        <v>0</v>
      </c>
      <c r="AC111" s="191">
        <f>'Data Table'!CP108</f>
        <v>0</v>
      </c>
      <c r="AD111" s="200">
        <f>'Data Table'!CQ108</f>
        <v>0</v>
      </c>
      <c r="AE111" s="193" t="s">
        <v>170</v>
      </c>
      <c r="AF111" s="138">
        <f t="shared" si="3"/>
        <v>1.1933224645294031E-3</v>
      </c>
      <c r="AG111" s="194">
        <f>INDEX('Data Table'!$BE$4:$BE$128,MATCH(ANG!C111,'Data Table'!$A$4:$A$128,0))</f>
        <v>254.58546713429075</v>
      </c>
      <c r="AH111" s="195">
        <f>INDEX('[3]60-Mile'!$V$4:$V$129,MATCH(AE111,'[3]60-Mile'!$A$4:$A$129,0))</f>
        <v>61</v>
      </c>
      <c r="AI111" s="196"/>
      <c r="AJ111" s="197">
        <f>INDEX('[3]60-Mile'!$X$4:$X$129,MATCH(AE111,'[3]60-Mile'!$A$4:$A$129,0))</f>
        <v>15.837745067108044</v>
      </c>
      <c r="AK111" s="198">
        <f>INDEX('[3]60-Mile'!$AA$4:$AA$129,MATCH(AE111,'[3]60-Mile'!$A$4:$A$129,0))</f>
        <v>3.7142857142857144</v>
      </c>
      <c r="AL111" s="188"/>
      <c r="AM111" s="143"/>
      <c r="AN111" s="144">
        <f>('[4]Social Distancing Grades'!$M106)</f>
        <v>-1</v>
      </c>
      <c r="AO111" s="202"/>
      <c r="AP111" s="162"/>
      <c r="AQ111" s="162"/>
      <c r="AV111" s="166"/>
      <c r="AW111" s="167"/>
    </row>
    <row r="112" spans="1:49" s="163" customFormat="1" ht="24.95" hidden="1" customHeight="1" x14ac:dyDescent="0.25">
      <c r="A112" s="175">
        <v>37.625182951200003</v>
      </c>
      <c r="B112" s="176">
        <v>-97.260272762499994</v>
      </c>
      <c r="C112" s="68">
        <v>20173</v>
      </c>
      <c r="D112" s="68" t="s">
        <v>364</v>
      </c>
      <c r="E112" s="68">
        <v>89</v>
      </c>
      <c r="F112" s="170" t="s">
        <v>153</v>
      </c>
      <c r="G112" s="171">
        <v>99</v>
      </c>
      <c r="H112" s="171" t="e">
        <f t="shared" si="2"/>
        <v>#N/A</v>
      </c>
      <c r="I112" s="172">
        <f>INDEX('Data Table'!$F$4:$F$128,MATCH(ANG!C112,'Data Table'!$A$4:$A$128,0))</f>
        <v>9.9563399076454536E-5</v>
      </c>
      <c r="J112" s="191">
        <f>'Data Table'!BV109</f>
        <v>3</v>
      </c>
      <c r="K112" s="191">
        <f>'Data Table'!BW109</f>
        <v>3</v>
      </c>
      <c r="L112" s="191">
        <f>'Data Table'!BX109</f>
        <v>3</v>
      </c>
      <c r="M112" s="191">
        <f>'Data Table'!BY109</f>
        <v>5</v>
      </c>
      <c r="N112" s="191">
        <f>'Data Table'!BZ109</f>
        <v>5</v>
      </c>
      <c r="O112" s="191">
        <f>'Data Table'!CA109</f>
        <v>10</v>
      </c>
      <c r="P112" s="191">
        <f>'Data Table'!CB109</f>
        <v>6</v>
      </c>
      <c r="Q112" s="191">
        <f>'Data Table'!CC109</f>
        <v>0</v>
      </c>
      <c r="R112" s="191">
        <f>'Data Table'!CD109</f>
        <v>0</v>
      </c>
      <c r="S112" s="191">
        <f>'Data Table'!CE109</f>
        <v>1</v>
      </c>
      <c r="T112" s="191">
        <f>'Data Table'!CF109</f>
        <v>1</v>
      </c>
      <c r="U112" s="191">
        <f>'Data Table'!CG109</f>
        <v>0</v>
      </c>
      <c r="V112" s="191">
        <f>'Data Table'!CH109</f>
        <v>0</v>
      </c>
      <c r="W112" s="191">
        <f>'Data Table'!CI109</f>
        <v>0</v>
      </c>
      <c r="X112" s="191">
        <f>'Data Table'!CK109</f>
        <v>0</v>
      </c>
      <c r="Y112" s="191">
        <f>'Data Table'!CL109</f>
        <v>2223</v>
      </c>
      <c r="Z112" s="191">
        <f>'Data Table'!CM109</f>
        <v>0</v>
      </c>
      <c r="AA112" s="191">
        <f>'Data Table'!CN109</f>
        <v>1041</v>
      </c>
      <c r="AB112" s="191">
        <f>'Data Table'!CO109</f>
        <v>0</v>
      </c>
      <c r="AC112" s="191">
        <f>'Data Table'!CP109</f>
        <v>0</v>
      </c>
      <c r="AD112" s="200">
        <f>'Data Table'!CQ109</f>
        <v>2365</v>
      </c>
      <c r="AE112" s="193" t="s">
        <v>113</v>
      </c>
      <c r="AF112" s="138">
        <f t="shared" si="3"/>
        <v>9.9563399076454536E-5</v>
      </c>
      <c r="AG112" s="194">
        <f>INDEX('Data Table'!$BE$4:$BE$128,MATCH(ANG!C112,'Data Table'!$A$4:$A$128,0))</f>
        <v>90.461364958818493</v>
      </c>
      <c r="AH112" s="195">
        <f>INDEX('[3]60-Mile'!$V$4:$V$129,MATCH(AE112,'[3]60-Mile'!$A$4:$A$129,0))</f>
        <v>5</v>
      </c>
      <c r="AI112" s="196"/>
      <c r="AJ112" s="197">
        <f>INDEX('[3]60-Mile'!$X$4:$X$129,MATCH(AE112,'[3]60-Mile'!$A$4:$A$129,0))</f>
        <v>3.9591844080119496</v>
      </c>
      <c r="AK112" s="198">
        <f>INDEX('[3]60-Mile'!$AA$4:$AA$129,MATCH(AE112,'[3]60-Mile'!$A$4:$A$129,0))</f>
        <v>0.2857142857142857</v>
      </c>
      <c r="AL112" s="188"/>
      <c r="AM112" s="143"/>
      <c r="AN112" s="144">
        <f>('[4]Social Distancing Grades'!$M107)</f>
        <v>-1</v>
      </c>
      <c r="AO112" s="202"/>
      <c r="AP112" s="162"/>
      <c r="AQ112" s="162"/>
      <c r="AV112" s="166"/>
      <c r="AW112" s="167"/>
    </row>
    <row r="113" spans="1:49" s="163" customFormat="1" ht="24.95" hidden="1" customHeight="1" x14ac:dyDescent="0.25">
      <c r="A113" s="175">
        <v>48.421038646699998</v>
      </c>
      <c r="B113" s="176">
        <v>-101.33831442100001</v>
      </c>
      <c r="C113" s="68">
        <v>38101</v>
      </c>
      <c r="D113" s="68" t="s">
        <v>365</v>
      </c>
      <c r="E113" s="68">
        <v>97</v>
      </c>
      <c r="F113" s="170" t="s">
        <v>154</v>
      </c>
      <c r="G113" s="171">
        <v>102</v>
      </c>
      <c r="H113" s="171" t="e">
        <f t="shared" si="2"/>
        <v>#N/A</v>
      </c>
      <c r="I113" s="172">
        <f>INDEX('Data Table'!$F$4:$F$128,MATCH(ANG!C113,'Data Table'!$A$4:$A$128,0))</f>
        <v>6.3550674846819821E-10</v>
      </c>
      <c r="J113" s="191">
        <f>'Data Table'!BV110</f>
        <v>0</v>
      </c>
      <c r="K113" s="191">
        <f>'Data Table'!BW110</f>
        <v>1</v>
      </c>
      <c r="L113" s="191">
        <f>'Data Table'!BX110</f>
        <v>1</v>
      </c>
      <c r="M113" s="191">
        <f>'Data Table'!BY110</f>
        <v>24</v>
      </c>
      <c r="N113" s="191">
        <f>'Data Table'!BZ110</f>
        <v>1</v>
      </c>
      <c r="O113" s="191">
        <f>'Data Table'!CA110</f>
        <v>0</v>
      </c>
      <c r="P113" s="191">
        <f>'Data Table'!CB110</f>
        <v>0</v>
      </c>
      <c r="Q113" s="191">
        <f>'Data Table'!CC110</f>
        <v>0</v>
      </c>
      <c r="R113" s="191">
        <f>'Data Table'!CD110</f>
        <v>0</v>
      </c>
      <c r="S113" s="191">
        <f>'Data Table'!CE110</f>
        <v>0</v>
      </c>
      <c r="T113" s="191">
        <f>'Data Table'!CF110</f>
        <v>0</v>
      </c>
      <c r="U113" s="191">
        <f>'Data Table'!CG110</f>
        <v>0</v>
      </c>
      <c r="V113" s="191">
        <f>'Data Table'!CH110</f>
        <v>0</v>
      </c>
      <c r="W113" s="191">
        <f>'Data Table'!CI110</f>
        <v>0</v>
      </c>
      <c r="X113" s="191">
        <f>'Data Table'!CK110</f>
        <v>540</v>
      </c>
      <c r="Y113" s="191">
        <f>'Data Table'!CL110</f>
        <v>459</v>
      </c>
      <c r="Z113" s="191">
        <f>'Data Table'!CM110</f>
        <v>739</v>
      </c>
      <c r="AA113" s="191">
        <f>'Data Table'!CN110</f>
        <v>671</v>
      </c>
      <c r="AB113" s="191">
        <f>'Data Table'!CO110</f>
        <v>838</v>
      </c>
      <c r="AC113" s="191">
        <f>'Data Table'!CP110</f>
        <v>810</v>
      </c>
      <c r="AD113" s="200">
        <f>'Data Table'!CQ110</f>
        <v>472</v>
      </c>
      <c r="AE113" s="193" t="s">
        <v>137</v>
      </c>
      <c r="AF113" s="138">
        <f t="shared" si="3"/>
        <v>6.3550674846819821E-10</v>
      </c>
      <c r="AG113" s="194">
        <f>INDEX('Data Table'!$BE$4:$BE$128,MATCH(ANG!C113,'Data Table'!$A$4:$A$128,0))</f>
        <v>75.150006458203677</v>
      </c>
      <c r="AH113" s="195">
        <f>INDEX('[3]60-Mile'!$V$4:$V$129,MATCH(AE113,'[3]60-Mile'!$A$4:$A$129,0))</f>
        <v>3.8571428571428572</v>
      </c>
      <c r="AI113" s="196"/>
      <c r="AJ113" s="197">
        <f>INDEX('[3]60-Mile'!$X$4:$X$129,MATCH(AE113,'[3]60-Mile'!$A$4:$A$129,0))</f>
        <v>2.3484377018188649</v>
      </c>
      <c r="AK113" s="198">
        <f>INDEX('[3]60-Mile'!$AA$4:$AA$129,MATCH(AE113,'[3]60-Mile'!$A$4:$A$129,0))</f>
        <v>0</v>
      </c>
      <c r="AL113" s="188"/>
      <c r="AM113" s="143"/>
      <c r="AN113" s="144">
        <f>('[4]Social Distancing Grades'!$M108)</f>
        <v>-1</v>
      </c>
      <c r="AO113" s="202"/>
      <c r="AP113" s="162"/>
      <c r="AQ113" s="162"/>
      <c r="AV113" s="166"/>
      <c r="AW113" s="167"/>
    </row>
    <row r="114" spans="1:49" s="163" customFormat="1" ht="24.95" hidden="1" customHeight="1" x14ac:dyDescent="0.25">
      <c r="A114" s="178">
        <v>30.967560451200001</v>
      </c>
      <c r="B114" s="179">
        <v>-83.185112934100005</v>
      </c>
      <c r="C114" s="68">
        <v>13185</v>
      </c>
      <c r="D114" s="68" t="s">
        <v>366</v>
      </c>
      <c r="E114" s="68">
        <v>99</v>
      </c>
      <c r="F114" s="170" t="s">
        <v>76</v>
      </c>
      <c r="G114" s="171">
        <v>32</v>
      </c>
      <c r="H114" s="171" t="e">
        <f t="shared" si="2"/>
        <v>#N/A</v>
      </c>
      <c r="I114" s="172">
        <f>INDEX('Data Table'!$F$4:$F$128,MATCH(ANG!C114,'Data Table'!$A$4:$A$128,0))</f>
        <v>3.574917035517828E-5</v>
      </c>
      <c r="J114" s="191">
        <f>'Data Table'!BV111</f>
        <v>57</v>
      </c>
      <c r="K114" s="191">
        <f>'Data Table'!BW111</f>
        <v>51</v>
      </c>
      <c r="L114" s="191">
        <f>'Data Table'!BX111</f>
        <v>112</v>
      </c>
      <c r="M114" s="191">
        <f>'Data Table'!BY111</f>
        <v>76</v>
      </c>
      <c r="N114" s="191">
        <f>'Data Table'!BZ111</f>
        <v>77</v>
      </c>
      <c r="O114" s="191">
        <f>'Data Table'!CA111</f>
        <v>39</v>
      </c>
      <c r="P114" s="191">
        <f>'Data Table'!CB111</f>
        <v>112</v>
      </c>
      <c r="Q114" s="191">
        <f>'Data Table'!CC111</f>
        <v>5</v>
      </c>
      <c r="R114" s="191">
        <f>'Data Table'!CD111</f>
        <v>1</v>
      </c>
      <c r="S114" s="191">
        <f>'Data Table'!CE111</f>
        <v>2</v>
      </c>
      <c r="T114" s="191">
        <f>'Data Table'!CF111</f>
        <v>3</v>
      </c>
      <c r="U114" s="191">
        <f>'Data Table'!CG111</f>
        <v>1</v>
      </c>
      <c r="V114" s="191">
        <f>'Data Table'!CH111</f>
        <v>2</v>
      </c>
      <c r="W114" s="191">
        <f>'Data Table'!CI111</f>
        <v>0</v>
      </c>
      <c r="X114" s="191">
        <f>'Data Table'!CK111</f>
        <v>7467</v>
      </c>
      <c r="Y114" s="191">
        <f>'Data Table'!CL111</f>
        <v>15524</v>
      </c>
      <c r="Z114" s="191">
        <f>'Data Table'!CM111</f>
        <v>-2789</v>
      </c>
      <c r="AA114" s="191">
        <f>'Data Table'!CN111</f>
        <v>11388</v>
      </c>
      <c r="AB114" s="191">
        <f>'Data Table'!CO111</f>
        <v>17148</v>
      </c>
      <c r="AC114" s="191">
        <f>'Data Table'!CP111</f>
        <v>21357</v>
      </c>
      <c r="AD114" s="200">
        <f>'Data Table'!CQ111</f>
        <v>26531</v>
      </c>
      <c r="AE114" s="193" t="s">
        <v>117</v>
      </c>
      <c r="AF114" s="138">
        <f t="shared" si="3"/>
        <v>3.574917035517828E-5</v>
      </c>
      <c r="AG114" s="194">
        <f>INDEX('Data Table'!$BE$4:$BE$128,MATCH(ANG!C114,'Data Table'!$A$4:$A$128,0))</f>
        <v>424.09537777574076</v>
      </c>
      <c r="AH114" s="195">
        <f>INDEX('[3]60-Mile'!$V$4:$V$129,MATCH(AE114,'[3]60-Mile'!$A$4:$A$129,0))</f>
        <v>74.857142857142861</v>
      </c>
      <c r="AI114" s="196"/>
      <c r="AJ114" s="197">
        <f>INDEX('[3]60-Mile'!$X$4:$X$129,MATCH(AE114,'[3]60-Mile'!$A$4:$A$129,0))</f>
        <v>24.062149093659052</v>
      </c>
      <c r="AK114" s="198">
        <f>INDEX('[3]60-Mile'!$AA$4:$AA$129,MATCH(AE114,'[3]60-Mile'!$A$4:$A$129,0))</f>
        <v>2</v>
      </c>
      <c r="AL114" s="188"/>
      <c r="AM114" s="143"/>
      <c r="AN114" s="144">
        <f>('[4]Social Distancing Grades'!$M109)</f>
        <v>-1</v>
      </c>
      <c r="AO114" s="202"/>
      <c r="AP114" s="162"/>
      <c r="AQ114" s="162"/>
      <c r="AV114" s="166"/>
      <c r="AW114" s="167"/>
    </row>
    <row r="115" spans="1:49" s="163" customFormat="1" ht="24.95" hidden="1" customHeight="1" x14ac:dyDescent="0.25">
      <c r="A115" s="175">
        <v>43.048934923700003</v>
      </c>
      <c r="B115" s="176">
        <v>-115.86586605700001</v>
      </c>
      <c r="C115" s="68">
        <v>16039</v>
      </c>
      <c r="D115" s="68" t="s">
        <v>366</v>
      </c>
      <c r="E115" s="68">
        <v>100</v>
      </c>
      <c r="F115" s="170" t="s">
        <v>76</v>
      </c>
      <c r="G115" s="171">
        <v>123</v>
      </c>
      <c r="H115" s="171" t="e">
        <f t="shared" si="2"/>
        <v>#N/A</v>
      </c>
      <c r="I115" s="172">
        <f>INDEX('Data Table'!$F$4:$F$128,MATCH(ANG!C115,'Data Table'!$A$4:$A$128,0))</f>
        <v>1.1918069791011623E-5</v>
      </c>
      <c r="J115" s="191">
        <f>'Data Table'!BV112</f>
        <v>7</v>
      </c>
      <c r="K115" s="191">
        <f>'Data Table'!BW112</f>
        <v>3</v>
      </c>
      <c r="L115" s="191">
        <f>'Data Table'!BX112</f>
        <v>9</v>
      </c>
      <c r="M115" s="191">
        <f>'Data Table'!BY112</f>
        <v>1</v>
      </c>
      <c r="N115" s="191">
        <f>'Data Table'!BZ112</f>
        <v>3</v>
      </c>
      <c r="O115" s="191">
        <f>'Data Table'!CA112</f>
        <v>2</v>
      </c>
      <c r="P115" s="191">
        <f>'Data Table'!CB112</f>
        <v>1</v>
      </c>
      <c r="Q115" s="191">
        <f>'Data Table'!CC112</f>
        <v>0</v>
      </c>
      <c r="R115" s="191">
        <f>'Data Table'!CD112</f>
        <v>1</v>
      </c>
      <c r="S115" s="191">
        <f>'Data Table'!CE112</f>
        <v>0</v>
      </c>
      <c r="T115" s="191">
        <f>'Data Table'!CF112</f>
        <v>0</v>
      </c>
      <c r="U115" s="191">
        <f>'Data Table'!CG112</f>
        <v>0</v>
      </c>
      <c r="V115" s="191">
        <f>'Data Table'!CH112</f>
        <v>0</v>
      </c>
      <c r="W115" s="191">
        <f>'Data Table'!CI112</f>
        <v>0</v>
      </c>
      <c r="X115" s="191">
        <f>'Data Table'!CK112</f>
        <v>1037</v>
      </c>
      <c r="Y115" s="191">
        <f>'Data Table'!CL112</f>
        <v>288</v>
      </c>
      <c r="Z115" s="191">
        <f>'Data Table'!CM112</f>
        <v>21</v>
      </c>
      <c r="AA115" s="191">
        <f>'Data Table'!CN112</f>
        <v>427</v>
      </c>
      <c r="AB115" s="191">
        <f>'Data Table'!CO112</f>
        <v>404</v>
      </c>
      <c r="AC115" s="191">
        <f>'Data Table'!CP112</f>
        <v>487</v>
      </c>
      <c r="AD115" s="200">
        <f>'Data Table'!CQ112</f>
        <v>0</v>
      </c>
      <c r="AE115" s="193" t="s">
        <v>133</v>
      </c>
      <c r="AF115" s="138">
        <f t="shared" si="3"/>
        <v>1.1918069791011623E-5</v>
      </c>
      <c r="AG115" s="194">
        <f>INDEX('Data Table'!$BE$4:$BE$128,MATCH(ANG!C115,'Data Table'!$A$4:$A$128,0))</f>
        <v>160.48498716696005</v>
      </c>
      <c r="AH115" s="195">
        <f>INDEX('[3]60-Mile'!$V$4:$V$129,MATCH(AE115,'[3]60-Mile'!$A$4:$A$129,0))</f>
        <v>3.7142857142857144</v>
      </c>
      <c r="AI115" s="196"/>
      <c r="AJ115" s="197">
        <f>INDEX('[3]60-Mile'!$X$4:$X$129,MATCH(AE115,'[3]60-Mile'!$A$4:$A$129,0))</f>
        <v>4.7991921999689016</v>
      </c>
      <c r="AK115" s="198">
        <f>INDEX('[3]60-Mile'!$AA$4:$AA$129,MATCH(AE115,'[3]60-Mile'!$A$4:$A$129,0))</f>
        <v>0.14285714285714285</v>
      </c>
      <c r="AL115" s="188"/>
      <c r="AM115" s="143"/>
      <c r="AN115" s="144">
        <f>('[4]Social Distancing Grades'!$M110)</f>
        <v>-1</v>
      </c>
      <c r="AO115" s="202"/>
      <c r="AP115" s="162"/>
      <c r="AQ115" s="162"/>
      <c r="AV115" s="166"/>
      <c r="AW115" s="167"/>
    </row>
    <row r="116" spans="1:49" s="163" customFormat="1" ht="24.95" hidden="1" customHeight="1" x14ac:dyDescent="0.25">
      <c r="A116" s="175">
        <v>36.243503451599999</v>
      </c>
      <c r="B116" s="176">
        <v>-114.993120307</v>
      </c>
      <c r="C116" s="68">
        <v>32003</v>
      </c>
      <c r="D116" s="68" t="s">
        <v>366</v>
      </c>
      <c r="E116" s="68">
        <v>105</v>
      </c>
      <c r="F116" s="170" t="s">
        <v>74</v>
      </c>
      <c r="G116" s="171">
        <v>12</v>
      </c>
      <c r="H116" s="171" t="e">
        <f t="shared" si="2"/>
        <v>#N/A</v>
      </c>
      <c r="I116" s="172">
        <f>INDEX('Data Table'!$F$4:$F$128,MATCH(ANG!C116,'Data Table'!$A$4:$A$128,0))</f>
        <v>3.719368361927938E-6</v>
      </c>
      <c r="J116" s="191">
        <f>'Data Table'!BV113</f>
        <v>97</v>
      </c>
      <c r="K116" s="191">
        <f>'Data Table'!BW113</f>
        <v>73</v>
      </c>
      <c r="L116" s="191">
        <f>'Data Table'!BX113</f>
        <v>114</v>
      </c>
      <c r="M116" s="191">
        <f>'Data Table'!BY113</f>
        <v>84</v>
      </c>
      <c r="N116" s="191">
        <f>'Data Table'!BZ113</f>
        <v>81</v>
      </c>
      <c r="O116" s="191">
        <f>'Data Table'!CA113</f>
        <v>233</v>
      </c>
      <c r="P116" s="191">
        <f>'Data Table'!CB113</f>
        <v>92</v>
      </c>
      <c r="Q116" s="191">
        <f>'Data Table'!CC113</f>
        <v>0</v>
      </c>
      <c r="R116" s="191">
        <f>'Data Table'!CD113</f>
        <v>8</v>
      </c>
      <c r="S116" s="191">
        <f>'Data Table'!CE113</f>
        <v>10</v>
      </c>
      <c r="T116" s="191">
        <f>'Data Table'!CF113</f>
        <v>6</v>
      </c>
      <c r="U116" s="191">
        <f>'Data Table'!CG113</f>
        <v>2</v>
      </c>
      <c r="V116" s="191">
        <f>'Data Table'!CH113</f>
        <v>7</v>
      </c>
      <c r="W116" s="191">
        <f>'Data Table'!CI113</f>
        <v>2</v>
      </c>
      <c r="X116" s="191">
        <f>'Data Table'!CK113</f>
        <v>4323</v>
      </c>
      <c r="Y116" s="191">
        <f>'Data Table'!CL113</f>
        <v>2416</v>
      </c>
      <c r="Z116" s="191">
        <f>'Data Table'!CM113</f>
        <v>2321</v>
      </c>
      <c r="AA116" s="191">
        <f>'Data Table'!CN113</f>
        <v>4099</v>
      </c>
      <c r="AB116" s="191">
        <f>'Data Table'!CO113</f>
        <v>4156</v>
      </c>
      <c r="AC116" s="191">
        <f>'Data Table'!CP113</f>
        <v>2494</v>
      </c>
      <c r="AD116" s="200">
        <f>'Data Table'!CQ113</f>
        <v>3360</v>
      </c>
      <c r="AE116" s="193" t="s">
        <v>124</v>
      </c>
      <c r="AF116" s="138">
        <f t="shared" si="3"/>
        <v>3.719368361927938E-6</v>
      </c>
      <c r="AG116" s="194">
        <f>INDEX('Data Table'!$BE$4:$BE$128,MATCH(ANG!C116,'Data Table'!$A$4:$A$128,0))</f>
        <v>270.87657689652207</v>
      </c>
      <c r="AH116" s="195">
        <f>INDEX('[3]60-Mile'!$V$4:$V$129,MATCH(AE116,'[3]60-Mile'!$A$4:$A$129,0))</f>
        <v>110.57142857142857</v>
      </c>
      <c r="AI116" s="196"/>
      <c r="AJ116" s="197">
        <f>INDEX('[3]60-Mile'!$X$4:$X$129,MATCH(AE116,'[3]60-Mile'!$A$4:$A$129,0))</f>
        <v>14.602629796864626</v>
      </c>
      <c r="AK116" s="198">
        <f>INDEX('[3]60-Mile'!$AA$4:$AA$129,MATCH(AE116,'[3]60-Mile'!$A$4:$A$129,0))</f>
        <v>5</v>
      </c>
      <c r="AL116" s="188"/>
      <c r="AM116" s="143"/>
      <c r="AN116" s="144">
        <f>('[4]Social Distancing Grades'!$M111)</f>
        <v>-0.4</v>
      </c>
      <c r="AO116" s="202"/>
      <c r="AP116" s="162"/>
      <c r="AQ116" s="162"/>
      <c r="AV116" s="166"/>
      <c r="AW116" s="167"/>
    </row>
    <row r="117" spans="1:49" s="163" customFormat="1" ht="24.95" hidden="1" customHeight="1" x14ac:dyDescent="0.25">
      <c r="A117" s="178">
        <v>41.119152002100002</v>
      </c>
      <c r="B117" s="179">
        <v>-95.908343195900002</v>
      </c>
      <c r="C117" s="68">
        <v>31153</v>
      </c>
      <c r="D117" s="68" t="s">
        <v>366</v>
      </c>
      <c r="E117" s="68">
        <v>110</v>
      </c>
      <c r="F117" s="170" t="s">
        <v>155</v>
      </c>
      <c r="G117" s="171">
        <v>113</v>
      </c>
      <c r="H117" s="171" t="e">
        <f t="shared" si="2"/>
        <v>#N/A</v>
      </c>
      <c r="I117" s="172">
        <f>INDEX('Data Table'!$F$4:$F$128,MATCH(ANG!C117,'Data Table'!$A$4:$A$128,0))</f>
        <v>5.2621938620522023E-3</v>
      </c>
      <c r="J117" s="191">
        <f>'Data Table'!BV114</f>
        <v>206</v>
      </c>
      <c r="K117" s="191">
        <f>'Data Table'!BW114</f>
        <v>160</v>
      </c>
      <c r="L117" s="191">
        <f>'Data Table'!BX114</f>
        <v>201</v>
      </c>
      <c r="M117" s="191">
        <f>'Data Table'!BY114</f>
        <v>234</v>
      </c>
      <c r="N117" s="191">
        <f>'Data Table'!BZ114</f>
        <v>146</v>
      </c>
      <c r="O117" s="191">
        <f>'Data Table'!CA114</f>
        <v>184</v>
      </c>
      <c r="P117" s="191">
        <f>'Data Table'!CB114</f>
        <v>141</v>
      </c>
      <c r="Q117" s="191">
        <f>'Data Table'!CC114</f>
        <v>1</v>
      </c>
      <c r="R117" s="191">
        <f>'Data Table'!CD114</f>
        <v>1</v>
      </c>
      <c r="S117" s="191">
        <f>'Data Table'!CE114</f>
        <v>1</v>
      </c>
      <c r="T117" s="191">
        <f>'Data Table'!CF114</f>
        <v>5</v>
      </c>
      <c r="U117" s="191">
        <f>'Data Table'!CG114</f>
        <v>3</v>
      </c>
      <c r="V117" s="191">
        <f>'Data Table'!CH114</f>
        <v>0</v>
      </c>
      <c r="W117" s="191">
        <f>'Data Table'!CI114</f>
        <v>2</v>
      </c>
      <c r="X117" s="191">
        <f>'Data Table'!CK114</f>
        <v>-287</v>
      </c>
      <c r="Y117" s="191">
        <f>'Data Table'!CL114</f>
        <v>-59</v>
      </c>
      <c r="Z117" s="191">
        <f>'Data Table'!CM114</f>
        <v>745</v>
      </c>
      <c r="AA117" s="191">
        <f>'Data Table'!CN114</f>
        <v>-251</v>
      </c>
      <c r="AB117" s="191">
        <f>'Data Table'!CO114</f>
        <v>-807</v>
      </c>
      <c r="AC117" s="191">
        <f>'Data Table'!CP114</f>
        <v>-47</v>
      </c>
      <c r="AD117" s="200">
        <f>'Data Table'!CQ114</f>
        <v>1077</v>
      </c>
      <c r="AE117" s="193" t="s">
        <v>130</v>
      </c>
      <c r="AF117" s="138">
        <f t="shared" si="3"/>
        <v>5.2621938620522023E-3</v>
      </c>
      <c r="AG117" s="194">
        <f>INDEX('Data Table'!$BE$4:$BE$128,MATCH(ANG!C117,'Data Table'!$A$4:$A$128,0))</f>
        <v>383.99793422873739</v>
      </c>
      <c r="AH117" s="195">
        <f>INDEX('[3]60-Mile'!$V$4:$V$129,MATCH(AE117,'[3]60-Mile'!$A$4:$A$129,0))</f>
        <v>181.71428571428572</v>
      </c>
      <c r="AI117" s="196"/>
      <c r="AJ117" s="197">
        <f>INDEX('[3]60-Mile'!$X$4:$X$129,MATCH(AE117,'[3]60-Mile'!$A$4:$A$129,0))</f>
        <v>3.4760574131180735</v>
      </c>
      <c r="AK117" s="198">
        <f>INDEX('[3]60-Mile'!$AA$4:$AA$129,MATCH(AE117,'[3]60-Mile'!$A$4:$A$129,0))</f>
        <v>1.8571428571428572</v>
      </c>
      <c r="AL117" s="188"/>
      <c r="AM117" s="143"/>
      <c r="AN117" s="144">
        <f>('[4]Social Distancing Grades'!$M112)</f>
        <v>-1</v>
      </c>
      <c r="AO117" s="202"/>
      <c r="AP117" s="162"/>
      <c r="AQ117" s="162"/>
      <c r="AV117" s="166"/>
      <c r="AW117" s="167"/>
    </row>
    <row r="118" spans="1:49" s="163" customFormat="1" ht="24.95" hidden="1" customHeight="1" x14ac:dyDescent="0.25">
      <c r="A118" s="175">
        <v>28.2338726202</v>
      </c>
      <c r="B118" s="176">
        <v>-80.608007315999998</v>
      </c>
      <c r="C118" s="68">
        <v>12009</v>
      </c>
      <c r="D118" s="68" t="s">
        <v>372</v>
      </c>
      <c r="E118" s="68">
        <v>112</v>
      </c>
      <c r="F118" s="170" t="s">
        <v>156</v>
      </c>
      <c r="G118" s="171">
        <v>44</v>
      </c>
      <c r="H118" s="171" t="e">
        <f t="shared" si="2"/>
        <v>#N/A</v>
      </c>
      <c r="I118" s="172">
        <f>INDEX('Data Table'!$F$4:$F$128,MATCH(ANG!C118,'Data Table'!$A$4:$A$128,0))</f>
        <v>4.5988623541106072E-4</v>
      </c>
      <c r="J118" s="191">
        <f>'Data Table'!BV115</f>
        <v>53</v>
      </c>
      <c r="K118" s="191">
        <f>'Data Table'!BW115</f>
        <v>40</v>
      </c>
      <c r="L118" s="191">
        <f>'Data Table'!BX115</f>
        <v>23</v>
      </c>
      <c r="M118" s="191">
        <f>'Data Table'!BY115</f>
        <v>44</v>
      </c>
      <c r="N118" s="191">
        <f>'Data Table'!BZ115</f>
        <v>50</v>
      </c>
      <c r="O118" s="191">
        <f>'Data Table'!CA115</f>
        <v>68</v>
      </c>
      <c r="P118" s="191">
        <f>'Data Table'!CB115</f>
        <v>71</v>
      </c>
      <c r="Q118" s="191">
        <f>'Data Table'!CC115</f>
        <v>1</v>
      </c>
      <c r="R118" s="191">
        <f>'Data Table'!CD115</f>
        <v>1</v>
      </c>
      <c r="S118" s="191">
        <f>'Data Table'!CE115</f>
        <v>2</v>
      </c>
      <c r="T118" s="191">
        <f>'Data Table'!CF115</f>
        <v>0</v>
      </c>
      <c r="U118" s="191">
        <f>'Data Table'!CG115</f>
        <v>0</v>
      </c>
      <c r="V118" s="191">
        <f>'Data Table'!CH115</f>
        <v>1</v>
      </c>
      <c r="W118" s="191">
        <f>'Data Table'!CI115</f>
        <v>0</v>
      </c>
      <c r="X118" s="191">
        <f>'Data Table'!CK115</f>
        <v>34423</v>
      </c>
      <c r="Y118" s="191">
        <f>'Data Table'!CL115</f>
        <v>50223</v>
      </c>
      <c r="Z118" s="191">
        <f>'Data Table'!CM115</f>
        <v>30541</v>
      </c>
      <c r="AA118" s="191">
        <f>'Data Table'!CN115</f>
        <v>13807</v>
      </c>
      <c r="AB118" s="191">
        <f>'Data Table'!CO115</f>
        <v>14181</v>
      </c>
      <c r="AC118" s="191">
        <f>'Data Table'!CP115</f>
        <v>7398</v>
      </c>
      <c r="AD118" s="200">
        <f>'Data Table'!CQ115</f>
        <v>28210</v>
      </c>
      <c r="AE118" s="193" t="s">
        <v>104</v>
      </c>
      <c r="AF118" s="138">
        <f t="shared" si="3"/>
        <v>4.5988623541106072E-4</v>
      </c>
      <c r="AG118" s="194">
        <f>INDEX('Data Table'!$BE$4:$BE$128,MATCH(ANG!C118,'Data Table'!$A$4:$A$128,0))</f>
        <v>115.53129494879003</v>
      </c>
      <c r="AH118" s="195">
        <f>INDEX('[3]60-Mile'!$V$4:$V$129,MATCH(AE118,'[3]60-Mile'!$A$4:$A$129,0))</f>
        <v>49.857142857142854</v>
      </c>
      <c r="AI118" s="196"/>
      <c r="AJ118" s="197">
        <f>INDEX('[3]60-Mile'!$X$4:$X$129,MATCH(AE118,'[3]60-Mile'!$A$4:$A$129,0))</f>
        <v>3.43870901377529</v>
      </c>
      <c r="AK118" s="198">
        <f>INDEX('[3]60-Mile'!$AA$4:$AA$129,MATCH(AE118,'[3]60-Mile'!$A$4:$A$129,0))</f>
        <v>0.7142857142857143</v>
      </c>
      <c r="AL118" s="188"/>
      <c r="AM118" s="143"/>
      <c r="AN118" s="144">
        <f>('[4]Social Distancing Grades'!$M113)</f>
        <v>-1</v>
      </c>
      <c r="AO118" s="202"/>
      <c r="AP118" s="162"/>
      <c r="AQ118" s="162"/>
      <c r="AV118" s="166"/>
      <c r="AW118" s="167"/>
    </row>
    <row r="119" spans="1:49" s="163" customFormat="1" ht="24.95" hidden="1" customHeight="1" x14ac:dyDescent="0.25">
      <c r="A119" s="175">
        <v>38.617225336899999</v>
      </c>
      <c r="B119" s="176">
        <v>-104.80774381800001</v>
      </c>
      <c r="C119" s="68">
        <v>8041</v>
      </c>
      <c r="D119" s="68" t="s">
        <v>372</v>
      </c>
      <c r="E119" s="68">
        <v>115</v>
      </c>
      <c r="F119" s="170" t="s">
        <v>156</v>
      </c>
      <c r="G119" s="171">
        <v>78</v>
      </c>
      <c r="H119" s="171" t="e">
        <f t="shared" si="2"/>
        <v>#N/A</v>
      </c>
      <c r="I119" s="172">
        <f>INDEX('Data Table'!$F$4:$F$128,MATCH(ANG!C119,'Data Table'!$A$4:$A$128,0))</f>
        <v>1.5687077793789161E-3</v>
      </c>
      <c r="J119" s="191">
        <f>'Data Table'!BV116</f>
        <v>58</v>
      </c>
      <c r="K119" s="191">
        <f>'Data Table'!BW116</f>
        <v>16</v>
      </c>
      <c r="L119" s="191">
        <f>'Data Table'!BX116</f>
        <v>37</v>
      </c>
      <c r="M119" s="191">
        <f>'Data Table'!BY116</f>
        <v>58</v>
      </c>
      <c r="N119" s="191">
        <f>'Data Table'!BZ116</f>
        <v>41</v>
      </c>
      <c r="O119" s="191">
        <f>'Data Table'!CA116</f>
        <v>66</v>
      </c>
      <c r="P119" s="191">
        <f>'Data Table'!CB116</f>
        <v>15</v>
      </c>
      <c r="Q119" s="191">
        <f>'Data Table'!CC116</f>
        <v>1</v>
      </c>
      <c r="R119" s="191">
        <f>'Data Table'!CD116</f>
        <v>4</v>
      </c>
      <c r="S119" s="191">
        <f>'Data Table'!CE116</f>
        <v>5</v>
      </c>
      <c r="T119" s="191">
        <f>'Data Table'!CF116</f>
        <v>0</v>
      </c>
      <c r="U119" s="191">
        <f>'Data Table'!CG116</f>
        <v>0</v>
      </c>
      <c r="V119" s="191">
        <f>'Data Table'!CH116</f>
        <v>1</v>
      </c>
      <c r="W119" s="191">
        <f>'Data Table'!CI116</f>
        <v>1</v>
      </c>
      <c r="X119" s="191">
        <f>'Data Table'!CK116</f>
        <v>198</v>
      </c>
      <c r="Y119" s="191">
        <f>'Data Table'!CL116</f>
        <v>-2296</v>
      </c>
      <c r="Z119" s="191">
        <f>'Data Table'!CM116</f>
        <v>624</v>
      </c>
      <c r="AA119" s="191">
        <f>'Data Table'!CN116</f>
        <v>2674</v>
      </c>
      <c r="AB119" s="191">
        <f>'Data Table'!CO116</f>
        <v>-233</v>
      </c>
      <c r="AC119" s="191">
        <f>'Data Table'!CP116</f>
        <v>329</v>
      </c>
      <c r="AD119" s="200">
        <f>'Data Table'!CQ116</f>
        <v>-1843</v>
      </c>
      <c r="AE119" s="193" t="s">
        <v>213</v>
      </c>
      <c r="AF119" s="138">
        <f t="shared" si="3"/>
        <v>1.5687077793789161E-3</v>
      </c>
      <c r="AG119" s="194">
        <f>INDEX('Data Table'!$BE$4:$BE$128,MATCH(ANG!C119,'Data Table'!$A$4:$A$128,0))</f>
        <v>188.91901927802459</v>
      </c>
      <c r="AH119" s="195">
        <f>INDEX('[3]60-Mile'!$V$4:$V$129,MATCH(AE119,'[3]60-Mile'!$A$4:$A$129,0))</f>
        <v>41.571428571428569</v>
      </c>
      <c r="AI119" s="196"/>
      <c r="AJ119" s="197">
        <f>INDEX('[3]60-Mile'!$X$4:$X$129,MATCH(AE119,'[3]60-Mile'!$A$4:$A$129,0))</f>
        <v>11.169448673054704</v>
      </c>
      <c r="AK119" s="198">
        <f>INDEX('[3]60-Mile'!$AA$4:$AA$129,MATCH(AE119,'[3]60-Mile'!$A$4:$A$129,0))</f>
        <v>1.7142857142857142</v>
      </c>
      <c r="AL119" s="188"/>
      <c r="AM119" s="143"/>
      <c r="AN119" s="144">
        <f>('[4]Social Distancing Grades'!$M114)</f>
        <v>-1</v>
      </c>
      <c r="AO119" s="202"/>
      <c r="AP119" s="162"/>
      <c r="AQ119" s="162"/>
      <c r="AV119" s="166"/>
      <c r="AW119" s="167"/>
    </row>
    <row r="120" spans="1:49" s="163" customFormat="1" ht="24.95" hidden="1" customHeight="1" x14ac:dyDescent="0.25">
      <c r="A120" s="178">
        <v>32.645408707800001</v>
      </c>
      <c r="B120" s="179">
        <v>-83.604766896000001</v>
      </c>
      <c r="C120" s="68">
        <v>13153</v>
      </c>
      <c r="D120" s="68" t="s">
        <v>368</v>
      </c>
      <c r="E120" s="68">
        <v>122</v>
      </c>
      <c r="F120" s="170" t="s">
        <v>152</v>
      </c>
      <c r="G120" s="171">
        <v>37</v>
      </c>
      <c r="H120" s="171" t="e">
        <f t="shared" si="2"/>
        <v>#N/A</v>
      </c>
      <c r="I120" s="172">
        <f>INDEX('Data Table'!$F$4:$F$128,MATCH(ANG!C120,'Data Table'!$A$4:$A$128,0))</f>
        <v>1.3755981161358663E-2</v>
      </c>
      <c r="J120" s="191">
        <f>'Data Table'!BV117</f>
        <v>69</v>
      </c>
      <c r="K120" s="191">
        <f>'Data Table'!BW117</f>
        <v>86</v>
      </c>
      <c r="L120" s="191">
        <f>'Data Table'!BX117</f>
        <v>61</v>
      </c>
      <c r="M120" s="191">
        <f>'Data Table'!BY117</f>
        <v>90</v>
      </c>
      <c r="N120" s="191">
        <f>'Data Table'!BZ117</f>
        <v>107</v>
      </c>
      <c r="O120" s="191">
        <f>'Data Table'!CA117</f>
        <v>50</v>
      </c>
      <c r="P120" s="191">
        <f>'Data Table'!CB117</f>
        <v>78</v>
      </c>
      <c r="Q120" s="191">
        <f>'Data Table'!CC117</f>
        <v>7</v>
      </c>
      <c r="R120" s="191">
        <f>'Data Table'!CD117</f>
        <v>5</v>
      </c>
      <c r="S120" s="191">
        <f>'Data Table'!CE117</f>
        <v>12</v>
      </c>
      <c r="T120" s="191">
        <f>'Data Table'!CF117</f>
        <v>10</v>
      </c>
      <c r="U120" s="191">
        <f>'Data Table'!CG117</f>
        <v>7</v>
      </c>
      <c r="V120" s="191">
        <f>'Data Table'!CH117</f>
        <v>11</v>
      </c>
      <c r="W120" s="191">
        <f>'Data Table'!CI117</f>
        <v>4</v>
      </c>
      <c r="X120" s="191">
        <f>'Data Table'!CK117</f>
        <v>7467</v>
      </c>
      <c r="Y120" s="191">
        <f>'Data Table'!CL117</f>
        <v>15524</v>
      </c>
      <c r="Z120" s="191">
        <f>'Data Table'!CM117</f>
        <v>-2789</v>
      </c>
      <c r="AA120" s="191">
        <f>'Data Table'!CN117</f>
        <v>11388</v>
      </c>
      <c r="AB120" s="191">
        <f>'Data Table'!CO117</f>
        <v>17148</v>
      </c>
      <c r="AC120" s="191">
        <f>'Data Table'!CP117</f>
        <v>21357</v>
      </c>
      <c r="AD120" s="200">
        <f>'Data Table'!CQ117</f>
        <v>26531</v>
      </c>
      <c r="AE120" s="193" t="s">
        <v>106</v>
      </c>
      <c r="AF120" s="138">
        <f t="shared" si="3"/>
        <v>1.3755981161358663E-2</v>
      </c>
      <c r="AG120" s="194">
        <f>INDEX('Data Table'!$BE$4:$BE$128,MATCH(ANG!C120,'Data Table'!$A$4:$A$128,0))</f>
        <v>400.82403878008751</v>
      </c>
      <c r="AH120" s="195">
        <f>INDEX('[3]60-Mile'!$V$4:$V$129,MATCH(AE120,'[3]60-Mile'!$A$4:$A$129,0))</f>
        <v>77.285714285714292</v>
      </c>
      <c r="AI120" s="196"/>
      <c r="AJ120" s="197">
        <f>INDEX('[3]60-Mile'!$X$4:$X$129,MATCH(AE120,'[3]60-Mile'!$A$4:$A$129,0))</f>
        <v>23.913879570007122</v>
      </c>
      <c r="AK120" s="198">
        <f>INDEX('[3]60-Mile'!$AA$4:$AA$129,MATCH(AE120,'[3]60-Mile'!$A$4:$A$129,0))</f>
        <v>8</v>
      </c>
      <c r="AL120" s="188"/>
      <c r="AM120" s="143"/>
      <c r="AN120" s="144">
        <f>('[4]Social Distancing Grades'!$M115)</f>
        <v>-1</v>
      </c>
      <c r="AO120" s="202"/>
      <c r="AP120" s="162"/>
      <c r="AQ120" s="162"/>
      <c r="AV120" s="166"/>
      <c r="AW120" s="167"/>
    </row>
    <row r="121" spans="1:49" s="163" customFormat="1" ht="24.95" hidden="1" customHeight="1" x14ac:dyDescent="0.25">
      <c r="A121" s="175">
        <v>38.5414818076</v>
      </c>
      <c r="B121" s="176">
        <v>-89.853703655900006</v>
      </c>
      <c r="C121" s="68">
        <v>17163</v>
      </c>
      <c r="D121" s="68" t="s">
        <v>364</v>
      </c>
      <c r="E121" s="68">
        <v>128</v>
      </c>
      <c r="F121" s="170" t="s">
        <v>153</v>
      </c>
      <c r="G121" s="171">
        <v>56</v>
      </c>
      <c r="H121" s="171" t="e">
        <f t="shared" si="2"/>
        <v>#N/A</v>
      </c>
      <c r="I121" s="172">
        <f>INDEX('Data Table'!$F$4:$F$128,MATCH(ANG!C121,'Data Table'!$A$4:$A$128,0))</f>
        <v>5.9782764307945761E-2</v>
      </c>
      <c r="J121" s="191">
        <f>'Data Table'!BV118</f>
        <v>99</v>
      </c>
      <c r="K121" s="191">
        <f>'Data Table'!BW118</f>
        <v>116</v>
      </c>
      <c r="L121" s="191">
        <f>'Data Table'!BX118</f>
        <v>88</v>
      </c>
      <c r="M121" s="191">
        <f>'Data Table'!BY118</f>
        <v>139</v>
      </c>
      <c r="N121" s="191">
        <f>'Data Table'!BZ118</f>
        <v>81</v>
      </c>
      <c r="O121" s="191">
        <f>'Data Table'!CA118</f>
        <v>99</v>
      </c>
      <c r="P121" s="191">
        <f>'Data Table'!CB118</f>
        <v>131</v>
      </c>
      <c r="Q121" s="191">
        <f>'Data Table'!CC118</f>
        <v>6</v>
      </c>
      <c r="R121" s="191">
        <f>'Data Table'!CD118</f>
        <v>22</v>
      </c>
      <c r="S121" s="191">
        <f>'Data Table'!CE118</f>
        <v>12</v>
      </c>
      <c r="T121" s="191">
        <f>'Data Table'!CF118</f>
        <v>29</v>
      </c>
      <c r="U121" s="191">
        <f>'Data Table'!CG118</f>
        <v>8</v>
      </c>
      <c r="V121" s="191">
        <f>'Data Table'!CH118</f>
        <v>13</v>
      </c>
      <c r="W121" s="191">
        <f>'Data Table'!CI118</f>
        <v>8</v>
      </c>
      <c r="X121" s="191">
        <f>'Data Table'!CK118</f>
        <v>2993</v>
      </c>
      <c r="Y121" s="191">
        <f>'Data Table'!CL118</f>
        <v>-2851</v>
      </c>
      <c r="Z121" s="191">
        <f>'Data Table'!CM118</f>
        <v>6627</v>
      </c>
      <c r="AA121" s="191">
        <f>'Data Table'!CN118</f>
        <v>-2467</v>
      </c>
      <c r="AB121" s="191">
        <f>'Data Table'!CO118</f>
        <v>1594</v>
      </c>
      <c r="AC121" s="191">
        <f>'Data Table'!CP118</f>
        <v>594</v>
      </c>
      <c r="AD121" s="200">
        <f>'Data Table'!CQ118</f>
        <v>4513</v>
      </c>
      <c r="AE121" s="193" t="s">
        <v>143</v>
      </c>
      <c r="AF121" s="138">
        <f t="shared" si="3"/>
        <v>5.9782764307945761E-2</v>
      </c>
      <c r="AG121" s="194">
        <f>INDEX('Data Table'!$BE$4:$BE$128,MATCH(ANG!C121,'Data Table'!$A$4:$A$128,0))</f>
        <v>342.76004975298883</v>
      </c>
      <c r="AH121" s="195">
        <f>INDEX('[3]60-Mile'!$V$4:$V$129,MATCH(AE121,'[3]60-Mile'!$A$4:$A$129,0))</f>
        <v>107.57142857142857</v>
      </c>
      <c r="AI121" s="196"/>
      <c r="AJ121" s="197">
        <f>INDEX('[3]60-Mile'!$X$4:$X$129,MATCH(AE121,'[3]60-Mile'!$A$4:$A$129,0))</f>
        <v>25.868046655568477</v>
      </c>
      <c r="AK121" s="198">
        <f>INDEX('[3]60-Mile'!$AA$4:$AA$129,MATCH(AE121,'[3]60-Mile'!$A$4:$A$129,0))</f>
        <v>14</v>
      </c>
      <c r="AL121" s="188"/>
      <c r="AM121" s="143"/>
      <c r="AN121" s="144">
        <f>('[4]Social Distancing Grades'!$M116)</f>
        <v>-1</v>
      </c>
      <c r="AO121" s="202"/>
      <c r="AP121" s="162"/>
      <c r="AQ121" s="162"/>
      <c r="AV121" s="166"/>
      <c r="AW121" s="167"/>
    </row>
    <row r="122" spans="1:49" s="163" customFormat="1" ht="24.95" hidden="1" customHeight="1" x14ac:dyDescent="0.25">
      <c r="A122" s="175">
        <v>35.3479202145</v>
      </c>
      <c r="B122" s="176">
        <v>-77.962511700600004</v>
      </c>
      <c r="C122" s="68">
        <v>37191</v>
      </c>
      <c r="D122" s="68" t="s">
        <v>366</v>
      </c>
      <c r="E122" s="68">
        <v>130</v>
      </c>
      <c r="F122" s="170" t="s">
        <v>76</v>
      </c>
      <c r="G122" s="171">
        <v>91</v>
      </c>
      <c r="H122" s="171" t="e">
        <f t="shared" si="2"/>
        <v>#N/A</v>
      </c>
      <c r="I122" s="172">
        <f>INDEX('Data Table'!$F$4:$F$128,MATCH(ANG!C122,'Data Table'!$A$4:$A$128,0))</f>
        <v>5.9505719134812993E-3</v>
      </c>
      <c r="J122" s="191">
        <f>'Data Table'!BV119</f>
        <v>228</v>
      </c>
      <c r="K122" s="191">
        <f>'Data Table'!BW119</f>
        <v>166</v>
      </c>
      <c r="L122" s="191">
        <f>'Data Table'!BX119</f>
        <v>112</v>
      </c>
      <c r="M122" s="191">
        <f>'Data Table'!BY119</f>
        <v>236</v>
      </c>
      <c r="N122" s="191">
        <f>'Data Table'!BZ119</f>
        <v>254</v>
      </c>
      <c r="O122" s="191">
        <f>'Data Table'!CA119</f>
        <v>331</v>
      </c>
      <c r="P122" s="191">
        <f>'Data Table'!CB119</f>
        <v>164</v>
      </c>
      <c r="Q122" s="191">
        <f>'Data Table'!CC119</f>
        <v>3</v>
      </c>
      <c r="R122" s="191">
        <f>'Data Table'!CD119</f>
        <v>9</v>
      </c>
      <c r="S122" s="191">
        <f>'Data Table'!CE119</f>
        <v>2</v>
      </c>
      <c r="T122" s="191">
        <f>'Data Table'!CF119</f>
        <v>6</v>
      </c>
      <c r="U122" s="191">
        <f>'Data Table'!CG119</f>
        <v>1</v>
      </c>
      <c r="V122" s="191">
        <f>'Data Table'!CH119</f>
        <v>2</v>
      </c>
      <c r="W122" s="191">
        <f>'Data Table'!CI119</f>
        <v>0</v>
      </c>
      <c r="X122" s="191">
        <f>'Data Table'!CK119</f>
        <v>2483</v>
      </c>
      <c r="Y122" s="191">
        <f>'Data Table'!CL119</f>
        <v>8375</v>
      </c>
      <c r="Z122" s="191">
        <f>'Data Table'!CM119</f>
        <v>5662</v>
      </c>
      <c r="AA122" s="191">
        <f>'Data Table'!CN119</f>
        <v>4999</v>
      </c>
      <c r="AB122" s="191">
        <f>'Data Table'!CO119</f>
        <v>15288</v>
      </c>
      <c r="AC122" s="191">
        <f>'Data Table'!CP119</f>
        <v>2104</v>
      </c>
      <c r="AD122" s="200">
        <f>'Data Table'!CQ119</f>
        <v>614</v>
      </c>
      <c r="AE122" s="193" t="s">
        <v>103</v>
      </c>
      <c r="AF122" s="138">
        <f t="shared" si="3"/>
        <v>5.9505719134812993E-3</v>
      </c>
      <c r="AG122" s="194">
        <f>INDEX('Data Table'!$BE$4:$BE$128,MATCH(ANG!C122,'Data Table'!$A$4:$A$128,0))</f>
        <v>216.528176343621</v>
      </c>
      <c r="AH122" s="195">
        <f>INDEX('[3]60-Mile'!$V$4:$V$129,MATCH(AE122,'[3]60-Mile'!$A$4:$A$129,0))</f>
        <v>213</v>
      </c>
      <c r="AI122" s="196"/>
      <c r="AJ122" s="197">
        <f>INDEX('[3]60-Mile'!$X$4:$X$129,MATCH(AE122,'[3]60-Mile'!$A$4:$A$129,0))</f>
        <v>6.0897531923984243</v>
      </c>
      <c r="AK122" s="198">
        <f>INDEX('[3]60-Mile'!$AA$4:$AA$129,MATCH(AE122,'[3]60-Mile'!$A$4:$A$129,0))</f>
        <v>3.2857142857142856</v>
      </c>
      <c r="AL122" s="188"/>
      <c r="AM122" s="143"/>
      <c r="AN122" s="144">
        <f>('[4]Social Distancing Grades'!$M117)</f>
        <v>-1</v>
      </c>
      <c r="AO122" s="202"/>
      <c r="AP122" s="162"/>
      <c r="AQ122" s="162"/>
      <c r="AV122" s="166"/>
      <c r="AW122" s="167"/>
    </row>
    <row r="123" spans="1:49" s="163" customFormat="1" ht="24.95" hidden="1" customHeight="1" x14ac:dyDescent="0.25">
      <c r="A123" s="178">
        <v>33.974641795700002</v>
      </c>
      <c r="B123" s="179">
        <v>-80.470403450700005</v>
      </c>
      <c r="C123" s="68">
        <v>45085</v>
      </c>
      <c r="D123" s="68" t="s">
        <v>366</v>
      </c>
      <c r="E123" s="68">
        <v>131</v>
      </c>
      <c r="F123" s="170" t="s">
        <v>76</v>
      </c>
      <c r="G123" s="171">
        <v>84</v>
      </c>
      <c r="H123" s="171" t="e">
        <f t="shared" si="2"/>
        <v>#N/A</v>
      </c>
      <c r="I123" s="172">
        <f>INDEX('Data Table'!$F$4:$F$128,MATCH(ANG!C123,'Data Table'!$A$4:$A$128,0))</f>
        <v>6.1538918490133647E-4</v>
      </c>
      <c r="J123" s="191">
        <f>'Data Table'!BV120</f>
        <v>64</v>
      </c>
      <c r="K123" s="191">
        <f>'Data Table'!BW120</f>
        <v>55</v>
      </c>
      <c r="L123" s="191">
        <f>'Data Table'!BX120</f>
        <v>59</v>
      </c>
      <c r="M123" s="191">
        <f>'Data Table'!BY120</f>
        <v>106</v>
      </c>
      <c r="N123" s="191">
        <f>'Data Table'!BZ120</f>
        <v>119</v>
      </c>
      <c r="O123" s="191">
        <f>'Data Table'!CA120</f>
        <v>135</v>
      </c>
      <c r="P123" s="191">
        <f>'Data Table'!CB120</f>
        <v>70</v>
      </c>
      <c r="Q123" s="191">
        <f>'Data Table'!CC120</f>
        <v>5</v>
      </c>
      <c r="R123" s="191">
        <f>'Data Table'!CD120</f>
        <v>1</v>
      </c>
      <c r="S123" s="191">
        <f>'Data Table'!CE120</f>
        <v>4</v>
      </c>
      <c r="T123" s="191">
        <f>'Data Table'!CF120</f>
        <v>6</v>
      </c>
      <c r="U123" s="191">
        <f>'Data Table'!CG120</f>
        <v>0</v>
      </c>
      <c r="V123" s="191">
        <f>'Data Table'!CH120</f>
        <v>4</v>
      </c>
      <c r="W123" s="191">
        <f>'Data Table'!CI120</f>
        <v>6</v>
      </c>
      <c r="X123" s="191">
        <f>'Data Table'!CK120</f>
        <v>2364</v>
      </c>
      <c r="Y123" s="191">
        <f>'Data Table'!CL120</f>
        <v>0</v>
      </c>
      <c r="Z123" s="191">
        <f>'Data Table'!CM120</f>
        <v>1985</v>
      </c>
      <c r="AA123" s="191">
        <f>'Data Table'!CN120</f>
        <v>7155</v>
      </c>
      <c r="AB123" s="191">
        <f>'Data Table'!CO120</f>
        <v>6317</v>
      </c>
      <c r="AC123" s="191">
        <f>'Data Table'!CP120</f>
        <v>3027</v>
      </c>
      <c r="AD123" s="200">
        <f>'Data Table'!CQ120</f>
        <v>1253</v>
      </c>
      <c r="AE123" s="193" t="s">
        <v>135</v>
      </c>
      <c r="AF123" s="138">
        <f t="shared" si="3"/>
        <v>6.1538918490133647E-4</v>
      </c>
      <c r="AG123" s="194">
        <f>INDEX('Data Table'!$BE$4:$BE$128,MATCH(ANG!C123,'Data Table'!$A$4:$A$128,0))</f>
        <v>273.33657645806647</v>
      </c>
      <c r="AH123" s="195">
        <f>INDEX('[3]60-Mile'!$V$4:$V$129,MATCH(AE123,'[3]60-Mile'!$A$4:$A$129,0))</f>
        <v>86.857142857142861</v>
      </c>
      <c r="AI123" s="196"/>
      <c r="AJ123" s="197">
        <f>INDEX('[3]60-Mile'!$X$4:$X$129,MATCH(AE123,'[3]60-Mile'!$A$4:$A$129,0))</f>
        <v>13.764017496062547</v>
      </c>
      <c r="AK123" s="198">
        <f>INDEX('[3]60-Mile'!$AA$4:$AA$129,MATCH(AE123,'[3]60-Mile'!$A$4:$A$129,0))</f>
        <v>3.7142857142857144</v>
      </c>
      <c r="AL123" s="188"/>
      <c r="AM123" s="143"/>
      <c r="AN123" s="144">
        <f>('[4]Social Distancing Grades'!$M118)</f>
        <v>-1</v>
      </c>
      <c r="AO123" s="202"/>
      <c r="AP123" s="162"/>
      <c r="AQ123" s="162"/>
      <c r="AV123" s="166"/>
      <c r="AW123" s="167"/>
    </row>
    <row r="124" spans="1:49" s="163" customFormat="1" ht="24.95" hidden="1" customHeight="1" x14ac:dyDescent="0.25">
      <c r="A124" s="175">
        <v>33.984552387100003</v>
      </c>
      <c r="B124" s="176">
        <v>-98.499693681899998</v>
      </c>
      <c r="C124" s="68">
        <v>48485</v>
      </c>
      <c r="D124" s="68" t="s">
        <v>363</v>
      </c>
      <c r="E124" s="68">
        <v>132</v>
      </c>
      <c r="F124" s="170" t="s">
        <v>74</v>
      </c>
      <c r="G124" s="171">
        <v>82</v>
      </c>
      <c r="H124" s="171" t="e">
        <f t="shared" si="2"/>
        <v>#N/A</v>
      </c>
      <c r="I124" s="172">
        <f>INDEX('Data Table'!$F$4:$F$128,MATCH(ANG!C124,'Data Table'!$A$4:$A$128,0))</f>
        <v>3.5329823504977271E-4</v>
      </c>
      <c r="J124" s="191">
        <f>'Data Table'!BV121</f>
        <v>5</v>
      </c>
      <c r="K124" s="191">
        <f>'Data Table'!BW121</f>
        <v>7</v>
      </c>
      <c r="L124" s="191">
        <f>'Data Table'!BX121</f>
        <v>0</v>
      </c>
      <c r="M124" s="191">
        <f>'Data Table'!BY121</f>
        <v>17</v>
      </c>
      <c r="N124" s="191">
        <f>'Data Table'!BZ121</f>
        <v>2</v>
      </c>
      <c r="O124" s="191">
        <f>'Data Table'!CA121</f>
        <v>34</v>
      </c>
      <c r="P124" s="191">
        <f>'Data Table'!CB121</f>
        <v>0</v>
      </c>
      <c r="Q124" s="191">
        <f>'Data Table'!CC121</f>
        <v>0</v>
      </c>
      <c r="R124" s="191">
        <f>'Data Table'!CD121</f>
        <v>0</v>
      </c>
      <c r="S124" s="191">
        <f>'Data Table'!CE121</f>
        <v>0</v>
      </c>
      <c r="T124" s="191">
        <f>'Data Table'!CF121</f>
        <v>0</v>
      </c>
      <c r="U124" s="191">
        <f>'Data Table'!CG121</f>
        <v>0</v>
      </c>
      <c r="V124" s="191">
        <f>'Data Table'!CH121</f>
        <v>0</v>
      </c>
      <c r="W124" s="191">
        <f>'Data Table'!CI121</f>
        <v>0</v>
      </c>
      <c r="X124" s="191">
        <f>'Data Table'!CK121</f>
        <v>0</v>
      </c>
      <c r="Y124" s="191">
        <f>'Data Table'!CL121</f>
        <v>0</v>
      </c>
      <c r="Z124" s="191">
        <f>'Data Table'!CM121</f>
        <v>0</v>
      </c>
      <c r="AA124" s="191">
        <f>'Data Table'!CN121</f>
        <v>-10629</v>
      </c>
      <c r="AB124" s="191">
        <f>'Data Table'!CO121</f>
        <v>10744</v>
      </c>
      <c r="AC124" s="191">
        <f>'Data Table'!CP121</f>
        <v>-7551</v>
      </c>
      <c r="AD124" s="200">
        <f>'Data Table'!CQ121</f>
        <v>35879</v>
      </c>
      <c r="AE124" s="193" t="s">
        <v>121</v>
      </c>
      <c r="AF124" s="138">
        <f t="shared" si="3"/>
        <v>3.5329823504977271E-4</v>
      </c>
      <c r="AG124" s="194">
        <f>INDEX('Data Table'!$BE$4:$BE$128,MATCH(ANG!C124,'Data Table'!$A$4:$A$128,0))</f>
        <v>115.57150759785272</v>
      </c>
      <c r="AH124" s="195">
        <f>INDEX('[3]60-Mile'!$V$4:$V$129,MATCH(AE124,'[3]60-Mile'!$A$4:$A$129,0))</f>
        <v>9.2857142857142865</v>
      </c>
      <c r="AI124" s="196"/>
      <c r="AJ124" s="197">
        <f>INDEX('[3]60-Mile'!$X$4:$X$129,MATCH(AE124,'[3]60-Mile'!$A$4:$A$129,0))</f>
        <v>2.8568237833177075</v>
      </c>
      <c r="AK124" s="198">
        <f>INDEX('[3]60-Mile'!$AA$4:$AA$129,MATCH(AE124,'[3]60-Mile'!$A$4:$A$129,0))</f>
        <v>0</v>
      </c>
      <c r="AL124" s="188"/>
      <c r="AM124" s="143"/>
      <c r="AN124" s="144">
        <f>('[4]Social Distancing Grades'!$M119)</f>
        <v>-1</v>
      </c>
      <c r="AO124" s="202"/>
      <c r="AP124" s="162"/>
      <c r="AQ124" s="162"/>
      <c r="AV124" s="166"/>
      <c r="AW124" s="167"/>
    </row>
    <row r="125" spans="1:49" s="163" customFormat="1" ht="24.95" hidden="1" customHeight="1" x14ac:dyDescent="0.25">
      <c r="A125" s="175">
        <v>35.419243226299997</v>
      </c>
      <c r="B125" s="176">
        <v>-97.392911165200005</v>
      </c>
      <c r="C125" s="68">
        <v>40109</v>
      </c>
      <c r="D125" s="68" t="s">
        <v>368</v>
      </c>
      <c r="E125" s="68">
        <v>140</v>
      </c>
      <c r="F125" s="170" t="s">
        <v>152</v>
      </c>
      <c r="G125" s="171">
        <v>85</v>
      </c>
      <c r="H125" s="171" t="e">
        <f t="shared" si="2"/>
        <v>#N/A</v>
      </c>
      <c r="I125" s="172">
        <f>INDEX('Data Table'!$F$4:$F$128,MATCH(ANG!C125,'Data Table'!$A$4:$A$128,0))</f>
        <v>1.6955224804893575E-5</v>
      </c>
      <c r="J125" s="191">
        <f>'Data Table'!BV122</f>
        <v>9</v>
      </c>
      <c r="K125" s="191">
        <f>'Data Table'!BW122</f>
        <v>28</v>
      </c>
      <c r="L125" s="191">
        <f>'Data Table'!BX122</f>
        <v>15</v>
      </c>
      <c r="M125" s="191">
        <f>'Data Table'!BY122</f>
        <v>39</v>
      </c>
      <c r="N125" s="191">
        <f>'Data Table'!BZ122</f>
        <v>73</v>
      </c>
      <c r="O125" s="191">
        <f>'Data Table'!CA122</f>
        <v>26</v>
      </c>
      <c r="P125" s="191">
        <f>'Data Table'!CB122</f>
        <v>26</v>
      </c>
      <c r="Q125" s="191">
        <f>'Data Table'!CC122</f>
        <v>0</v>
      </c>
      <c r="R125" s="191">
        <f>'Data Table'!CD122</f>
        <v>3</v>
      </c>
      <c r="S125" s="191">
        <f>'Data Table'!CE122</f>
        <v>3</v>
      </c>
      <c r="T125" s="191">
        <f>'Data Table'!CF122</f>
        <v>3</v>
      </c>
      <c r="U125" s="191">
        <f>'Data Table'!CG122</f>
        <v>1</v>
      </c>
      <c r="V125" s="191">
        <f>'Data Table'!CH122</f>
        <v>1</v>
      </c>
      <c r="W125" s="191">
        <f>'Data Table'!CI122</f>
        <v>0</v>
      </c>
      <c r="X125" s="191">
        <f>'Data Table'!CK122</f>
        <v>14677</v>
      </c>
      <c r="Y125" s="191">
        <f>'Data Table'!CL122</f>
        <v>4794</v>
      </c>
      <c r="Z125" s="191">
        <f>'Data Table'!CM122</f>
        <v>3744</v>
      </c>
      <c r="AA125" s="191">
        <f>'Data Table'!CN122</f>
        <v>1882</v>
      </c>
      <c r="AB125" s="191">
        <f>'Data Table'!CO122</f>
        <v>6626</v>
      </c>
      <c r="AC125" s="191">
        <f>'Data Table'!CP122</f>
        <v>-693</v>
      </c>
      <c r="AD125" s="200">
        <f>'Data Table'!CQ122</f>
        <v>-477</v>
      </c>
      <c r="AE125" s="193" t="s">
        <v>138</v>
      </c>
      <c r="AF125" s="138">
        <f t="shared" si="3"/>
        <v>1.6955224804893575E-5</v>
      </c>
      <c r="AG125" s="194">
        <f>INDEX('Data Table'!$BE$4:$BE$128,MATCH(ANG!C125,'Data Table'!$A$4:$A$128,0))</f>
        <v>135.72717619000645</v>
      </c>
      <c r="AH125" s="195">
        <f>INDEX('[3]60-Mile'!$V$4:$V$129,MATCH(AE125,'[3]60-Mile'!$A$4:$A$129,0))</f>
        <v>30.857142857142858</v>
      </c>
      <c r="AI125" s="196"/>
      <c r="AJ125" s="197">
        <f>INDEX('[3]60-Mile'!$X$4:$X$129,MATCH(AE125,'[3]60-Mile'!$A$4:$A$129,0))</f>
        <v>7.1374273926339429</v>
      </c>
      <c r="AK125" s="198">
        <f>INDEX('[3]60-Mile'!$AA$4:$AA$129,MATCH(AE125,'[3]60-Mile'!$A$4:$A$129,0))</f>
        <v>1.5714285714285714</v>
      </c>
      <c r="AL125" s="188"/>
      <c r="AM125" s="143"/>
      <c r="AN125" s="144">
        <f>('[4]Social Distancing Grades'!$M120)</f>
        <v>-1</v>
      </c>
      <c r="AO125" s="202"/>
      <c r="AP125" s="162"/>
      <c r="AQ125" s="162"/>
      <c r="AV125" s="166"/>
      <c r="AW125" s="167"/>
    </row>
    <row r="126" spans="1:49" s="163" customFormat="1" ht="24.95" hidden="1" customHeight="1" x14ac:dyDescent="0.25">
      <c r="A126" s="178">
        <v>38.267292482400002</v>
      </c>
      <c r="B126" s="179">
        <v>-121.94176292900001</v>
      </c>
      <c r="C126" s="68">
        <v>6095</v>
      </c>
      <c r="D126" s="68" t="s">
        <v>364</v>
      </c>
      <c r="E126" s="68">
        <v>143</v>
      </c>
      <c r="F126" s="170" t="s">
        <v>153</v>
      </c>
      <c r="G126" s="171">
        <v>15</v>
      </c>
      <c r="H126" s="171" t="e">
        <f t="shared" si="2"/>
        <v>#N/A</v>
      </c>
      <c r="I126" s="172">
        <f>INDEX('Data Table'!$F$4:$F$128,MATCH(ANG!C126,'Data Table'!$A$4:$A$128,0))</f>
        <v>1.9079516197806432E-3</v>
      </c>
      <c r="J126" s="191">
        <f>'Data Table'!BV123</f>
        <v>190</v>
      </c>
      <c r="K126" s="191">
        <f>'Data Table'!BW123</f>
        <v>223</v>
      </c>
      <c r="L126" s="191">
        <f>'Data Table'!BX123</f>
        <v>88</v>
      </c>
      <c r="M126" s="191">
        <f>'Data Table'!BY123</f>
        <v>197</v>
      </c>
      <c r="N126" s="191">
        <f>'Data Table'!BZ123</f>
        <v>383</v>
      </c>
      <c r="O126" s="191">
        <f>'Data Table'!CA123</f>
        <v>240</v>
      </c>
      <c r="P126" s="191">
        <f>'Data Table'!CB123</f>
        <v>185</v>
      </c>
      <c r="Q126" s="191">
        <f>'Data Table'!CC123</f>
        <v>1</v>
      </c>
      <c r="R126" s="191">
        <f>'Data Table'!CD123</f>
        <v>4</v>
      </c>
      <c r="S126" s="191">
        <f>'Data Table'!CE123</f>
        <v>11</v>
      </c>
      <c r="T126" s="191">
        <f>'Data Table'!CF123</f>
        <v>6</v>
      </c>
      <c r="U126" s="191">
        <f>'Data Table'!CG123</f>
        <v>5</v>
      </c>
      <c r="V126" s="191">
        <f>'Data Table'!CH123</f>
        <v>2</v>
      </c>
      <c r="W126" s="191">
        <f>'Data Table'!CI123</f>
        <v>1</v>
      </c>
      <c r="X126" s="191">
        <f>'Data Table'!CK123</f>
        <v>32994</v>
      </c>
      <c r="Y126" s="191">
        <f>'Data Table'!CL123</f>
        <v>18184</v>
      </c>
      <c r="Z126" s="191">
        <f>'Data Table'!CM123</f>
        <v>19607</v>
      </c>
      <c r="AA126" s="191">
        <f>'Data Table'!CN123</f>
        <v>23176</v>
      </c>
      <c r="AB126" s="191">
        <f>'Data Table'!CO123</f>
        <v>26663</v>
      </c>
      <c r="AC126" s="191">
        <f>'Data Table'!CP123</f>
        <v>46649</v>
      </c>
      <c r="AD126" s="200">
        <f>'Data Table'!CQ123</f>
        <v>42877</v>
      </c>
      <c r="AE126" s="193" t="s">
        <v>119</v>
      </c>
      <c r="AF126" s="138">
        <f t="shared" si="3"/>
        <v>1.9079516197806432E-3</v>
      </c>
      <c r="AG126" s="194">
        <f>INDEX('Data Table'!$BE$4:$BE$128,MATCH(ANG!C126,'Data Table'!$A$4:$A$128,0))</f>
        <v>143.84358663870759</v>
      </c>
      <c r="AH126" s="195">
        <f>INDEX('[3]60-Mile'!$V$4:$V$129,MATCH(AE126,'[3]60-Mile'!$A$4:$A$129,0))</f>
        <v>215.14285714285714</v>
      </c>
      <c r="AI126" s="196"/>
      <c r="AJ126" s="197">
        <f>INDEX('[3]60-Mile'!$X$4:$X$129,MATCH(AE126,'[3]60-Mile'!$A$4:$A$129,0))</f>
        <v>4.7254791931244284</v>
      </c>
      <c r="AK126" s="198">
        <f>INDEX('[3]60-Mile'!$AA$4:$AA$129,MATCH(AE126,'[3]60-Mile'!$A$4:$A$129,0))</f>
        <v>4.2857142857142856</v>
      </c>
      <c r="AL126" s="188"/>
      <c r="AM126" s="143"/>
      <c r="AN126" s="144">
        <f>('[4]Social Distancing Grades'!$M121)</f>
        <v>-1</v>
      </c>
      <c r="AO126" s="202"/>
      <c r="AP126" s="162"/>
      <c r="AQ126" s="162"/>
      <c r="AV126" s="166"/>
      <c r="AW126" s="167"/>
    </row>
    <row r="127" spans="1:49" s="163" customFormat="1" ht="24.95" hidden="1" customHeight="1" x14ac:dyDescent="0.25">
      <c r="A127" s="175">
        <v>30.0448190215</v>
      </c>
      <c r="B127" s="176">
        <v>-85.548927590399998</v>
      </c>
      <c r="C127" s="68">
        <v>12005</v>
      </c>
      <c r="D127" s="68" t="s">
        <v>363</v>
      </c>
      <c r="E127" s="68">
        <v>146</v>
      </c>
      <c r="F127" s="170" t="s">
        <v>74</v>
      </c>
      <c r="G127" s="171">
        <v>29</v>
      </c>
      <c r="H127" s="171" t="e">
        <f t="shared" si="2"/>
        <v>#N/A</v>
      </c>
      <c r="I127" s="172">
        <f>INDEX('Data Table'!$F$4:$F$128,MATCH(ANG!C127,'Data Table'!$A$4:$A$128,0))</f>
        <v>2.499905497104473E-5</v>
      </c>
      <c r="J127" s="191">
        <f>'Data Table'!BV124</f>
        <v>10</v>
      </c>
      <c r="K127" s="191">
        <f>'Data Table'!BW124</f>
        <v>29</v>
      </c>
      <c r="L127" s="191">
        <f>'Data Table'!BX124</f>
        <v>30</v>
      </c>
      <c r="M127" s="191">
        <f>'Data Table'!BY124</f>
        <v>12</v>
      </c>
      <c r="N127" s="191">
        <f>'Data Table'!BZ124</f>
        <v>77</v>
      </c>
      <c r="O127" s="191">
        <f>'Data Table'!CA124</f>
        <v>13</v>
      </c>
      <c r="P127" s="191">
        <f>'Data Table'!CB124</f>
        <v>11</v>
      </c>
      <c r="Q127" s="191">
        <f>'Data Table'!CC124</f>
        <v>1</v>
      </c>
      <c r="R127" s="191">
        <f>'Data Table'!CD124</f>
        <v>3</v>
      </c>
      <c r="S127" s="191">
        <f>'Data Table'!CE124</f>
        <v>1</v>
      </c>
      <c r="T127" s="191">
        <f>'Data Table'!CF124</f>
        <v>1</v>
      </c>
      <c r="U127" s="191">
        <f>'Data Table'!CG124</f>
        <v>1</v>
      </c>
      <c r="V127" s="191">
        <f>'Data Table'!CH124</f>
        <v>0</v>
      </c>
      <c r="W127" s="191">
        <f>'Data Table'!CI124</f>
        <v>1</v>
      </c>
      <c r="X127" s="191">
        <f>'Data Table'!CK124</f>
        <v>34423</v>
      </c>
      <c r="Y127" s="191">
        <f>'Data Table'!CL124</f>
        <v>50223</v>
      </c>
      <c r="Z127" s="191">
        <f>'Data Table'!CM124</f>
        <v>30541</v>
      </c>
      <c r="AA127" s="191">
        <f>'Data Table'!CN124</f>
        <v>13807</v>
      </c>
      <c r="AB127" s="191">
        <f>'Data Table'!CO124</f>
        <v>14181</v>
      </c>
      <c r="AC127" s="191">
        <f>'Data Table'!CP124</f>
        <v>7398</v>
      </c>
      <c r="AD127" s="200">
        <f>'Data Table'!CQ124</f>
        <v>28210</v>
      </c>
      <c r="AE127" s="193" t="s">
        <v>108</v>
      </c>
      <c r="AF127" s="138">
        <f t="shared" si="3"/>
        <v>2.499905497104473E-5</v>
      </c>
      <c r="AG127" s="194">
        <f>INDEX('Data Table'!$BE$4:$BE$128,MATCH(ANG!C127,'Data Table'!$A$4:$A$128,0))</f>
        <v>188.415533470784</v>
      </c>
      <c r="AH127" s="195">
        <f>INDEX('[3]60-Mile'!$V$4:$V$129,MATCH(AE127,'[3]60-Mile'!$A$4:$A$129,0))</f>
        <v>26</v>
      </c>
      <c r="AI127" s="196"/>
      <c r="AJ127" s="197">
        <f>INDEX('[3]60-Mile'!$X$4:$X$129,MATCH(AE127,'[3]60-Mile'!$A$4:$A$129,0))</f>
        <v>3.8609740465324589</v>
      </c>
      <c r="AK127" s="198">
        <f>INDEX('[3]60-Mile'!$AA$4:$AA$129,MATCH(AE127,'[3]60-Mile'!$A$4:$A$129,0))</f>
        <v>1.1428571428571428</v>
      </c>
      <c r="AL127" s="188"/>
      <c r="AM127" s="143"/>
      <c r="AN127" s="144">
        <f>('[4]Social Distancing Grades'!$M122)</f>
        <v>-1</v>
      </c>
      <c r="AO127" s="202"/>
      <c r="AP127" s="162"/>
      <c r="AQ127" s="162"/>
      <c r="AV127" s="166"/>
      <c r="AW127" s="167"/>
    </row>
    <row r="128" spans="1:49" s="163" customFormat="1" ht="24.95" hidden="1" customHeight="1" x14ac:dyDescent="0.25">
      <c r="A128" s="175">
        <v>36.3418127439</v>
      </c>
      <c r="B128" s="176">
        <v>-97.911637541000005</v>
      </c>
      <c r="C128" s="68">
        <v>40047</v>
      </c>
      <c r="D128" s="68" t="s">
        <v>363</v>
      </c>
      <c r="E128" s="68">
        <v>148</v>
      </c>
      <c r="F128" s="170" t="s">
        <v>74</v>
      </c>
      <c r="G128" s="171">
        <v>115</v>
      </c>
      <c r="H128" s="171" t="e">
        <f t="shared" si="2"/>
        <v>#N/A</v>
      </c>
      <c r="I128" s="172">
        <f>INDEX('Data Table'!$F$4:$F$128,MATCH(ANG!C128,'Data Table'!$A$4:$A$128,0))</f>
        <v>9.2613073513397761E-6</v>
      </c>
      <c r="J128" s="191">
        <f>'Data Table'!BV125</f>
        <v>2</v>
      </c>
      <c r="K128" s="191">
        <f>'Data Table'!BW125</f>
        <v>14</v>
      </c>
      <c r="L128" s="191">
        <f>'Data Table'!BX125</f>
        <v>7</v>
      </c>
      <c r="M128" s="191">
        <f>'Data Table'!BY125</f>
        <v>19</v>
      </c>
      <c r="N128" s="191">
        <f>'Data Table'!BZ125</f>
        <v>72</v>
      </c>
      <c r="O128" s="191">
        <f>'Data Table'!CA125</f>
        <v>11</v>
      </c>
      <c r="P128" s="191">
        <f>'Data Table'!CB125</f>
        <v>18</v>
      </c>
      <c r="Q128" s="191">
        <f>'Data Table'!CC125</f>
        <v>0</v>
      </c>
      <c r="R128" s="191">
        <f>'Data Table'!CD125</f>
        <v>3</v>
      </c>
      <c r="S128" s="191">
        <f>'Data Table'!CE125</f>
        <v>2</v>
      </c>
      <c r="T128" s="191">
        <f>'Data Table'!CF125</f>
        <v>3</v>
      </c>
      <c r="U128" s="191">
        <f>'Data Table'!CG125</f>
        <v>1</v>
      </c>
      <c r="V128" s="191">
        <f>'Data Table'!CH125</f>
        <v>1</v>
      </c>
      <c r="W128" s="191">
        <f>'Data Table'!CI125</f>
        <v>0</v>
      </c>
      <c r="X128" s="191">
        <f>'Data Table'!CK125</f>
        <v>14677</v>
      </c>
      <c r="Y128" s="191">
        <f>'Data Table'!CL125</f>
        <v>4794</v>
      </c>
      <c r="Z128" s="191">
        <f>'Data Table'!CM125</f>
        <v>3744</v>
      </c>
      <c r="AA128" s="191">
        <f>'Data Table'!CN125</f>
        <v>1882</v>
      </c>
      <c r="AB128" s="191">
        <f>'Data Table'!CO125</f>
        <v>6626</v>
      </c>
      <c r="AC128" s="191">
        <f>'Data Table'!CP125</f>
        <v>-693</v>
      </c>
      <c r="AD128" s="200">
        <f>'Data Table'!CQ125</f>
        <v>-477</v>
      </c>
      <c r="AE128" s="193" t="s">
        <v>110</v>
      </c>
      <c r="AF128" s="138">
        <f t="shared" si="3"/>
        <v>9.2613073513397761E-6</v>
      </c>
      <c r="AG128" s="194">
        <f>INDEX('Data Table'!$BE$4:$BE$128,MATCH(ANG!C128,'Data Table'!$A$4:$A$128,0))</f>
        <v>120.1908091434784</v>
      </c>
      <c r="AH128" s="195">
        <f>INDEX('[3]60-Mile'!$V$4:$V$129,MATCH(AE128,'[3]60-Mile'!$A$4:$A$129,0))</f>
        <v>20.428571428571427</v>
      </c>
      <c r="AI128" s="196"/>
      <c r="AJ128" s="197">
        <f>INDEX('[3]60-Mile'!$X$4:$X$129,MATCH(AE128,'[3]60-Mile'!$A$4:$A$129,0))</f>
        <v>5.3196485374706901</v>
      </c>
      <c r="AK128" s="198">
        <f>INDEX('[3]60-Mile'!$AA$4:$AA$129,MATCH(AE128,'[3]60-Mile'!$A$4:$A$129,0))</f>
        <v>1.4285714285714286</v>
      </c>
      <c r="AL128" s="188"/>
      <c r="AM128" s="143"/>
      <c r="AN128" s="144">
        <f>('[4]Social Distancing Grades'!$M123)</f>
        <v>-1</v>
      </c>
      <c r="AO128" s="202"/>
      <c r="AP128" s="162"/>
      <c r="AQ128" s="162"/>
      <c r="AV128" s="166"/>
      <c r="AW128" s="167"/>
    </row>
    <row r="129" spans="1:49" s="163" customFormat="1" ht="24.95" hidden="1" customHeight="1" x14ac:dyDescent="0.25">
      <c r="A129" s="178">
        <v>34.713568428899997</v>
      </c>
      <c r="B129" s="179">
        <v>-120.55813315100001</v>
      </c>
      <c r="C129" s="68">
        <v>6083</v>
      </c>
      <c r="D129" s="68" t="s">
        <v>372</v>
      </c>
      <c r="E129" s="68">
        <v>149</v>
      </c>
      <c r="F129" s="170" t="s">
        <v>156</v>
      </c>
      <c r="G129" s="171">
        <v>7</v>
      </c>
      <c r="H129" s="171" t="e">
        <f t="shared" si="2"/>
        <v>#N/A</v>
      </c>
      <c r="I129" s="172">
        <f>INDEX('Data Table'!$F$4:$F$128,MATCH(ANG!C129,'Data Table'!$A$4:$A$128,0))</f>
        <v>3.9427563813509425E-3</v>
      </c>
      <c r="J129" s="191">
        <f>'Data Table'!BV126</f>
        <v>24</v>
      </c>
      <c r="K129" s="191">
        <f>'Data Table'!BW126</f>
        <v>21</v>
      </c>
      <c r="L129" s="191">
        <f>'Data Table'!BX126</f>
        <v>14</v>
      </c>
      <c r="M129" s="191">
        <f>'Data Table'!BY126</f>
        <v>14</v>
      </c>
      <c r="N129" s="191">
        <f>'Data Table'!BZ126</f>
        <v>13</v>
      </c>
      <c r="O129" s="191">
        <f>'Data Table'!CA126</f>
        <v>16</v>
      </c>
      <c r="P129" s="191">
        <f>'Data Table'!CB126</f>
        <v>12</v>
      </c>
      <c r="Q129" s="191">
        <f>'Data Table'!CC126</f>
        <v>0</v>
      </c>
      <c r="R129" s="191">
        <f>'Data Table'!CD126</f>
        <v>0</v>
      </c>
      <c r="S129" s="191">
        <f>'Data Table'!CE126</f>
        <v>0</v>
      </c>
      <c r="T129" s="191">
        <f>'Data Table'!CF126</f>
        <v>0</v>
      </c>
      <c r="U129" s="191">
        <f>'Data Table'!CG126</f>
        <v>0</v>
      </c>
      <c r="V129" s="191">
        <f>'Data Table'!CH126</f>
        <v>1</v>
      </c>
      <c r="W129" s="191">
        <f>'Data Table'!CI126</f>
        <v>0</v>
      </c>
      <c r="X129" s="191">
        <f>'Data Table'!CK126</f>
        <v>32994</v>
      </c>
      <c r="Y129" s="191">
        <f>'Data Table'!CL126</f>
        <v>18184</v>
      </c>
      <c r="Z129" s="191">
        <f>'Data Table'!CM126</f>
        <v>19607</v>
      </c>
      <c r="AA129" s="191">
        <f>'Data Table'!CN126</f>
        <v>23176</v>
      </c>
      <c r="AB129" s="191">
        <f>'Data Table'!CO126</f>
        <v>26663</v>
      </c>
      <c r="AC129" s="191">
        <f>'Data Table'!CP126</f>
        <v>46649</v>
      </c>
      <c r="AD129" s="200">
        <f>'Data Table'!CQ126</f>
        <v>42877</v>
      </c>
      <c r="AE129" s="193" t="s">
        <v>149</v>
      </c>
      <c r="AF129" s="138">
        <f t="shared" si="3"/>
        <v>3.9427563813509425E-3</v>
      </c>
      <c r="AG129" s="194">
        <f>INDEX('Data Table'!$BE$4:$BE$128,MATCH(ANG!C129,'Data Table'!$A$4:$A$128,0))</f>
        <v>249.99657351187622</v>
      </c>
      <c r="AH129" s="195">
        <f>INDEX('[3]60-Mile'!$V$4:$V$129,MATCH(AE129,'[3]60-Mile'!$A$4:$A$129,0))</f>
        <v>16.285714285714285</v>
      </c>
      <c r="AI129" s="196"/>
      <c r="AJ129" s="197">
        <f>INDEX('[3]60-Mile'!$X$4:$X$129,MATCH(AE129,'[3]60-Mile'!$A$4:$A$129,0))</f>
        <v>1.7817738243719248</v>
      </c>
      <c r="AK129" s="198">
        <f>INDEX('[3]60-Mile'!$AA$4:$AA$129,MATCH(AE129,'[3]60-Mile'!$A$4:$A$129,0))</f>
        <v>0.14285714285714285</v>
      </c>
      <c r="AL129" s="188"/>
      <c r="AM129" s="143"/>
      <c r="AN129" s="144">
        <f>('[4]Social Distancing Grades'!$M124)</f>
        <v>-1</v>
      </c>
      <c r="AO129" s="202"/>
      <c r="AP129" s="162"/>
      <c r="AQ129" s="162"/>
      <c r="AV129" s="166"/>
      <c r="AW129" s="167"/>
    </row>
    <row r="130" spans="1:49" s="163" customFormat="1" ht="24.95" hidden="1" customHeight="1" x14ac:dyDescent="0.25">
      <c r="A130" s="175">
        <v>38.730126559600002</v>
      </c>
      <c r="B130" s="176">
        <v>-93.558505846000003</v>
      </c>
      <c r="C130" s="68">
        <v>29101</v>
      </c>
      <c r="D130" s="68" t="s">
        <v>365</v>
      </c>
      <c r="E130" s="68">
        <v>153</v>
      </c>
      <c r="F130" s="170" t="s">
        <v>154</v>
      </c>
      <c r="G130" s="171">
        <v>110</v>
      </c>
      <c r="H130" s="171" t="e">
        <f t="shared" si="2"/>
        <v>#N/A</v>
      </c>
      <c r="I130" s="172">
        <f>INDEX('Data Table'!$F$4:$F$128,MATCH(ANG!C130,'Data Table'!$A$4:$A$128,0))</f>
        <v>5.6971713032257324E-8</v>
      </c>
      <c r="J130" s="191">
        <f>'Data Table'!BV127</f>
        <v>16</v>
      </c>
      <c r="K130" s="191">
        <f>'Data Table'!BW127</f>
        <v>9</v>
      </c>
      <c r="L130" s="191">
        <f>'Data Table'!BX127</f>
        <v>14</v>
      </c>
      <c r="M130" s="191">
        <f>'Data Table'!BY127</f>
        <v>6</v>
      </c>
      <c r="N130" s="191">
        <f>'Data Table'!BZ127</f>
        <v>21</v>
      </c>
      <c r="O130" s="191">
        <f>'Data Table'!CA127</f>
        <v>15</v>
      </c>
      <c r="P130" s="191">
        <f>'Data Table'!CB127</f>
        <v>28</v>
      </c>
      <c r="Q130" s="191">
        <f>'Data Table'!CC127</f>
        <v>0</v>
      </c>
      <c r="R130" s="191">
        <f>'Data Table'!CD127</f>
        <v>0</v>
      </c>
      <c r="S130" s="191">
        <f>'Data Table'!CE127</f>
        <v>0</v>
      </c>
      <c r="T130" s="191">
        <f>'Data Table'!CF127</f>
        <v>1</v>
      </c>
      <c r="U130" s="191">
        <f>'Data Table'!CG127</f>
        <v>2</v>
      </c>
      <c r="V130" s="191">
        <f>'Data Table'!CH127</f>
        <v>0</v>
      </c>
      <c r="W130" s="191">
        <f>'Data Table'!CI127</f>
        <v>0</v>
      </c>
      <c r="X130" s="191">
        <f>'Data Table'!CK127</f>
        <v>1422</v>
      </c>
      <c r="Y130" s="191">
        <f>'Data Table'!CL127</f>
        <v>6354</v>
      </c>
      <c r="Z130" s="191">
        <f>'Data Table'!CM127</f>
        <v>-972</v>
      </c>
      <c r="AA130" s="191">
        <f>'Data Table'!CN127</f>
        <v>8674</v>
      </c>
      <c r="AB130" s="191">
        <f>'Data Table'!CO127</f>
        <v>-26582</v>
      </c>
      <c r="AC130" s="191">
        <f>'Data Table'!CP127</f>
        <v>955</v>
      </c>
      <c r="AD130" s="200">
        <f>'Data Table'!CQ127</f>
        <v>3976</v>
      </c>
      <c r="AE130" s="193" t="s">
        <v>114</v>
      </c>
      <c r="AF130" s="138">
        <f t="shared" si="3"/>
        <v>5.6971713032257324E-8</v>
      </c>
      <c r="AG130" s="194">
        <f>INDEX('Data Table'!$BE$4:$BE$128,MATCH(ANG!C130,'Data Table'!$A$4:$A$128,0))</f>
        <v>105.47357458166422</v>
      </c>
      <c r="AH130" s="195">
        <f>INDEX('[3]60-Mile'!$V$4:$V$129,MATCH(AE130,'[3]60-Mile'!$A$4:$A$129,0))</f>
        <v>15.571428571428571</v>
      </c>
      <c r="AI130" s="196"/>
      <c r="AJ130" s="197">
        <f>INDEX('[3]60-Mile'!$X$4:$X$129,MATCH(AE130,'[3]60-Mile'!$A$4:$A$129,0))</f>
        <v>2.8291319250739773</v>
      </c>
      <c r="AK130" s="198">
        <f>INDEX('[3]60-Mile'!$AA$4:$AA$129,MATCH(AE130,'[3]60-Mile'!$A$4:$A$129,0))</f>
        <v>0.42857142857142855</v>
      </c>
      <c r="AL130" s="188"/>
      <c r="AM130" s="143"/>
      <c r="AN130" s="144">
        <f>('[4]Social Distancing Grades'!$M125)</f>
        <v>-1</v>
      </c>
      <c r="AO130" s="202"/>
      <c r="AP130" s="162"/>
      <c r="AQ130" s="162"/>
      <c r="AV130" s="166"/>
      <c r="AW130" s="167"/>
    </row>
    <row r="131" spans="1:49" s="163" customFormat="1" ht="24.95" hidden="1" customHeight="1" x14ac:dyDescent="0.25">
      <c r="A131" s="182">
        <v>39.817368383999998</v>
      </c>
      <c r="B131" s="183">
        <v>-84.050703740399996</v>
      </c>
      <c r="C131" s="70">
        <v>39057</v>
      </c>
      <c r="D131" s="70" t="s">
        <v>368</v>
      </c>
      <c r="E131" s="70">
        <v>155</v>
      </c>
      <c r="F131" s="184" t="s">
        <v>157</v>
      </c>
      <c r="G131" s="185">
        <v>38</v>
      </c>
      <c r="H131" s="185" t="e">
        <f t="shared" si="2"/>
        <v>#N/A</v>
      </c>
      <c r="I131" s="186">
        <f>INDEX('Data Table'!$F$4:$F$128,MATCH(ANG!C131,'Data Table'!$A$4:$A$128,0))</f>
        <v>4.0809738622761814E-4</v>
      </c>
      <c r="J131" s="192">
        <f>'Data Table'!BV128</f>
        <v>142</v>
      </c>
      <c r="K131" s="192">
        <f>'Data Table'!BW128</f>
        <v>153</v>
      </c>
      <c r="L131" s="192">
        <f>'Data Table'!BX128</f>
        <v>148</v>
      </c>
      <c r="M131" s="192">
        <f>'Data Table'!BY128</f>
        <v>193</v>
      </c>
      <c r="N131" s="192">
        <f>'Data Table'!BZ128</f>
        <v>175</v>
      </c>
      <c r="O131" s="192">
        <f>'Data Table'!CA128</f>
        <v>200</v>
      </c>
      <c r="P131" s="192">
        <f>'Data Table'!CB128</f>
        <v>149</v>
      </c>
      <c r="Q131" s="192">
        <f>'Data Table'!CC128</f>
        <v>4</v>
      </c>
      <c r="R131" s="192">
        <f>'Data Table'!CD128</f>
        <v>10</v>
      </c>
      <c r="S131" s="192">
        <f>'Data Table'!CE128</f>
        <v>3</v>
      </c>
      <c r="T131" s="192">
        <f>'Data Table'!CF128</f>
        <v>13</v>
      </c>
      <c r="U131" s="192">
        <f>'Data Table'!CG128</f>
        <v>5</v>
      </c>
      <c r="V131" s="192">
        <f>'Data Table'!CH128</f>
        <v>8</v>
      </c>
      <c r="W131" s="192">
        <f>'Data Table'!CI128</f>
        <v>1</v>
      </c>
      <c r="X131" s="192">
        <f>'Data Table'!CK128</f>
        <v>773</v>
      </c>
      <c r="Y131" s="192">
        <f>'Data Table'!CL128</f>
        <v>7086</v>
      </c>
      <c r="Z131" s="192">
        <f>'Data Table'!CM128</f>
        <v>2240</v>
      </c>
      <c r="AA131" s="192">
        <f>'Data Table'!CN128</f>
        <v>2452</v>
      </c>
      <c r="AB131" s="192">
        <f>'Data Table'!CO128</f>
        <v>2554</v>
      </c>
      <c r="AC131" s="192">
        <f>'Data Table'!CP128</f>
        <v>3029</v>
      </c>
      <c r="AD131" s="201">
        <f>'Data Table'!CQ128</f>
        <v>121</v>
      </c>
      <c r="AE131" s="193" t="s">
        <v>115</v>
      </c>
      <c r="AF131" s="138">
        <f t="shared" si="3"/>
        <v>4.0809738622761814E-4</v>
      </c>
      <c r="AG131" s="194">
        <f>INDEX('Data Table'!$BE$4:$BE$128,MATCH(ANG!C131,'Data Table'!$A$4:$A$128,0))</f>
        <v>190.04554358931614</v>
      </c>
      <c r="AH131" s="195">
        <f>INDEX('[3]60-Mile'!$V$4:$V$129,MATCH(AE131,'[3]60-Mile'!$A$4:$A$129,0))</f>
        <v>165.71428571428572</v>
      </c>
      <c r="AI131" s="196"/>
      <c r="AJ131" s="197">
        <f>INDEX('[3]60-Mile'!$X$4:$X$129,MATCH(AE131,'[3]60-Mile'!$A$4:$A$129,0))</f>
        <v>9.5767940205478812</v>
      </c>
      <c r="AK131" s="198">
        <f>INDEX('[3]60-Mile'!$AA$4:$AA$129,MATCH(AE131,'[3]60-Mile'!$A$4:$A$129,0))</f>
        <v>6.2857142857142856</v>
      </c>
      <c r="AL131" s="188"/>
      <c r="AM131" s="143"/>
      <c r="AN131" s="144">
        <f>('[4]Social Distancing Grades'!$M126)</f>
        <v>-1</v>
      </c>
      <c r="AO131" s="202"/>
      <c r="AP131" s="162"/>
      <c r="AQ131" s="162"/>
      <c r="AV131" s="166"/>
      <c r="AW131" s="167"/>
    </row>
  </sheetData>
  <autoFilter ref="A6:AE131" xr:uid="{F3E6DE16-7185-4D9F-B5A3-D40441A75A1C}">
    <filterColumn colId="5">
      <filters>
        <filter val="Z-ANG"/>
      </filters>
    </filterColumn>
    <sortState xmlns:xlrd2="http://schemas.microsoft.com/office/spreadsheetml/2017/richdata2" ref="A43:AE131">
      <sortCondition ref="AE6:AE131"/>
    </sortState>
  </autoFilter>
  <conditionalFormatting sqref="AF7:AF131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AN7:AN131">
    <cfRule type="iconSet" priority="2">
      <iconSet iconSet="3Symbols2" showValue="0">
        <cfvo type="percent" val="0"/>
        <cfvo type="num" val="0"/>
        <cfvo type="num" val="1"/>
      </iconSet>
    </cfRule>
  </conditionalFormatting>
  <conditionalFormatting sqref="AO7:AO84">
    <cfRule type="dataBar" priority="1">
      <dataBar showValue="0">
        <cfvo type="num" val="-1"/>
        <cfvo type="num" val="2"/>
        <color rgb="FF638EC6"/>
      </dataBar>
      <extLst>
        <ext xmlns:x14="http://schemas.microsoft.com/office/spreadsheetml/2009/9/main" uri="{B025F937-C7B1-47D3-B67F-A62EFF666E3E}">
          <x14:id>{FE9098D6-07F0-4C09-9F09-95A5FF6BE862}</x14:id>
        </ext>
      </extLst>
    </cfRule>
  </conditionalFormatting>
  <printOptions horizontalCentered="1"/>
  <pageMargins left="0.7" right="0.7" top="0.5" bottom="0" header="0.25" footer="0"/>
  <pageSetup paperSize="4" fitToHeight="0" orientation="portrait" errors="blank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E9098D6-07F0-4C09-9F09-95A5FF6BE862}">
            <x14:dataBar minLength="0" maxLength="100" gradient="0" axisPosition="middle">
              <x14:cfvo type="num">
                <xm:f>-1</xm:f>
              </x14:cfvo>
              <x14:cfvo type="num">
                <xm:f>2</xm:f>
              </x14:cfvo>
              <x14:negativeFillColor rgb="FFFF0000"/>
              <x14:axisColor rgb="FF000000"/>
            </x14:dataBar>
          </x14:cfRule>
          <xm:sqref>AO7:AO84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F863A240-C32E-467E-9523-D130772EC413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ANG!X7:AD7</xm:f>
              <xm:sqref>AM7</xm:sqref>
            </x14:sparkline>
            <x14:sparkline>
              <xm:f>ANG!X8:AD8</xm:f>
              <xm:sqref>AM8</xm:sqref>
            </x14:sparkline>
            <x14:sparkline>
              <xm:f>ANG!X9:AD9</xm:f>
              <xm:sqref>AM9</xm:sqref>
            </x14:sparkline>
            <x14:sparkline>
              <xm:f>ANG!X10:AD10</xm:f>
              <xm:sqref>AM10</xm:sqref>
            </x14:sparkline>
            <x14:sparkline>
              <xm:f>ANG!X11:AD11</xm:f>
              <xm:sqref>AM11</xm:sqref>
            </x14:sparkline>
            <x14:sparkline>
              <xm:f>ANG!X12:AD12</xm:f>
              <xm:sqref>AM12</xm:sqref>
            </x14:sparkline>
            <x14:sparkline>
              <xm:f>ANG!X13:AD13</xm:f>
              <xm:sqref>AM13</xm:sqref>
            </x14:sparkline>
            <x14:sparkline>
              <xm:f>ANG!X14:AD14</xm:f>
              <xm:sqref>AM14</xm:sqref>
            </x14:sparkline>
            <x14:sparkline>
              <xm:f>ANG!X15:AD15</xm:f>
              <xm:sqref>AM15</xm:sqref>
            </x14:sparkline>
            <x14:sparkline>
              <xm:f>ANG!X16:AD16</xm:f>
              <xm:sqref>AM16</xm:sqref>
            </x14:sparkline>
            <x14:sparkline>
              <xm:f>ANG!X17:AD17</xm:f>
              <xm:sqref>AM17</xm:sqref>
            </x14:sparkline>
            <x14:sparkline>
              <xm:f>ANG!X18:AD18</xm:f>
              <xm:sqref>AM18</xm:sqref>
            </x14:sparkline>
            <x14:sparkline>
              <xm:f>ANG!X19:AD19</xm:f>
              <xm:sqref>AM19</xm:sqref>
            </x14:sparkline>
            <x14:sparkline>
              <xm:f>ANG!X20:AD20</xm:f>
              <xm:sqref>AM20</xm:sqref>
            </x14:sparkline>
            <x14:sparkline>
              <xm:f>ANG!X21:AD21</xm:f>
              <xm:sqref>AM21</xm:sqref>
            </x14:sparkline>
            <x14:sparkline>
              <xm:f>ANG!X22:AD22</xm:f>
              <xm:sqref>AM22</xm:sqref>
            </x14:sparkline>
            <x14:sparkline>
              <xm:f>ANG!X23:AD23</xm:f>
              <xm:sqref>AM23</xm:sqref>
            </x14:sparkline>
            <x14:sparkline>
              <xm:f>ANG!X24:AD24</xm:f>
              <xm:sqref>AM24</xm:sqref>
            </x14:sparkline>
            <x14:sparkline>
              <xm:f>ANG!X25:AD25</xm:f>
              <xm:sqref>AM25</xm:sqref>
            </x14:sparkline>
            <x14:sparkline>
              <xm:f>ANG!X26:AD26</xm:f>
              <xm:sqref>AM26</xm:sqref>
            </x14:sparkline>
            <x14:sparkline>
              <xm:f>ANG!X27:AD27</xm:f>
              <xm:sqref>AM27</xm:sqref>
            </x14:sparkline>
            <x14:sparkline>
              <xm:f>ANG!X28:AD28</xm:f>
              <xm:sqref>AM28</xm:sqref>
            </x14:sparkline>
            <x14:sparkline>
              <xm:f>ANG!X29:AD29</xm:f>
              <xm:sqref>AM29</xm:sqref>
            </x14:sparkline>
            <x14:sparkline>
              <xm:f>ANG!X30:AD30</xm:f>
              <xm:sqref>AM30</xm:sqref>
            </x14:sparkline>
            <x14:sparkline>
              <xm:f>ANG!X31:AD31</xm:f>
              <xm:sqref>AM31</xm:sqref>
            </x14:sparkline>
            <x14:sparkline>
              <xm:f>ANG!X32:AD32</xm:f>
              <xm:sqref>AM32</xm:sqref>
            </x14:sparkline>
            <x14:sparkline>
              <xm:f>ANG!X33:AD33</xm:f>
              <xm:sqref>AM33</xm:sqref>
            </x14:sparkline>
            <x14:sparkline>
              <xm:f>ANG!X34:AD34</xm:f>
              <xm:sqref>AM34</xm:sqref>
            </x14:sparkline>
            <x14:sparkline>
              <xm:f>ANG!X35:AD35</xm:f>
              <xm:sqref>AM35</xm:sqref>
            </x14:sparkline>
            <x14:sparkline>
              <xm:f>ANG!X36:AD36</xm:f>
              <xm:sqref>AM36</xm:sqref>
            </x14:sparkline>
            <x14:sparkline>
              <xm:f>ANG!X37:AD37</xm:f>
              <xm:sqref>AM37</xm:sqref>
            </x14:sparkline>
            <x14:sparkline>
              <xm:f>ANG!X38:AD38</xm:f>
              <xm:sqref>AM38</xm:sqref>
            </x14:sparkline>
            <x14:sparkline>
              <xm:f>ANG!X39:AD39</xm:f>
              <xm:sqref>AM39</xm:sqref>
            </x14:sparkline>
            <x14:sparkline>
              <xm:f>ANG!X40:AD40</xm:f>
              <xm:sqref>AM40</xm:sqref>
            </x14:sparkline>
            <x14:sparkline>
              <xm:f>ANG!X41:AD41</xm:f>
              <xm:sqref>AM41</xm:sqref>
            </x14:sparkline>
            <x14:sparkline>
              <xm:f>ANG!X42:AD42</xm:f>
              <xm:sqref>AM42</xm:sqref>
            </x14:sparkline>
            <x14:sparkline>
              <xm:f>ANG!X43:AD43</xm:f>
              <xm:sqref>AM43</xm:sqref>
            </x14:sparkline>
            <x14:sparkline>
              <xm:f>ANG!X44:AD44</xm:f>
              <xm:sqref>AM44</xm:sqref>
            </x14:sparkline>
            <x14:sparkline>
              <xm:f>ANG!X45:AD45</xm:f>
              <xm:sqref>AM45</xm:sqref>
            </x14:sparkline>
            <x14:sparkline>
              <xm:f>ANG!X46:AD46</xm:f>
              <xm:sqref>AM46</xm:sqref>
            </x14:sparkline>
            <x14:sparkline>
              <xm:f>ANG!X47:AD47</xm:f>
              <xm:sqref>AM47</xm:sqref>
            </x14:sparkline>
            <x14:sparkline>
              <xm:f>ANG!X48:AD48</xm:f>
              <xm:sqref>AM48</xm:sqref>
            </x14:sparkline>
            <x14:sparkline>
              <xm:f>ANG!X49:AD49</xm:f>
              <xm:sqref>AM49</xm:sqref>
            </x14:sparkline>
            <x14:sparkline>
              <xm:f>ANG!X50:AD50</xm:f>
              <xm:sqref>AM50</xm:sqref>
            </x14:sparkline>
            <x14:sparkline>
              <xm:f>ANG!X51:AD51</xm:f>
              <xm:sqref>AM51</xm:sqref>
            </x14:sparkline>
            <x14:sparkline>
              <xm:f>ANG!X52:AD52</xm:f>
              <xm:sqref>AM52</xm:sqref>
            </x14:sparkline>
            <x14:sparkline>
              <xm:f>ANG!X53:AD53</xm:f>
              <xm:sqref>AM53</xm:sqref>
            </x14:sparkline>
            <x14:sparkline>
              <xm:f>ANG!X54:AD54</xm:f>
              <xm:sqref>AM54</xm:sqref>
            </x14:sparkline>
            <x14:sparkline>
              <xm:f>ANG!X55:AD55</xm:f>
              <xm:sqref>AM55</xm:sqref>
            </x14:sparkline>
            <x14:sparkline>
              <xm:f>ANG!X56:AD56</xm:f>
              <xm:sqref>AM56</xm:sqref>
            </x14:sparkline>
            <x14:sparkline>
              <xm:f>ANG!X57:AD57</xm:f>
              <xm:sqref>AM57</xm:sqref>
            </x14:sparkline>
            <x14:sparkline>
              <xm:f>ANG!X58:AD58</xm:f>
              <xm:sqref>AM58</xm:sqref>
            </x14:sparkline>
            <x14:sparkline>
              <xm:f>ANG!X59:AD59</xm:f>
              <xm:sqref>AM59</xm:sqref>
            </x14:sparkline>
            <x14:sparkline>
              <xm:f>ANG!X60:AD60</xm:f>
              <xm:sqref>AM60</xm:sqref>
            </x14:sparkline>
            <x14:sparkline>
              <xm:f>ANG!X61:AD61</xm:f>
              <xm:sqref>AM61</xm:sqref>
            </x14:sparkline>
            <x14:sparkline>
              <xm:f>ANG!X62:AD62</xm:f>
              <xm:sqref>AM62</xm:sqref>
            </x14:sparkline>
            <x14:sparkline>
              <xm:f>ANG!X63:AD63</xm:f>
              <xm:sqref>AM63</xm:sqref>
            </x14:sparkline>
            <x14:sparkline>
              <xm:f>ANG!X64:AD64</xm:f>
              <xm:sqref>AM64</xm:sqref>
            </x14:sparkline>
            <x14:sparkline>
              <xm:f>ANG!X65:AD65</xm:f>
              <xm:sqref>AM65</xm:sqref>
            </x14:sparkline>
            <x14:sparkline>
              <xm:f>ANG!X66:AD66</xm:f>
              <xm:sqref>AM66</xm:sqref>
            </x14:sparkline>
            <x14:sparkline>
              <xm:f>ANG!X67:AD67</xm:f>
              <xm:sqref>AM67</xm:sqref>
            </x14:sparkline>
            <x14:sparkline>
              <xm:f>ANG!X68:AD68</xm:f>
              <xm:sqref>AM68</xm:sqref>
            </x14:sparkline>
            <x14:sparkline>
              <xm:f>ANG!X69:AD69</xm:f>
              <xm:sqref>AM69</xm:sqref>
            </x14:sparkline>
            <x14:sparkline>
              <xm:f>ANG!X70:AD70</xm:f>
              <xm:sqref>AM70</xm:sqref>
            </x14:sparkline>
            <x14:sparkline>
              <xm:f>ANG!X71:AD71</xm:f>
              <xm:sqref>AM71</xm:sqref>
            </x14:sparkline>
            <x14:sparkline>
              <xm:f>ANG!X72:AD72</xm:f>
              <xm:sqref>AM72</xm:sqref>
            </x14:sparkline>
            <x14:sparkline>
              <xm:f>ANG!X73:AD73</xm:f>
              <xm:sqref>AM73</xm:sqref>
            </x14:sparkline>
            <x14:sparkline>
              <xm:f>ANG!X74:AD74</xm:f>
              <xm:sqref>AM74</xm:sqref>
            </x14:sparkline>
            <x14:sparkline>
              <xm:f>ANG!X75:AD75</xm:f>
              <xm:sqref>AM75</xm:sqref>
            </x14:sparkline>
            <x14:sparkline>
              <xm:f>ANG!X76:AD76</xm:f>
              <xm:sqref>AM76</xm:sqref>
            </x14:sparkline>
            <x14:sparkline>
              <xm:f>ANG!X77:AD77</xm:f>
              <xm:sqref>AM77</xm:sqref>
            </x14:sparkline>
            <x14:sparkline>
              <xm:f>ANG!X78:AD78</xm:f>
              <xm:sqref>AM78</xm:sqref>
            </x14:sparkline>
            <x14:sparkline>
              <xm:f>ANG!X79:AD79</xm:f>
              <xm:sqref>AM79</xm:sqref>
            </x14:sparkline>
            <x14:sparkline>
              <xm:f>ANG!X80:AD80</xm:f>
              <xm:sqref>AM80</xm:sqref>
            </x14:sparkline>
            <x14:sparkline>
              <xm:f>ANG!X81:AD81</xm:f>
              <xm:sqref>AM81</xm:sqref>
            </x14:sparkline>
            <x14:sparkline>
              <xm:f>ANG!X82:AD82</xm:f>
              <xm:sqref>AM82</xm:sqref>
            </x14:sparkline>
            <x14:sparkline>
              <xm:f>ANG!X83:AD83</xm:f>
              <xm:sqref>AM83</xm:sqref>
            </x14:sparkline>
            <x14:sparkline>
              <xm:f>ANG!X84:AD84</xm:f>
              <xm:sqref>AM84</xm:sqref>
            </x14:sparkline>
            <x14:sparkline>
              <xm:f>ANG!X85:AD85</xm:f>
              <xm:sqref>AM85</xm:sqref>
            </x14:sparkline>
            <x14:sparkline>
              <xm:f>ANG!X86:AD86</xm:f>
              <xm:sqref>AM86</xm:sqref>
            </x14:sparkline>
            <x14:sparkline>
              <xm:f>ANG!X87:AD87</xm:f>
              <xm:sqref>AM87</xm:sqref>
            </x14:sparkline>
            <x14:sparkline>
              <xm:f>ANG!X88:AD88</xm:f>
              <xm:sqref>AM88</xm:sqref>
            </x14:sparkline>
            <x14:sparkline>
              <xm:f>ANG!X89:AD89</xm:f>
              <xm:sqref>AM89</xm:sqref>
            </x14:sparkline>
            <x14:sparkline>
              <xm:f>ANG!X90:AD90</xm:f>
              <xm:sqref>AM90</xm:sqref>
            </x14:sparkline>
            <x14:sparkline>
              <xm:f>ANG!X91:AD91</xm:f>
              <xm:sqref>AM91</xm:sqref>
            </x14:sparkline>
            <x14:sparkline>
              <xm:f>ANG!X92:AD92</xm:f>
              <xm:sqref>AM92</xm:sqref>
            </x14:sparkline>
            <x14:sparkline>
              <xm:f>ANG!X93:AD93</xm:f>
              <xm:sqref>AM93</xm:sqref>
            </x14:sparkline>
            <x14:sparkline>
              <xm:f>ANG!X94:AD94</xm:f>
              <xm:sqref>AM94</xm:sqref>
            </x14:sparkline>
            <x14:sparkline>
              <xm:f>ANG!X95:AD95</xm:f>
              <xm:sqref>AM95</xm:sqref>
            </x14:sparkline>
            <x14:sparkline>
              <xm:f>ANG!X96:AD96</xm:f>
              <xm:sqref>AM96</xm:sqref>
            </x14:sparkline>
            <x14:sparkline>
              <xm:f>ANG!X97:AD97</xm:f>
              <xm:sqref>AM97</xm:sqref>
            </x14:sparkline>
            <x14:sparkline>
              <xm:f>ANG!X98:AD98</xm:f>
              <xm:sqref>AM98</xm:sqref>
            </x14:sparkline>
            <x14:sparkline>
              <xm:f>ANG!X99:AD99</xm:f>
              <xm:sqref>AM99</xm:sqref>
            </x14:sparkline>
            <x14:sparkline>
              <xm:f>ANG!X100:AD100</xm:f>
              <xm:sqref>AM100</xm:sqref>
            </x14:sparkline>
            <x14:sparkline>
              <xm:f>ANG!X101:AD101</xm:f>
              <xm:sqref>AM101</xm:sqref>
            </x14:sparkline>
            <x14:sparkline>
              <xm:f>ANG!X102:AD102</xm:f>
              <xm:sqref>AM102</xm:sqref>
            </x14:sparkline>
            <x14:sparkline>
              <xm:f>ANG!X103:AD103</xm:f>
              <xm:sqref>AM103</xm:sqref>
            </x14:sparkline>
            <x14:sparkline>
              <xm:f>ANG!X104:AD104</xm:f>
              <xm:sqref>AM104</xm:sqref>
            </x14:sparkline>
            <x14:sparkline>
              <xm:f>ANG!X105:AD105</xm:f>
              <xm:sqref>AM105</xm:sqref>
            </x14:sparkline>
            <x14:sparkline>
              <xm:f>ANG!X106:AD106</xm:f>
              <xm:sqref>AM106</xm:sqref>
            </x14:sparkline>
            <x14:sparkline>
              <xm:f>ANG!X107:AD107</xm:f>
              <xm:sqref>AM107</xm:sqref>
            </x14:sparkline>
            <x14:sparkline>
              <xm:f>ANG!X108:AD108</xm:f>
              <xm:sqref>AM108</xm:sqref>
            </x14:sparkline>
            <x14:sparkline>
              <xm:f>ANG!X109:AD109</xm:f>
              <xm:sqref>AM109</xm:sqref>
            </x14:sparkline>
            <x14:sparkline>
              <xm:f>ANG!X110:AD110</xm:f>
              <xm:sqref>AM110</xm:sqref>
            </x14:sparkline>
            <x14:sparkline>
              <xm:f>ANG!X111:AD111</xm:f>
              <xm:sqref>AM111</xm:sqref>
            </x14:sparkline>
            <x14:sparkline>
              <xm:f>ANG!X112:AD112</xm:f>
              <xm:sqref>AM112</xm:sqref>
            </x14:sparkline>
            <x14:sparkline>
              <xm:f>ANG!X113:AD113</xm:f>
              <xm:sqref>AM113</xm:sqref>
            </x14:sparkline>
            <x14:sparkline>
              <xm:f>ANG!X114:AD114</xm:f>
              <xm:sqref>AM114</xm:sqref>
            </x14:sparkline>
            <x14:sparkline>
              <xm:f>ANG!X115:AD115</xm:f>
              <xm:sqref>AM115</xm:sqref>
            </x14:sparkline>
            <x14:sparkline>
              <xm:f>ANG!X116:AD116</xm:f>
              <xm:sqref>AM116</xm:sqref>
            </x14:sparkline>
            <x14:sparkline>
              <xm:f>ANG!X117:AD117</xm:f>
              <xm:sqref>AM117</xm:sqref>
            </x14:sparkline>
            <x14:sparkline>
              <xm:f>ANG!X118:AD118</xm:f>
              <xm:sqref>AM118</xm:sqref>
            </x14:sparkline>
            <x14:sparkline>
              <xm:f>ANG!X119:AD119</xm:f>
              <xm:sqref>AM119</xm:sqref>
            </x14:sparkline>
            <x14:sparkline>
              <xm:f>ANG!X120:AD120</xm:f>
              <xm:sqref>AM120</xm:sqref>
            </x14:sparkline>
            <x14:sparkline>
              <xm:f>ANG!X121:AD121</xm:f>
              <xm:sqref>AM121</xm:sqref>
            </x14:sparkline>
            <x14:sparkline>
              <xm:f>ANG!X122:AD122</xm:f>
              <xm:sqref>AM122</xm:sqref>
            </x14:sparkline>
            <x14:sparkline>
              <xm:f>ANG!X123:AD123</xm:f>
              <xm:sqref>AM123</xm:sqref>
            </x14:sparkline>
            <x14:sparkline>
              <xm:f>ANG!X124:AD124</xm:f>
              <xm:sqref>AM124</xm:sqref>
            </x14:sparkline>
            <x14:sparkline>
              <xm:f>ANG!X125:AD125</xm:f>
              <xm:sqref>AM125</xm:sqref>
            </x14:sparkline>
            <x14:sparkline>
              <xm:f>ANG!X126:AD126</xm:f>
              <xm:sqref>AM126</xm:sqref>
            </x14:sparkline>
            <x14:sparkline>
              <xm:f>ANG!X127:AD127</xm:f>
              <xm:sqref>AM127</xm:sqref>
            </x14:sparkline>
            <x14:sparkline>
              <xm:f>ANG!X128:AD128</xm:f>
              <xm:sqref>AM128</xm:sqref>
            </x14:sparkline>
            <x14:sparkline>
              <xm:f>ANG!X129:AD129</xm:f>
              <xm:sqref>AM129</xm:sqref>
            </x14:sparkline>
            <x14:sparkline>
              <xm:f>ANG!X130:AD130</xm:f>
              <xm:sqref>AM130</xm:sqref>
            </x14:sparkline>
            <x14:sparkline>
              <xm:f>ANG!X131:AD131</xm:f>
              <xm:sqref>AM131</xm:sqref>
            </x14:sparkline>
          </x14:sparklines>
        </x14:sparklineGroup>
        <x14:sparklineGroup displayEmptyCellsAs="gap" xr2:uid="{A76175C2-2370-4601-A5A2-7F22514358D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ANG!Q7:W7</xm:f>
              <xm:sqref>AL7</xm:sqref>
            </x14:sparkline>
            <x14:sparkline>
              <xm:f>ANG!Q8:W8</xm:f>
              <xm:sqref>AL8</xm:sqref>
            </x14:sparkline>
            <x14:sparkline>
              <xm:f>ANG!Q9:W9</xm:f>
              <xm:sqref>AL9</xm:sqref>
            </x14:sparkline>
            <x14:sparkline>
              <xm:f>ANG!Q10:W10</xm:f>
              <xm:sqref>AL10</xm:sqref>
            </x14:sparkline>
            <x14:sparkline>
              <xm:f>ANG!Q11:W11</xm:f>
              <xm:sqref>AL11</xm:sqref>
            </x14:sparkline>
            <x14:sparkline>
              <xm:f>ANG!Q12:W12</xm:f>
              <xm:sqref>AL12</xm:sqref>
            </x14:sparkline>
            <x14:sparkline>
              <xm:f>ANG!Q13:W13</xm:f>
              <xm:sqref>AL13</xm:sqref>
            </x14:sparkline>
            <x14:sparkline>
              <xm:f>ANG!Q14:W14</xm:f>
              <xm:sqref>AL14</xm:sqref>
            </x14:sparkline>
            <x14:sparkline>
              <xm:f>ANG!Q15:W15</xm:f>
              <xm:sqref>AL15</xm:sqref>
            </x14:sparkline>
            <x14:sparkline>
              <xm:f>ANG!Q16:W16</xm:f>
              <xm:sqref>AL16</xm:sqref>
            </x14:sparkline>
            <x14:sparkline>
              <xm:f>ANG!Q17:W17</xm:f>
              <xm:sqref>AL17</xm:sqref>
            </x14:sparkline>
            <x14:sparkline>
              <xm:f>ANG!Q18:W18</xm:f>
              <xm:sqref>AL18</xm:sqref>
            </x14:sparkline>
            <x14:sparkline>
              <xm:f>ANG!Q19:W19</xm:f>
              <xm:sqref>AL19</xm:sqref>
            </x14:sparkline>
            <x14:sparkline>
              <xm:f>ANG!Q20:W20</xm:f>
              <xm:sqref>AL20</xm:sqref>
            </x14:sparkline>
            <x14:sparkline>
              <xm:f>ANG!Q21:W21</xm:f>
              <xm:sqref>AL21</xm:sqref>
            </x14:sparkline>
            <x14:sparkline>
              <xm:f>ANG!Q22:W22</xm:f>
              <xm:sqref>AL22</xm:sqref>
            </x14:sparkline>
            <x14:sparkline>
              <xm:f>ANG!Q23:W23</xm:f>
              <xm:sqref>AL23</xm:sqref>
            </x14:sparkline>
            <x14:sparkline>
              <xm:f>ANG!Q24:W24</xm:f>
              <xm:sqref>AL24</xm:sqref>
            </x14:sparkline>
            <x14:sparkline>
              <xm:f>ANG!Q25:W25</xm:f>
              <xm:sqref>AL25</xm:sqref>
            </x14:sparkline>
            <x14:sparkline>
              <xm:f>ANG!Q26:W26</xm:f>
              <xm:sqref>AL26</xm:sqref>
            </x14:sparkline>
            <x14:sparkline>
              <xm:f>ANG!Q27:W27</xm:f>
              <xm:sqref>AL27</xm:sqref>
            </x14:sparkline>
            <x14:sparkline>
              <xm:f>ANG!Q28:W28</xm:f>
              <xm:sqref>AL28</xm:sqref>
            </x14:sparkline>
            <x14:sparkline>
              <xm:f>ANG!Q29:W29</xm:f>
              <xm:sqref>AL29</xm:sqref>
            </x14:sparkline>
            <x14:sparkline>
              <xm:f>ANG!Q30:W30</xm:f>
              <xm:sqref>AL30</xm:sqref>
            </x14:sparkline>
            <x14:sparkline>
              <xm:f>ANG!Q31:W31</xm:f>
              <xm:sqref>AL31</xm:sqref>
            </x14:sparkline>
            <x14:sparkline>
              <xm:f>ANG!Q32:W32</xm:f>
              <xm:sqref>AL32</xm:sqref>
            </x14:sparkline>
            <x14:sparkline>
              <xm:f>ANG!Q33:W33</xm:f>
              <xm:sqref>AL33</xm:sqref>
            </x14:sparkline>
            <x14:sparkline>
              <xm:f>ANG!Q34:W34</xm:f>
              <xm:sqref>AL34</xm:sqref>
            </x14:sparkline>
            <x14:sparkline>
              <xm:f>ANG!Q35:W35</xm:f>
              <xm:sqref>AL35</xm:sqref>
            </x14:sparkline>
            <x14:sparkline>
              <xm:f>ANG!Q36:W36</xm:f>
              <xm:sqref>AL36</xm:sqref>
            </x14:sparkline>
            <x14:sparkline>
              <xm:f>ANG!Q37:W37</xm:f>
              <xm:sqref>AL37</xm:sqref>
            </x14:sparkline>
            <x14:sparkline>
              <xm:f>ANG!Q38:W38</xm:f>
              <xm:sqref>AL38</xm:sqref>
            </x14:sparkline>
            <x14:sparkline>
              <xm:f>ANG!Q39:W39</xm:f>
              <xm:sqref>AL39</xm:sqref>
            </x14:sparkline>
            <x14:sparkline>
              <xm:f>ANG!Q40:W40</xm:f>
              <xm:sqref>AL40</xm:sqref>
            </x14:sparkline>
            <x14:sparkline>
              <xm:f>ANG!Q41:W41</xm:f>
              <xm:sqref>AL41</xm:sqref>
            </x14:sparkline>
            <x14:sparkline>
              <xm:f>ANG!Q42:W42</xm:f>
              <xm:sqref>AL42</xm:sqref>
            </x14:sparkline>
            <x14:sparkline>
              <xm:f>ANG!Q43:W43</xm:f>
              <xm:sqref>AL43</xm:sqref>
            </x14:sparkline>
            <x14:sparkline>
              <xm:f>ANG!Q44:W44</xm:f>
              <xm:sqref>AL44</xm:sqref>
            </x14:sparkline>
            <x14:sparkline>
              <xm:f>ANG!Q45:W45</xm:f>
              <xm:sqref>AL45</xm:sqref>
            </x14:sparkline>
            <x14:sparkline>
              <xm:f>ANG!Q46:W46</xm:f>
              <xm:sqref>AL46</xm:sqref>
            </x14:sparkline>
            <x14:sparkline>
              <xm:f>ANG!Q47:W47</xm:f>
              <xm:sqref>AL47</xm:sqref>
            </x14:sparkline>
            <x14:sparkline>
              <xm:f>ANG!Q48:W48</xm:f>
              <xm:sqref>AL48</xm:sqref>
            </x14:sparkline>
            <x14:sparkline>
              <xm:f>ANG!Q49:W49</xm:f>
              <xm:sqref>AL49</xm:sqref>
            </x14:sparkline>
            <x14:sparkline>
              <xm:f>ANG!Q50:W50</xm:f>
              <xm:sqref>AL50</xm:sqref>
            </x14:sparkline>
            <x14:sparkline>
              <xm:f>ANG!Q51:W51</xm:f>
              <xm:sqref>AL51</xm:sqref>
            </x14:sparkline>
            <x14:sparkline>
              <xm:f>ANG!Q52:W52</xm:f>
              <xm:sqref>AL52</xm:sqref>
            </x14:sparkline>
            <x14:sparkline>
              <xm:f>ANG!Q53:W53</xm:f>
              <xm:sqref>AL53</xm:sqref>
            </x14:sparkline>
            <x14:sparkline>
              <xm:f>ANG!Q54:W54</xm:f>
              <xm:sqref>AL54</xm:sqref>
            </x14:sparkline>
            <x14:sparkline>
              <xm:f>ANG!Q55:W55</xm:f>
              <xm:sqref>AL55</xm:sqref>
            </x14:sparkline>
            <x14:sparkline>
              <xm:f>ANG!Q56:W56</xm:f>
              <xm:sqref>AL56</xm:sqref>
            </x14:sparkline>
            <x14:sparkline>
              <xm:f>ANG!Q57:W57</xm:f>
              <xm:sqref>AL57</xm:sqref>
            </x14:sparkline>
            <x14:sparkline>
              <xm:f>ANG!Q58:W58</xm:f>
              <xm:sqref>AL58</xm:sqref>
            </x14:sparkline>
            <x14:sparkline>
              <xm:f>ANG!Q59:W59</xm:f>
              <xm:sqref>AL59</xm:sqref>
            </x14:sparkline>
            <x14:sparkline>
              <xm:f>ANG!Q60:W60</xm:f>
              <xm:sqref>AL60</xm:sqref>
            </x14:sparkline>
            <x14:sparkline>
              <xm:f>ANG!Q61:W61</xm:f>
              <xm:sqref>AL61</xm:sqref>
            </x14:sparkline>
            <x14:sparkline>
              <xm:f>ANG!Q62:W62</xm:f>
              <xm:sqref>AL62</xm:sqref>
            </x14:sparkline>
            <x14:sparkline>
              <xm:f>ANG!Q63:W63</xm:f>
              <xm:sqref>AL63</xm:sqref>
            </x14:sparkline>
            <x14:sparkline>
              <xm:f>ANG!Q64:W64</xm:f>
              <xm:sqref>AL64</xm:sqref>
            </x14:sparkline>
            <x14:sparkline>
              <xm:f>ANG!Q65:W65</xm:f>
              <xm:sqref>AL65</xm:sqref>
            </x14:sparkline>
            <x14:sparkline>
              <xm:f>ANG!Q66:W66</xm:f>
              <xm:sqref>AL66</xm:sqref>
            </x14:sparkline>
            <x14:sparkline>
              <xm:f>ANG!Q67:W67</xm:f>
              <xm:sqref>AL67</xm:sqref>
            </x14:sparkline>
            <x14:sparkline>
              <xm:f>ANG!Q68:W68</xm:f>
              <xm:sqref>AL68</xm:sqref>
            </x14:sparkline>
            <x14:sparkline>
              <xm:f>ANG!Q69:W69</xm:f>
              <xm:sqref>AL69</xm:sqref>
            </x14:sparkline>
            <x14:sparkline>
              <xm:f>ANG!Q70:W70</xm:f>
              <xm:sqref>AL70</xm:sqref>
            </x14:sparkline>
            <x14:sparkline>
              <xm:f>ANG!Q71:W71</xm:f>
              <xm:sqref>AL71</xm:sqref>
            </x14:sparkline>
            <x14:sparkline>
              <xm:f>ANG!Q72:W72</xm:f>
              <xm:sqref>AL72</xm:sqref>
            </x14:sparkline>
            <x14:sparkline>
              <xm:f>ANG!Q73:W73</xm:f>
              <xm:sqref>AL73</xm:sqref>
            </x14:sparkline>
            <x14:sparkline>
              <xm:f>ANG!Q74:W74</xm:f>
              <xm:sqref>AL74</xm:sqref>
            </x14:sparkline>
            <x14:sparkline>
              <xm:f>ANG!Q75:W75</xm:f>
              <xm:sqref>AL75</xm:sqref>
            </x14:sparkline>
            <x14:sparkline>
              <xm:f>ANG!Q76:W76</xm:f>
              <xm:sqref>AL76</xm:sqref>
            </x14:sparkline>
            <x14:sparkline>
              <xm:f>ANG!Q77:W77</xm:f>
              <xm:sqref>AL77</xm:sqref>
            </x14:sparkline>
            <x14:sparkline>
              <xm:f>ANG!Q78:W78</xm:f>
              <xm:sqref>AL78</xm:sqref>
            </x14:sparkline>
            <x14:sparkline>
              <xm:f>ANG!Q79:W79</xm:f>
              <xm:sqref>AL79</xm:sqref>
            </x14:sparkline>
            <x14:sparkline>
              <xm:f>ANG!Q80:W80</xm:f>
              <xm:sqref>AL80</xm:sqref>
            </x14:sparkline>
            <x14:sparkline>
              <xm:f>ANG!Q81:W81</xm:f>
              <xm:sqref>AL81</xm:sqref>
            </x14:sparkline>
            <x14:sparkline>
              <xm:f>ANG!Q82:W82</xm:f>
              <xm:sqref>AL82</xm:sqref>
            </x14:sparkline>
            <x14:sparkline>
              <xm:f>ANG!Q83:W83</xm:f>
              <xm:sqref>AL83</xm:sqref>
            </x14:sparkline>
            <x14:sparkline>
              <xm:f>ANG!Q84:W84</xm:f>
              <xm:sqref>AL84</xm:sqref>
            </x14:sparkline>
            <x14:sparkline>
              <xm:f>ANG!Q85:W85</xm:f>
              <xm:sqref>AL85</xm:sqref>
            </x14:sparkline>
            <x14:sparkline>
              <xm:f>ANG!Q86:W86</xm:f>
              <xm:sqref>AL86</xm:sqref>
            </x14:sparkline>
            <x14:sparkline>
              <xm:f>ANG!Q87:W87</xm:f>
              <xm:sqref>AL87</xm:sqref>
            </x14:sparkline>
            <x14:sparkline>
              <xm:f>ANG!Q88:W88</xm:f>
              <xm:sqref>AL88</xm:sqref>
            </x14:sparkline>
            <x14:sparkline>
              <xm:f>ANG!Q89:W89</xm:f>
              <xm:sqref>AL89</xm:sqref>
            </x14:sparkline>
            <x14:sparkline>
              <xm:f>ANG!Q90:W90</xm:f>
              <xm:sqref>AL90</xm:sqref>
            </x14:sparkline>
            <x14:sparkline>
              <xm:f>ANG!Q91:W91</xm:f>
              <xm:sqref>AL91</xm:sqref>
            </x14:sparkline>
            <x14:sparkline>
              <xm:f>ANG!Q92:W92</xm:f>
              <xm:sqref>AL92</xm:sqref>
            </x14:sparkline>
            <x14:sparkline>
              <xm:f>ANG!Q93:W93</xm:f>
              <xm:sqref>AL93</xm:sqref>
            </x14:sparkline>
            <x14:sparkline>
              <xm:f>ANG!Q94:W94</xm:f>
              <xm:sqref>AL94</xm:sqref>
            </x14:sparkline>
            <x14:sparkline>
              <xm:f>ANG!Q95:W95</xm:f>
              <xm:sqref>AL95</xm:sqref>
            </x14:sparkline>
            <x14:sparkline>
              <xm:f>ANG!Q96:W96</xm:f>
              <xm:sqref>AL96</xm:sqref>
            </x14:sparkline>
            <x14:sparkline>
              <xm:f>ANG!Q97:W97</xm:f>
              <xm:sqref>AL97</xm:sqref>
            </x14:sparkline>
            <x14:sparkline>
              <xm:f>ANG!Q98:W98</xm:f>
              <xm:sqref>AL98</xm:sqref>
            </x14:sparkline>
            <x14:sparkline>
              <xm:f>ANG!Q99:W99</xm:f>
              <xm:sqref>AL99</xm:sqref>
            </x14:sparkline>
            <x14:sparkline>
              <xm:f>ANG!Q100:W100</xm:f>
              <xm:sqref>AL100</xm:sqref>
            </x14:sparkline>
            <x14:sparkline>
              <xm:f>ANG!Q101:W101</xm:f>
              <xm:sqref>AL101</xm:sqref>
            </x14:sparkline>
            <x14:sparkline>
              <xm:f>ANG!Q102:W102</xm:f>
              <xm:sqref>AL102</xm:sqref>
            </x14:sparkline>
            <x14:sparkline>
              <xm:f>ANG!Q103:W103</xm:f>
              <xm:sqref>AL103</xm:sqref>
            </x14:sparkline>
            <x14:sparkline>
              <xm:f>ANG!Q104:W104</xm:f>
              <xm:sqref>AL104</xm:sqref>
            </x14:sparkline>
            <x14:sparkline>
              <xm:f>ANG!Q105:W105</xm:f>
              <xm:sqref>AL105</xm:sqref>
            </x14:sparkline>
            <x14:sparkline>
              <xm:f>ANG!Q106:W106</xm:f>
              <xm:sqref>AL106</xm:sqref>
            </x14:sparkline>
            <x14:sparkline>
              <xm:f>ANG!Q107:W107</xm:f>
              <xm:sqref>AL107</xm:sqref>
            </x14:sparkline>
            <x14:sparkline>
              <xm:f>ANG!Q108:W108</xm:f>
              <xm:sqref>AL108</xm:sqref>
            </x14:sparkline>
            <x14:sparkline>
              <xm:f>ANG!Q109:W109</xm:f>
              <xm:sqref>AL109</xm:sqref>
            </x14:sparkline>
            <x14:sparkline>
              <xm:f>ANG!Q110:W110</xm:f>
              <xm:sqref>AL110</xm:sqref>
            </x14:sparkline>
            <x14:sparkline>
              <xm:f>ANG!Q111:W111</xm:f>
              <xm:sqref>AL111</xm:sqref>
            </x14:sparkline>
            <x14:sparkline>
              <xm:f>ANG!Q112:W112</xm:f>
              <xm:sqref>AL112</xm:sqref>
            </x14:sparkline>
            <x14:sparkline>
              <xm:f>ANG!Q113:W113</xm:f>
              <xm:sqref>AL113</xm:sqref>
            </x14:sparkline>
            <x14:sparkline>
              <xm:f>ANG!Q114:W114</xm:f>
              <xm:sqref>AL114</xm:sqref>
            </x14:sparkline>
            <x14:sparkline>
              <xm:f>ANG!Q115:W115</xm:f>
              <xm:sqref>AL115</xm:sqref>
            </x14:sparkline>
            <x14:sparkline>
              <xm:f>ANG!Q116:W116</xm:f>
              <xm:sqref>AL116</xm:sqref>
            </x14:sparkline>
            <x14:sparkline>
              <xm:f>ANG!Q117:W117</xm:f>
              <xm:sqref>AL117</xm:sqref>
            </x14:sparkline>
            <x14:sparkline>
              <xm:f>ANG!Q118:W118</xm:f>
              <xm:sqref>AL118</xm:sqref>
            </x14:sparkline>
            <x14:sparkline>
              <xm:f>ANG!Q119:W119</xm:f>
              <xm:sqref>AL119</xm:sqref>
            </x14:sparkline>
            <x14:sparkline>
              <xm:f>ANG!Q120:W120</xm:f>
              <xm:sqref>AL120</xm:sqref>
            </x14:sparkline>
            <x14:sparkline>
              <xm:f>ANG!Q121:W121</xm:f>
              <xm:sqref>AL121</xm:sqref>
            </x14:sparkline>
            <x14:sparkline>
              <xm:f>ANG!Q122:W122</xm:f>
              <xm:sqref>AL122</xm:sqref>
            </x14:sparkline>
            <x14:sparkline>
              <xm:f>ANG!Q123:W123</xm:f>
              <xm:sqref>AL123</xm:sqref>
            </x14:sparkline>
            <x14:sparkline>
              <xm:f>ANG!Q124:W124</xm:f>
              <xm:sqref>AL124</xm:sqref>
            </x14:sparkline>
            <x14:sparkline>
              <xm:f>ANG!Q125:W125</xm:f>
              <xm:sqref>AL125</xm:sqref>
            </x14:sparkline>
            <x14:sparkline>
              <xm:f>ANG!Q126:W126</xm:f>
              <xm:sqref>AL126</xm:sqref>
            </x14:sparkline>
            <x14:sparkline>
              <xm:f>ANG!Q127:W127</xm:f>
              <xm:sqref>AL127</xm:sqref>
            </x14:sparkline>
            <x14:sparkline>
              <xm:f>ANG!Q128:W128</xm:f>
              <xm:sqref>AL128</xm:sqref>
            </x14:sparkline>
            <x14:sparkline>
              <xm:f>ANG!Q129:W129</xm:f>
              <xm:sqref>AL129</xm:sqref>
            </x14:sparkline>
            <x14:sparkline>
              <xm:f>ANG!Q130:W130</xm:f>
              <xm:sqref>AL130</xm:sqref>
            </x14:sparkline>
            <x14:sparkline>
              <xm:f>ANG!Q131:W131</xm:f>
              <xm:sqref>AL131</xm:sqref>
            </x14:sparkline>
          </x14:sparklines>
        </x14:sparklineGroup>
        <x14:sparklineGroup displayEmptyCellsAs="gap" xr2:uid="{642BBADD-054F-4327-ABF7-2101113E3F2A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ANG!J7:P7</xm:f>
              <xm:sqref>AI7</xm:sqref>
            </x14:sparkline>
            <x14:sparkline>
              <xm:f>ANG!J8:P8</xm:f>
              <xm:sqref>AI8</xm:sqref>
            </x14:sparkline>
            <x14:sparkline>
              <xm:f>ANG!J9:P9</xm:f>
              <xm:sqref>AI9</xm:sqref>
            </x14:sparkline>
            <x14:sparkline>
              <xm:f>ANG!J10:P10</xm:f>
              <xm:sqref>AI10</xm:sqref>
            </x14:sparkline>
            <x14:sparkline>
              <xm:f>ANG!J11:P11</xm:f>
              <xm:sqref>AI11</xm:sqref>
            </x14:sparkline>
            <x14:sparkline>
              <xm:f>ANG!J12:P12</xm:f>
              <xm:sqref>AI12</xm:sqref>
            </x14:sparkline>
            <x14:sparkline>
              <xm:f>ANG!J13:P13</xm:f>
              <xm:sqref>AI13</xm:sqref>
            </x14:sparkline>
            <x14:sparkline>
              <xm:f>ANG!J14:P14</xm:f>
              <xm:sqref>AI14</xm:sqref>
            </x14:sparkline>
            <x14:sparkline>
              <xm:f>ANG!J15:P15</xm:f>
              <xm:sqref>AI15</xm:sqref>
            </x14:sparkline>
            <x14:sparkline>
              <xm:f>ANG!J16:P16</xm:f>
              <xm:sqref>AI16</xm:sqref>
            </x14:sparkline>
            <x14:sparkline>
              <xm:f>ANG!J17:P17</xm:f>
              <xm:sqref>AI17</xm:sqref>
            </x14:sparkline>
            <x14:sparkline>
              <xm:f>ANG!J18:P18</xm:f>
              <xm:sqref>AI18</xm:sqref>
            </x14:sparkline>
            <x14:sparkline>
              <xm:f>ANG!J19:P19</xm:f>
              <xm:sqref>AI19</xm:sqref>
            </x14:sparkline>
            <x14:sparkline>
              <xm:f>ANG!J20:P20</xm:f>
              <xm:sqref>AI20</xm:sqref>
            </x14:sparkline>
            <x14:sparkline>
              <xm:f>ANG!J21:P21</xm:f>
              <xm:sqref>AI21</xm:sqref>
            </x14:sparkline>
            <x14:sparkline>
              <xm:f>ANG!J22:P22</xm:f>
              <xm:sqref>AI22</xm:sqref>
            </x14:sparkline>
            <x14:sparkline>
              <xm:f>ANG!J23:P23</xm:f>
              <xm:sqref>AI23</xm:sqref>
            </x14:sparkline>
            <x14:sparkline>
              <xm:f>ANG!J24:P24</xm:f>
              <xm:sqref>AI24</xm:sqref>
            </x14:sparkline>
            <x14:sparkline>
              <xm:f>ANG!J25:P25</xm:f>
              <xm:sqref>AI25</xm:sqref>
            </x14:sparkline>
            <x14:sparkline>
              <xm:f>ANG!J26:P26</xm:f>
              <xm:sqref>AI26</xm:sqref>
            </x14:sparkline>
            <x14:sparkline>
              <xm:f>ANG!J27:P27</xm:f>
              <xm:sqref>AI27</xm:sqref>
            </x14:sparkline>
            <x14:sparkline>
              <xm:f>ANG!J28:P28</xm:f>
              <xm:sqref>AI28</xm:sqref>
            </x14:sparkline>
            <x14:sparkline>
              <xm:f>ANG!J29:P29</xm:f>
              <xm:sqref>AI29</xm:sqref>
            </x14:sparkline>
            <x14:sparkline>
              <xm:f>ANG!J30:P30</xm:f>
              <xm:sqref>AI30</xm:sqref>
            </x14:sparkline>
            <x14:sparkline>
              <xm:f>ANG!J31:P31</xm:f>
              <xm:sqref>AI31</xm:sqref>
            </x14:sparkline>
            <x14:sparkline>
              <xm:f>ANG!J32:P32</xm:f>
              <xm:sqref>AI32</xm:sqref>
            </x14:sparkline>
            <x14:sparkline>
              <xm:f>ANG!J33:P33</xm:f>
              <xm:sqref>AI33</xm:sqref>
            </x14:sparkline>
            <x14:sparkline>
              <xm:f>ANG!J34:P34</xm:f>
              <xm:sqref>AI34</xm:sqref>
            </x14:sparkline>
            <x14:sparkline>
              <xm:f>ANG!J35:P35</xm:f>
              <xm:sqref>AI35</xm:sqref>
            </x14:sparkline>
            <x14:sparkline>
              <xm:f>ANG!J36:P36</xm:f>
              <xm:sqref>AI36</xm:sqref>
            </x14:sparkline>
            <x14:sparkline>
              <xm:f>ANG!J37:P37</xm:f>
              <xm:sqref>AI37</xm:sqref>
            </x14:sparkline>
            <x14:sparkline>
              <xm:f>ANG!J38:P38</xm:f>
              <xm:sqref>AI38</xm:sqref>
            </x14:sparkline>
            <x14:sparkline>
              <xm:f>ANG!J39:P39</xm:f>
              <xm:sqref>AI39</xm:sqref>
            </x14:sparkline>
            <x14:sparkline>
              <xm:f>ANG!J40:P40</xm:f>
              <xm:sqref>AI40</xm:sqref>
            </x14:sparkline>
            <x14:sparkline>
              <xm:f>ANG!J41:P41</xm:f>
              <xm:sqref>AI41</xm:sqref>
            </x14:sparkline>
            <x14:sparkline>
              <xm:f>ANG!J42:P42</xm:f>
              <xm:sqref>AI42</xm:sqref>
            </x14:sparkline>
            <x14:sparkline>
              <xm:f>ANG!J43:P43</xm:f>
              <xm:sqref>AI43</xm:sqref>
            </x14:sparkline>
            <x14:sparkline>
              <xm:f>ANG!J44:P44</xm:f>
              <xm:sqref>AI44</xm:sqref>
            </x14:sparkline>
            <x14:sparkline>
              <xm:f>ANG!J45:P45</xm:f>
              <xm:sqref>AI45</xm:sqref>
            </x14:sparkline>
            <x14:sparkline>
              <xm:f>ANG!J46:P46</xm:f>
              <xm:sqref>AI46</xm:sqref>
            </x14:sparkline>
            <x14:sparkline>
              <xm:f>ANG!J47:P47</xm:f>
              <xm:sqref>AI47</xm:sqref>
            </x14:sparkline>
            <x14:sparkline>
              <xm:f>ANG!J48:P48</xm:f>
              <xm:sqref>AI48</xm:sqref>
            </x14:sparkline>
            <x14:sparkline>
              <xm:f>ANG!J49:P49</xm:f>
              <xm:sqref>AI49</xm:sqref>
            </x14:sparkline>
            <x14:sparkline>
              <xm:f>ANG!J50:P50</xm:f>
              <xm:sqref>AI50</xm:sqref>
            </x14:sparkline>
            <x14:sparkline>
              <xm:f>ANG!J51:P51</xm:f>
              <xm:sqref>AI51</xm:sqref>
            </x14:sparkline>
            <x14:sparkline>
              <xm:f>ANG!J52:P52</xm:f>
              <xm:sqref>AI52</xm:sqref>
            </x14:sparkline>
            <x14:sparkline>
              <xm:f>ANG!J53:P53</xm:f>
              <xm:sqref>AI53</xm:sqref>
            </x14:sparkline>
            <x14:sparkline>
              <xm:f>ANG!J54:P54</xm:f>
              <xm:sqref>AI54</xm:sqref>
            </x14:sparkline>
            <x14:sparkline>
              <xm:f>ANG!J55:P55</xm:f>
              <xm:sqref>AI55</xm:sqref>
            </x14:sparkline>
            <x14:sparkline>
              <xm:f>ANG!J56:P56</xm:f>
              <xm:sqref>AI56</xm:sqref>
            </x14:sparkline>
            <x14:sparkline>
              <xm:f>ANG!J57:P57</xm:f>
              <xm:sqref>AI57</xm:sqref>
            </x14:sparkline>
            <x14:sparkline>
              <xm:f>ANG!J58:P58</xm:f>
              <xm:sqref>AI58</xm:sqref>
            </x14:sparkline>
            <x14:sparkline>
              <xm:f>ANG!J59:P59</xm:f>
              <xm:sqref>AI59</xm:sqref>
            </x14:sparkline>
            <x14:sparkline>
              <xm:f>ANG!J60:P60</xm:f>
              <xm:sqref>AI60</xm:sqref>
            </x14:sparkline>
            <x14:sparkline>
              <xm:f>ANG!J61:P61</xm:f>
              <xm:sqref>AI61</xm:sqref>
            </x14:sparkline>
            <x14:sparkline>
              <xm:f>ANG!J62:P62</xm:f>
              <xm:sqref>AI62</xm:sqref>
            </x14:sparkline>
            <x14:sparkline>
              <xm:f>ANG!J63:P63</xm:f>
              <xm:sqref>AI63</xm:sqref>
            </x14:sparkline>
            <x14:sparkline>
              <xm:f>ANG!J64:P64</xm:f>
              <xm:sqref>AI64</xm:sqref>
            </x14:sparkline>
            <x14:sparkline>
              <xm:f>ANG!J65:P65</xm:f>
              <xm:sqref>AI65</xm:sqref>
            </x14:sparkline>
            <x14:sparkline>
              <xm:f>ANG!J66:P66</xm:f>
              <xm:sqref>AI66</xm:sqref>
            </x14:sparkline>
            <x14:sparkline>
              <xm:f>ANG!J67:P67</xm:f>
              <xm:sqref>AI67</xm:sqref>
            </x14:sparkline>
            <x14:sparkline>
              <xm:f>ANG!J68:P68</xm:f>
              <xm:sqref>AI68</xm:sqref>
            </x14:sparkline>
            <x14:sparkline>
              <xm:f>ANG!J69:P69</xm:f>
              <xm:sqref>AI69</xm:sqref>
            </x14:sparkline>
            <x14:sparkline>
              <xm:f>ANG!J70:P70</xm:f>
              <xm:sqref>AI70</xm:sqref>
            </x14:sparkline>
            <x14:sparkline>
              <xm:f>ANG!J71:P71</xm:f>
              <xm:sqref>AI71</xm:sqref>
            </x14:sparkline>
            <x14:sparkline>
              <xm:f>ANG!J72:P72</xm:f>
              <xm:sqref>AI72</xm:sqref>
            </x14:sparkline>
            <x14:sparkline>
              <xm:f>ANG!J73:P73</xm:f>
              <xm:sqref>AI73</xm:sqref>
            </x14:sparkline>
            <x14:sparkline>
              <xm:f>ANG!J74:P74</xm:f>
              <xm:sqref>AI74</xm:sqref>
            </x14:sparkline>
            <x14:sparkline>
              <xm:f>ANG!J75:P75</xm:f>
              <xm:sqref>AI75</xm:sqref>
            </x14:sparkline>
            <x14:sparkline>
              <xm:f>ANG!J76:P76</xm:f>
              <xm:sqref>AI76</xm:sqref>
            </x14:sparkline>
            <x14:sparkline>
              <xm:f>ANG!J77:P77</xm:f>
              <xm:sqref>AI77</xm:sqref>
            </x14:sparkline>
            <x14:sparkline>
              <xm:f>ANG!J78:P78</xm:f>
              <xm:sqref>AI78</xm:sqref>
            </x14:sparkline>
            <x14:sparkline>
              <xm:f>ANG!J79:P79</xm:f>
              <xm:sqref>AI79</xm:sqref>
            </x14:sparkline>
            <x14:sparkline>
              <xm:f>ANG!J80:P80</xm:f>
              <xm:sqref>AI80</xm:sqref>
            </x14:sparkline>
            <x14:sparkline>
              <xm:f>ANG!J81:P81</xm:f>
              <xm:sqref>AI81</xm:sqref>
            </x14:sparkline>
            <x14:sparkline>
              <xm:f>ANG!J82:P82</xm:f>
              <xm:sqref>AI82</xm:sqref>
            </x14:sparkline>
            <x14:sparkline>
              <xm:f>ANG!J83:P83</xm:f>
              <xm:sqref>AI83</xm:sqref>
            </x14:sparkline>
            <x14:sparkline>
              <xm:f>ANG!J84:P84</xm:f>
              <xm:sqref>AI84</xm:sqref>
            </x14:sparkline>
            <x14:sparkline>
              <xm:f>ANG!J85:P85</xm:f>
              <xm:sqref>AI85</xm:sqref>
            </x14:sparkline>
            <x14:sparkline>
              <xm:f>ANG!J86:P86</xm:f>
              <xm:sqref>AI86</xm:sqref>
            </x14:sparkline>
            <x14:sparkline>
              <xm:f>ANG!J87:P87</xm:f>
              <xm:sqref>AI87</xm:sqref>
            </x14:sparkline>
            <x14:sparkline>
              <xm:f>ANG!J88:P88</xm:f>
              <xm:sqref>AI88</xm:sqref>
            </x14:sparkline>
            <x14:sparkline>
              <xm:f>ANG!J89:P89</xm:f>
              <xm:sqref>AI89</xm:sqref>
            </x14:sparkline>
            <x14:sparkline>
              <xm:f>ANG!J90:P90</xm:f>
              <xm:sqref>AI90</xm:sqref>
            </x14:sparkline>
            <x14:sparkline>
              <xm:f>ANG!J91:P91</xm:f>
              <xm:sqref>AI91</xm:sqref>
            </x14:sparkline>
            <x14:sparkline>
              <xm:f>ANG!J92:P92</xm:f>
              <xm:sqref>AI92</xm:sqref>
            </x14:sparkline>
            <x14:sparkline>
              <xm:f>ANG!J93:P93</xm:f>
              <xm:sqref>AI93</xm:sqref>
            </x14:sparkline>
            <x14:sparkline>
              <xm:f>ANG!J94:P94</xm:f>
              <xm:sqref>AI94</xm:sqref>
            </x14:sparkline>
            <x14:sparkline>
              <xm:f>ANG!J95:P95</xm:f>
              <xm:sqref>AI95</xm:sqref>
            </x14:sparkline>
            <x14:sparkline>
              <xm:f>ANG!J96:P96</xm:f>
              <xm:sqref>AI96</xm:sqref>
            </x14:sparkline>
            <x14:sparkline>
              <xm:f>ANG!J97:P97</xm:f>
              <xm:sqref>AI97</xm:sqref>
            </x14:sparkline>
            <x14:sparkline>
              <xm:f>ANG!J98:P98</xm:f>
              <xm:sqref>AI98</xm:sqref>
            </x14:sparkline>
            <x14:sparkline>
              <xm:f>ANG!J99:P99</xm:f>
              <xm:sqref>AI99</xm:sqref>
            </x14:sparkline>
            <x14:sparkline>
              <xm:f>ANG!J100:P100</xm:f>
              <xm:sqref>AI100</xm:sqref>
            </x14:sparkline>
            <x14:sparkline>
              <xm:f>ANG!J101:P101</xm:f>
              <xm:sqref>AI101</xm:sqref>
            </x14:sparkline>
            <x14:sparkline>
              <xm:f>ANG!J102:P102</xm:f>
              <xm:sqref>AI102</xm:sqref>
            </x14:sparkline>
            <x14:sparkline>
              <xm:f>ANG!J103:P103</xm:f>
              <xm:sqref>AI103</xm:sqref>
            </x14:sparkline>
            <x14:sparkline>
              <xm:f>ANG!J104:P104</xm:f>
              <xm:sqref>AI104</xm:sqref>
            </x14:sparkline>
            <x14:sparkline>
              <xm:f>ANG!J105:P105</xm:f>
              <xm:sqref>AI105</xm:sqref>
            </x14:sparkline>
            <x14:sparkline>
              <xm:f>ANG!J106:P106</xm:f>
              <xm:sqref>AI106</xm:sqref>
            </x14:sparkline>
            <x14:sparkline>
              <xm:f>ANG!J107:P107</xm:f>
              <xm:sqref>AI107</xm:sqref>
            </x14:sparkline>
            <x14:sparkline>
              <xm:f>ANG!J108:P108</xm:f>
              <xm:sqref>AI108</xm:sqref>
            </x14:sparkline>
            <x14:sparkline>
              <xm:f>ANG!J109:P109</xm:f>
              <xm:sqref>AI109</xm:sqref>
            </x14:sparkline>
            <x14:sparkline>
              <xm:f>ANG!J110:P110</xm:f>
              <xm:sqref>AI110</xm:sqref>
            </x14:sparkline>
            <x14:sparkline>
              <xm:f>ANG!J111:P111</xm:f>
              <xm:sqref>AI111</xm:sqref>
            </x14:sparkline>
            <x14:sparkline>
              <xm:f>ANG!J112:P112</xm:f>
              <xm:sqref>AI112</xm:sqref>
            </x14:sparkline>
            <x14:sparkline>
              <xm:f>ANG!J113:P113</xm:f>
              <xm:sqref>AI113</xm:sqref>
            </x14:sparkline>
            <x14:sparkline>
              <xm:f>ANG!J114:P114</xm:f>
              <xm:sqref>AI114</xm:sqref>
            </x14:sparkline>
            <x14:sparkline>
              <xm:f>ANG!J115:P115</xm:f>
              <xm:sqref>AI115</xm:sqref>
            </x14:sparkline>
            <x14:sparkline>
              <xm:f>ANG!J116:P116</xm:f>
              <xm:sqref>AI116</xm:sqref>
            </x14:sparkline>
            <x14:sparkline>
              <xm:f>ANG!J117:P117</xm:f>
              <xm:sqref>AI117</xm:sqref>
            </x14:sparkline>
            <x14:sparkline>
              <xm:f>ANG!J118:P118</xm:f>
              <xm:sqref>AI118</xm:sqref>
            </x14:sparkline>
            <x14:sparkline>
              <xm:f>ANG!J119:P119</xm:f>
              <xm:sqref>AI119</xm:sqref>
            </x14:sparkline>
            <x14:sparkline>
              <xm:f>ANG!J120:P120</xm:f>
              <xm:sqref>AI120</xm:sqref>
            </x14:sparkline>
            <x14:sparkline>
              <xm:f>ANG!J121:P121</xm:f>
              <xm:sqref>AI121</xm:sqref>
            </x14:sparkline>
            <x14:sparkline>
              <xm:f>ANG!J122:P122</xm:f>
              <xm:sqref>AI122</xm:sqref>
            </x14:sparkline>
            <x14:sparkline>
              <xm:f>ANG!J123:P123</xm:f>
              <xm:sqref>AI123</xm:sqref>
            </x14:sparkline>
            <x14:sparkline>
              <xm:f>ANG!J124:P124</xm:f>
              <xm:sqref>AI124</xm:sqref>
            </x14:sparkline>
            <x14:sparkline>
              <xm:f>ANG!J125:P125</xm:f>
              <xm:sqref>AI125</xm:sqref>
            </x14:sparkline>
            <x14:sparkline>
              <xm:f>ANG!J126:P126</xm:f>
              <xm:sqref>AI126</xm:sqref>
            </x14:sparkline>
            <x14:sparkline>
              <xm:f>ANG!J127:P127</xm:f>
              <xm:sqref>AI127</xm:sqref>
            </x14:sparkline>
            <x14:sparkline>
              <xm:f>ANG!J128:P128</xm:f>
              <xm:sqref>AI128</xm:sqref>
            </x14:sparkline>
            <x14:sparkline>
              <xm:f>ANG!J129:P129</xm:f>
              <xm:sqref>AI129</xm:sqref>
            </x14:sparkline>
            <x14:sparkline>
              <xm:f>ANG!J130:P130</xm:f>
              <xm:sqref>AI130</xm:sqref>
            </x14:sparkline>
            <x14:sparkline>
              <xm:f>ANG!J131:P131</xm:f>
              <xm:sqref>AI131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0444-953D-4662-8D8E-FDA426BAB764}">
  <dimension ref="A1:AB126"/>
  <sheetViews>
    <sheetView showGridLines="0" topLeftCell="J1" zoomScale="130" zoomScaleNormal="130" workbookViewId="0">
      <selection activeCell="X9" sqref="X9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9" width="13" customWidth="1"/>
    <col min="10" max="10" width="37.85546875" customWidth="1"/>
    <col min="11" max="11" width="13.140625" customWidth="1"/>
    <col min="12" max="12" width="11.28515625" customWidth="1"/>
    <col min="13" max="13" width="11.28515625" style="17" customWidth="1"/>
    <col min="14" max="14" width="18.7109375" style="152" customWidth="1"/>
    <col min="15" max="15" width="12.85546875" customWidth="1"/>
    <col min="16" max="16" width="12" customWidth="1"/>
    <col min="17" max="17" width="18.7109375" style="152" customWidth="1"/>
    <col min="18" max="18" width="18.7109375" customWidth="1"/>
    <col min="19" max="19" width="17.28515625" customWidth="1"/>
    <col min="20" max="20" width="18.28515625" customWidth="1"/>
    <col min="21" max="21" width="1.85546875" style="89" customWidth="1"/>
    <col min="22" max="22" width="1.5703125" style="89" customWidth="1"/>
    <col min="23" max="23" width="1.42578125" customWidth="1"/>
    <col min="24" max="24" width="30.7109375" customWidth="1"/>
    <col min="25" max="25" width="14.42578125" customWidth="1"/>
    <col min="27" max="27" width="10.28515625" customWidth="1"/>
    <col min="28" max="28" width="10.5703125" customWidth="1"/>
  </cols>
  <sheetData>
    <row r="1" spans="1:28" ht="41.25" customHeight="1" thickBot="1" x14ac:dyDescent="0.3">
      <c r="A1" s="66" t="s">
        <v>161</v>
      </c>
      <c r="B1" s="66" t="s">
        <v>162</v>
      </c>
      <c r="C1" s="66" t="s">
        <v>160</v>
      </c>
      <c r="D1" s="66" t="s">
        <v>362</v>
      </c>
      <c r="E1" s="66" t="s">
        <v>394</v>
      </c>
      <c r="F1" s="66" t="s">
        <v>314</v>
      </c>
      <c r="G1" s="66" t="s">
        <v>374</v>
      </c>
      <c r="H1" s="67" t="s">
        <v>361</v>
      </c>
      <c r="I1" s="67" t="s">
        <v>245</v>
      </c>
      <c r="J1" s="67" t="s">
        <v>0</v>
      </c>
      <c r="K1" s="222" t="s">
        <v>417</v>
      </c>
      <c r="L1" s="223" t="s">
        <v>424</v>
      </c>
      <c r="M1" s="224" t="s">
        <v>418</v>
      </c>
      <c r="N1" s="224" t="s">
        <v>421</v>
      </c>
      <c r="O1" s="225" t="s">
        <v>425</v>
      </c>
      <c r="P1" s="226" t="s">
        <v>419</v>
      </c>
      <c r="Q1" s="226" t="s">
        <v>422</v>
      </c>
      <c r="R1" s="227" t="s">
        <v>423</v>
      </c>
      <c r="S1" s="228" t="s">
        <v>420</v>
      </c>
      <c r="T1" s="132" t="s">
        <v>429</v>
      </c>
      <c r="U1" s="106"/>
      <c r="V1" s="106"/>
      <c r="AA1" s="2"/>
      <c r="AB1" s="89"/>
    </row>
    <row r="2" spans="1:28" s="163" customFormat="1" ht="24.95" customHeight="1" thickBot="1" x14ac:dyDescent="0.3">
      <c r="A2" s="157">
        <v>44.816923151499999</v>
      </c>
      <c r="B2" s="158">
        <v>-68.825800464599993</v>
      </c>
      <c r="C2" s="69">
        <v>23019</v>
      </c>
      <c r="D2" s="69" t="s">
        <v>158</v>
      </c>
      <c r="E2" s="69">
        <v>6</v>
      </c>
      <c r="F2" s="159" t="s">
        <v>251</v>
      </c>
      <c r="G2" s="160">
        <v>95</v>
      </c>
      <c r="H2" s="160" t="e">
        <f t="shared" ref="H2:H33" si="0">_xlfn.RANK.EQ(I2,$I$2:$I$126)</f>
        <v>#N/A</v>
      </c>
      <c r="I2" s="161">
        <f>INDEX('Data Table'!$F$4:$F$128,MATCH('Analysis Table'!C2,'Data Table'!$A$4:$A$128,0))</f>
        <v>1.5999031392718264E-6</v>
      </c>
      <c r="J2" s="189" t="s">
        <v>175</v>
      </c>
      <c r="K2" s="138">
        <f>I2</f>
        <v>1.5999031392718264E-6</v>
      </c>
      <c r="L2" s="139">
        <f>INDEX('Data Table'!$BE$4:$BE$128,MATCH('Analysis Table'!C2,'Data Table'!$A$4:$A$128,0))</f>
        <v>62.800482865934931</v>
      </c>
      <c r="M2" s="140">
        <f>INDEX('[3]60-Mile'!$V$4:$V$129,MATCH(J2,'[3]60-Mile'!$A$4:$A$129,0))</f>
        <v>0.8571428571428571</v>
      </c>
      <c r="N2" s="187"/>
      <c r="O2" s="141">
        <f>INDEX('[3]60-Mile'!$X$4:$X$129,MATCH(J2,'[3]60-Mile'!$A$4:$A$129,0))</f>
        <v>5.5822651436386597</v>
      </c>
      <c r="P2" s="142">
        <f>INDEX('[3]60-Mile'!$AA$4:$AA$129,MATCH(J2,'[3]60-Mile'!$A$4:$A$129,0))</f>
        <v>0</v>
      </c>
      <c r="Q2" s="188"/>
      <c r="R2" s="143"/>
      <c r="S2" s="144">
        <f>('[4]Social Distancing Grades'!$M2)</f>
        <v>-1</v>
      </c>
      <c r="T2" s="270" cm="1">
        <f t="array" ref="T2:T126">'Data Table'!BU4:BU128</f>
        <v>31.501388080115923</v>
      </c>
      <c r="U2" s="162"/>
      <c r="V2" s="162"/>
      <c r="X2" s="164" t="s">
        <v>166</v>
      </c>
      <c r="Y2" s="165">
        <f>[3]Source!$O$1</f>
        <v>43976</v>
      </c>
      <c r="AA2" s="166"/>
      <c r="AB2" s="167"/>
    </row>
    <row r="3" spans="1:28" s="163" customFormat="1" ht="24.95" customHeight="1" thickBot="1" x14ac:dyDescent="0.3">
      <c r="A3" s="168">
        <v>41.6461596101</v>
      </c>
      <c r="B3" s="169">
        <v>-70.533730397400006</v>
      </c>
      <c r="C3" s="68">
        <v>25001</v>
      </c>
      <c r="D3" s="68" t="s">
        <v>158</v>
      </c>
      <c r="E3" s="68">
        <v>111</v>
      </c>
      <c r="F3" s="170" t="s">
        <v>251</v>
      </c>
      <c r="G3" s="171">
        <v>60</v>
      </c>
      <c r="H3" s="171" t="e">
        <f t="shared" si="0"/>
        <v>#N/A</v>
      </c>
      <c r="I3" s="172">
        <f>INDEX('Data Table'!$F$4:$F$128,MATCH('Analysis Table'!C3,'Data Table'!$A$4:$A$128,0))</f>
        <v>2.525017733156016</v>
      </c>
      <c r="J3" s="189" t="s">
        <v>211</v>
      </c>
      <c r="K3" s="138">
        <f t="shared" ref="K3:K66" si="1">I3</f>
        <v>2.525017733156016</v>
      </c>
      <c r="L3" s="139">
        <f>INDEX('Data Table'!$BE$4:$BE$128,MATCH('Analysis Table'!C3,'Data Table'!$A$4:$A$128,0))</f>
        <v>1385.2372698301297</v>
      </c>
      <c r="M3" s="140">
        <f>INDEX('[3]60-Mile'!$V$4:$V$129,MATCH(J3,'[3]60-Mile'!$A$4:$A$129,0))</f>
        <v>384.14285714285717</v>
      </c>
      <c r="N3" s="187"/>
      <c r="O3" s="141">
        <f>INDEX('[3]60-Mile'!$X$4:$X$129,MATCH(J3,'[3]60-Mile'!$A$4:$A$129,0))</f>
        <v>87.964402032341397</v>
      </c>
      <c r="P3" s="142">
        <f>INDEX('[3]60-Mile'!$AA$4:$AA$129,MATCH(J3,'[3]60-Mile'!$A$4:$A$129,0))</f>
        <v>31.571428571428573</v>
      </c>
      <c r="Q3" s="188"/>
      <c r="R3" s="143"/>
      <c r="S3" s="144">
        <f>('[4]Social Distancing Grades'!$M3)</f>
        <v>-1</v>
      </c>
      <c r="T3" s="144">
        <v>0.13944878650761017</v>
      </c>
      <c r="U3" s="162"/>
      <c r="V3" s="162"/>
      <c r="X3" s="164" t="s">
        <v>167</v>
      </c>
      <c r="Y3" s="165">
        <f>[2]State!$C$2</f>
        <v>43976</v>
      </c>
      <c r="AA3" s="166"/>
      <c r="AB3" s="167"/>
    </row>
    <row r="4" spans="1:28" s="163" customFormat="1" ht="24.95" customHeight="1" x14ac:dyDescent="0.25">
      <c r="A4" s="168">
        <v>41.934991703199998</v>
      </c>
      <c r="B4" s="169">
        <v>-72.701257089099997</v>
      </c>
      <c r="C4" s="68">
        <v>9003</v>
      </c>
      <c r="D4" s="68" t="s">
        <v>158</v>
      </c>
      <c r="E4" s="68">
        <v>12</v>
      </c>
      <c r="F4" s="170" t="s">
        <v>251</v>
      </c>
      <c r="G4" s="171">
        <v>19</v>
      </c>
      <c r="H4" s="171" t="e">
        <f t="shared" si="0"/>
        <v>#N/A</v>
      </c>
      <c r="I4" s="172">
        <f>INDEX('Data Table'!$F$4:$F$128,MATCH('Analysis Table'!C4,'Data Table'!$A$4:$A$128,0))</f>
        <v>1.4638230267854333</v>
      </c>
      <c r="J4" s="189" t="s">
        <v>178</v>
      </c>
      <c r="K4" s="138">
        <f t="shared" si="1"/>
        <v>1.4638230267854333</v>
      </c>
      <c r="L4" s="139">
        <f>INDEX('Data Table'!$BE$4:$BE$128,MATCH('Analysis Table'!C4,'Data Table'!$A$4:$A$128,0))</f>
        <v>1106.6192520372526</v>
      </c>
      <c r="M4" s="140">
        <f>INDEX('[3]60-Mile'!$V$4:$V$129,MATCH(J4,'[3]60-Mile'!$A$4:$A$129,0))</f>
        <v>690.14285714285711</v>
      </c>
      <c r="N4" s="187"/>
      <c r="O4" s="141">
        <f>INDEX('[3]60-Mile'!$X$4:$X$129,MATCH(J4,'[3]60-Mile'!$A$4:$A$129,0))</f>
        <v>96.879395857586346</v>
      </c>
      <c r="P4" s="142">
        <f>INDEX('[3]60-Mile'!$AA$4:$AA$129,MATCH(J4,'[3]60-Mile'!$A$4:$A$129,0))</f>
        <v>63.142857142857146</v>
      </c>
      <c r="Q4" s="188"/>
      <c r="R4" s="143"/>
      <c r="S4" s="144">
        <f>('[4]Social Distancing Grades'!$M4)</f>
        <v>-1</v>
      </c>
      <c r="T4" s="144">
        <v>-0.26211322847747709</v>
      </c>
      <c r="U4" s="162"/>
      <c r="V4" s="162"/>
      <c r="AA4" s="166"/>
      <c r="AB4" s="167"/>
    </row>
    <row r="5" spans="1:28" s="163" customFormat="1" ht="24.95" customHeight="1" x14ac:dyDescent="0.25">
      <c r="A5" s="173">
        <v>41.501405282</v>
      </c>
      <c r="B5" s="174">
        <v>-74.084345354800007</v>
      </c>
      <c r="C5" s="68">
        <v>36071</v>
      </c>
      <c r="D5" s="68" t="s">
        <v>158</v>
      </c>
      <c r="E5" s="68">
        <v>136</v>
      </c>
      <c r="F5" s="170" t="s">
        <v>251</v>
      </c>
      <c r="G5" s="171">
        <v>14</v>
      </c>
      <c r="H5" s="171" t="e">
        <f t="shared" si="0"/>
        <v>#N/A</v>
      </c>
      <c r="I5" s="172">
        <f>INDEX('Data Table'!$F$4:$F$128,MATCH('Analysis Table'!C5,'Data Table'!$A$4:$A$128,0))</f>
        <v>26.248400486172148</v>
      </c>
      <c r="J5" s="189" t="s">
        <v>227</v>
      </c>
      <c r="K5" s="138">
        <f t="shared" si="1"/>
        <v>26.248400486172148</v>
      </c>
      <c r="L5" s="139">
        <f>INDEX('Data Table'!$BE$4:$BE$128,MATCH('Analysis Table'!C5,'Data Table'!$A$4:$A$128,0))</f>
        <v>2345.4641832764164</v>
      </c>
      <c r="M5" s="140">
        <f>INDEX('[3]60-Mile'!$V$4:$V$129,MATCH(J5,'[3]60-Mile'!$A$4:$A$129,0))</f>
        <v>934.28571428571433</v>
      </c>
      <c r="N5" s="187"/>
      <c r="O5" s="141">
        <f>INDEX('[3]60-Mile'!$X$4:$X$129,MATCH(J5,'[3]60-Mile'!$A$4:$A$129,0))</f>
        <v>148.32975072103818</v>
      </c>
      <c r="P5" s="142">
        <f>INDEX('[3]60-Mile'!$AA$4:$AA$129,MATCH(J5,'[3]60-Mile'!$A$4:$A$129,0))</f>
        <v>90</v>
      </c>
      <c r="Q5" s="188"/>
      <c r="R5" s="143"/>
      <c r="S5" s="144">
        <f>('[4]Social Distancing Grades'!$M5)</f>
        <v>-1</v>
      </c>
      <c r="T5" s="144">
        <v>1.483373065736576</v>
      </c>
      <c r="U5" s="162"/>
      <c r="V5" s="162"/>
      <c r="AA5" s="166"/>
      <c r="AB5" s="167"/>
    </row>
    <row r="6" spans="1:28" s="163" customFormat="1" ht="24.95" customHeight="1" x14ac:dyDescent="0.25">
      <c r="A6" s="173">
        <v>42.851942999999999</v>
      </c>
      <c r="B6" s="174">
        <v>-73.920490999999998</v>
      </c>
      <c r="C6" s="68">
        <v>36091</v>
      </c>
      <c r="D6" s="68" t="s">
        <v>158</v>
      </c>
      <c r="E6" s="68">
        <v>126</v>
      </c>
      <c r="F6" s="170" t="s">
        <v>251</v>
      </c>
      <c r="G6" s="171">
        <v>36</v>
      </c>
      <c r="H6" s="171" t="e">
        <f t="shared" si="0"/>
        <v>#N/A</v>
      </c>
      <c r="I6" s="172">
        <f>INDEX('Data Table'!$F$4:$F$128,MATCH('Analysis Table'!C6,'Data Table'!$A$4:$A$128,0))</f>
        <v>0.63533277147547729</v>
      </c>
      <c r="J6" s="189" t="s">
        <v>172</v>
      </c>
      <c r="K6" s="138">
        <f t="shared" si="1"/>
        <v>0.63533277147547729</v>
      </c>
      <c r="L6" s="139">
        <f>INDEX('Data Table'!$BE$4:$BE$128,MATCH('Analysis Table'!C6,'Data Table'!$A$4:$A$128,0))</f>
        <v>489.88964204143838</v>
      </c>
      <c r="M6" s="140">
        <f>INDEX('[3]60-Mile'!$V$4:$V$129,MATCH(J6,'[3]60-Mile'!$A$4:$A$129,0))</f>
        <v>130</v>
      </c>
      <c r="N6" s="187"/>
      <c r="O6" s="141">
        <f>INDEX('[3]60-Mile'!$X$4:$X$129,MATCH(J6,'[3]60-Mile'!$A$4:$A$129,0))</f>
        <v>38.13430630291986</v>
      </c>
      <c r="P6" s="142">
        <f>INDEX('[3]60-Mile'!$AA$4:$AA$129,MATCH(J6,'[3]60-Mile'!$A$4:$A$129,0))</f>
        <v>7.8571428571428568</v>
      </c>
      <c r="Q6" s="188"/>
      <c r="R6" s="143"/>
      <c r="S6" s="144">
        <f>('[4]Social Distancing Grades'!$M6)</f>
        <v>-1</v>
      </c>
      <c r="T6" s="144">
        <v>1.483373065736576</v>
      </c>
      <c r="U6" s="162"/>
      <c r="V6" s="162"/>
      <c r="AA6" s="166"/>
      <c r="AB6" s="167"/>
    </row>
    <row r="7" spans="1:28" s="163" customFormat="1" ht="24.95" customHeight="1" x14ac:dyDescent="0.25">
      <c r="A7" s="173">
        <v>42.301730999999997</v>
      </c>
      <c r="B7" s="174">
        <v>-85.257559999999998</v>
      </c>
      <c r="C7" s="68">
        <v>26025</v>
      </c>
      <c r="D7" s="68" t="s">
        <v>158</v>
      </c>
      <c r="E7" s="68">
        <v>151</v>
      </c>
      <c r="F7" s="170" t="s">
        <v>251</v>
      </c>
      <c r="G7" s="171">
        <v>68</v>
      </c>
      <c r="H7" s="171" t="e">
        <f t="shared" si="0"/>
        <v>#N/A</v>
      </c>
      <c r="I7" s="172">
        <f>INDEX('Data Table'!$F$4:$F$128,MATCH('Analysis Table'!C7,'Data Table'!$A$4:$A$128,0))</f>
        <v>1.2232736046977635E-2</v>
      </c>
      <c r="J7" s="189" t="s">
        <v>235</v>
      </c>
      <c r="K7" s="138">
        <f t="shared" si="1"/>
        <v>1.2232736046977635E-2</v>
      </c>
      <c r="L7" s="139">
        <f>INDEX('Data Table'!$BE$4:$BE$128,MATCH('Analysis Table'!C7,'Data Table'!$A$4:$A$128,0))</f>
        <v>310.83605262194067</v>
      </c>
      <c r="M7" s="140">
        <f>INDEX('[3]60-Mile'!$V$4:$V$129,MATCH(J7,'[3]60-Mile'!$A$4:$A$129,0))</f>
        <v>128.85714285714286</v>
      </c>
      <c r="N7" s="187"/>
      <c r="O7" s="141">
        <f>INDEX('[3]60-Mile'!$X$4:$X$129,MATCH(J7,'[3]60-Mile'!$A$4:$A$129,0))</f>
        <v>11.772441325280402</v>
      </c>
      <c r="P7" s="142">
        <f>INDEX('[3]60-Mile'!$AA$4:$AA$129,MATCH(J7,'[3]60-Mile'!$A$4:$A$129,0))</f>
        <v>4.4285714285714288</v>
      </c>
      <c r="Q7" s="188"/>
      <c r="R7" s="143"/>
      <c r="S7" s="144">
        <f>('[4]Social Distancing Grades'!$M7)</f>
        <v>-1</v>
      </c>
      <c r="T7" s="144">
        <v>2.0649856358574734</v>
      </c>
      <c r="U7" s="162"/>
      <c r="V7" s="162"/>
      <c r="AA7" s="166"/>
      <c r="AB7" s="167"/>
    </row>
    <row r="8" spans="1:28" s="163" customFormat="1" ht="24.95" customHeight="1" x14ac:dyDescent="0.25">
      <c r="A8" s="173">
        <v>40.205984999999998</v>
      </c>
      <c r="B8" s="174">
        <v>-75.140270000000001</v>
      </c>
      <c r="C8" s="68">
        <v>42091</v>
      </c>
      <c r="D8" s="68" t="s">
        <v>158</v>
      </c>
      <c r="E8" s="68">
        <v>104</v>
      </c>
      <c r="F8" s="170" t="s">
        <v>251</v>
      </c>
      <c r="G8" s="171">
        <v>21</v>
      </c>
      <c r="H8" s="171" t="e">
        <f t="shared" si="0"/>
        <v>#N/A</v>
      </c>
      <c r="I8" s="172">
        <f>INDEX('Data Table'!$F$4:$F$128,MATCH('Analysis Table'!C8,'Data Table'!$A$4:$A$128,0))</f>
        <v>2.795421885187602</v>
      </c>
      <c r="J8" s="189" t="s">
        <v>236</v>
      </c>
      <c r="K8" s="138">
        <f t="shared" si="1"/>
        <v>2.795421885187602</v>
      </c>
      <c r="L8" s="139">
        <f>INDEX('Data Table'!$BE$4:$BE$128,MATCH('Analysis Table'!C8,'Data Table'!$A$4:$A$128,0))</f>
        <v>1033.4691638836573</v>
      </c>
      <c r="M8" s="140">
        <f>INDEX('[3]60-Mile'!$V$4:$V$129,MATCH(J8,'[3]60-Mile'!$A$4:$A$129,0))</f>
        <v>1227.4285714285713</v>
      </c>
      <c r="N8" s="187"/>
      <c r="O8" s="141">
        <f>INDEX('[3]60-Mile'!$X$4:$X$129,MATCH(J8,'[3]60-Mile'!$A$4:$A$129,0))</f>
        <v>71.674300481980225</v>
      </c>
      <c r="P8" s="142">
        <f>INDEX('[3]60-Mile'!$AA$4:$AA$129,MATCH(J8,'[3]60-Mile'!$A$4:$A$129,0))</f>
        <v>130.85714285714286</v>
      </c>
      <c r="Q8" s="188"/>
      <c r="R8" s="143"/>
      <c r="S8" s="144">
        <f>('[4]Social Distancing Grades'!$M8)</f>
        <v>-1</v>
      </c>
      <c r="T8" s="144">
        <v>99</v>
      </c>
      <c r="U8" s="162"/>
      <c r="V8" s="162"/>
      <c r="AA8" s="166"/>
      <c r="AB8" s="167"/>
    </row>
    <row r="9" spans="1:28" s="163" customFormat="1" ht="24.95" customHeight="1" x14ac:dyDescent="0.25">
      <c r="A9" s="173">
        <v>43.5802151368</v>
      </c>
      <c r="B9" s="174">
        <v>-96.744212648599998</v>
      </c>
      <c r="C9" s="68">
        <v>46083</v>
      </c>
      <c r="D9" s="68" t="s">
        <v>158</v>
      </c>
      <c r="E9" s="68">
        <v>133</v>
      </c>
      <c r="F9" s="170" t="s">
        <v>251</v>
      </c>
      <c r="G9" s="171">
        <v>83</v>
      </c>
      <c r="H9" s="171" t="e">
        <f t="shared" si="0"/>
        <v>#N/A</v>
      </c>
      <c r="I9" s="172">
        <f>INDEX('Data Table'!$F$4:$F$128,MATCH('Analysis Table'!C9,'Data Table'!$A$4:$A$128,0))</f>
        <v>6.8782646384776033E-5</v>
      </c>
      <c r="J9" s="189" t="s">
        <v>197</v>
      </c>
      <c r="K9" s="138">
        <f t="shared" si="1"/>
        <v>6.8782646384776033E-5</v>
      </c>
      <c r="L9" s="139">
        <f>INDEX('Data Table'!$BE$4:$BE$128,MATCH('Analysis Table'!C9,'Data Table'!$A$4:$A$128,0))</f>
        <v>1116.899901052079</v>
      </c>
      <c r="M9" s="140">
        <f>INDEX('[3]60-Mile'!$V$4:$V$129,MATCH(J9,'[3]60-Mile'!$A$4:$A$129,0))</f>
        <v>55.571428571428569</v>
      </c>
      <c r="N9" s="187"/>
      <c r="O9" s="141">
        <f>INDEX('[3]60-Mile'!$X$4:$X$129,MATCH(J9,'[3]60-Mile'!$A$4:$A$129,0))</f>
        <v>9.2889885099250815</v>
      </c>
      <c r="P9" s="142">
        <f>INDEX('[3]60-Mile'!$AA$4:$AA$129,MATCH(J9,'[3]60-Mile'!$A$4:$A$129,0))</f>
        <v>0.5714285714285714</v>
      </c>
      <c r="Q9" s="188"/>
      <c r="R9" s="143"/>
      <c r="S9" s="144">
        <f>('[4]Social Distancing Grades'!$M9)</f>
        <v>-1</v>
      </c>
      <c r="T9" s="144">
        <v>2.5219571371637572</v>
      </c>
      <c r="U9" s="162"/>
      <c r="V9" s="162"/>
      <c r="AA9" s="166"/>
      <c r="AB9" s="167"/>
    </row>
    <row r="10" spans="1:28" s="163" customFormat="1" ht="24.95" customHeight="1" x14ac:dyDescent="0.25">
      <c r="A10" s="175">
        <v>43.130204930799998</v>
      </c>
      <c r="B10" s="176">
        <v>-89.335982654800006</v>
      </c>
      <c r="C10" s="68">
        <v>55025</v>
      </c>
      <c r="D10" s="68" t="s">
        <v>158</v>
      </c>
      <c r="E10" s="68">
        <v>25</v>
      </c>
      <c r="F10" s="170" t="s">
        <v>251</v>
      </c>
      <c r="G10" s="171">
        <v>67</v>
      </c>
      <c r="H10" s="171" t="e">
        <f t="shared" si="0"/>
        <v>#N/A</v>
      </c>
      <c r="I10" s="172">
        <f>INDEX('Data Table'!$F$4:$F$128,MATCH('Analysis Table'!C10,'Data Table'!$A$4:$A$128,0))</f>
        <v>1.3571629353222375E-3</v>
      </c>
      <c r="J10" s="189" t="s">
        <v>229</v>
      </c>
      <c r="K10" s="138">
        <f t="shared" si="1"/>
        <v>1.3571629353222375E-3</v>
      </c>
      <c r="L10" s="139">
        <f>INDEX('Data Table'!$BE$4:$BE$128,MATCH('Analysis Table'!C10,'Data Table'!$A$4:$A$128,0))</f>
        <v>270.90982677084963</v>
      </c>
      <c r="M10" s="140">
        <f>INDEX('[3]60-Mile'!$V$4:$V$129,MATCH(J10,'[3]60-Mile'!$A$4:$A$129,0))</f>
        <v>128.71428571428572</v>
      </c>
      <c r="N10" s="187"/>
      <c r="O10" s="141">
        <f>INDEX('[3]60-Mile'!$X$4:$X$129,MATCH(J10,'[3]60-Mile'!$A$4:$A$129,0))</f>
        <v>8.2038642023473987</v>
      </c>
      <c r="P10" s="142">
        <f>INDEX('[3]60-Mile'!$AA$4:$AA$129,MATCH(J10,'[3]60-Mile'!$A$4:$A$129,0))</f>
        <v>2.8571428571428572</v>
      </c>
      <c r="Q10" s="188"/>
      <c r="R10" s="143"/>
      <c r="S10" s="144">
        <f>('[4]Social Distancing Grades'!$M10)</f>
        <v>-1</v>
      </c>
      <c r="T10" s="144">
        <v>8.5311028406879164</v>
      </c>
      <c r="U10" s="162"/>
      <c r="V10" s="162"/>
      <c r="AA10" s="166"/>
      <c r="AB10" s="167"/>
    </row>
    <row r="11" spans="1:28" s="163" customFormat="1" ht="24.95" customHeight="1" x14ac:dyDescent="0.25">
      <c r="A11" s="175">
        <v>33.570005507600001</v>
      </c>
      <c r="B11" s="176">
        <v>-86.754395002999999</v>
      </c>
      <c r="C11" s="68">
        <v>1073</v>
      </c>
      <c r="D11" s="68" t="s">
        <v>158</v>
      </c>
      <c r="E11" s="68">
        <v>2</v>
      </c>
      <c r="F11" s="170" t="s">
        <v>251</v>
      </c>
      <c r="G11" s="171">
        <v>64</v>
      </c>
      <c r="H11" s="171" t="e">
        <f t="shared" si="0"/>
        <v>#N/A</v>
      </c>
      <c r="I11" s="172">
        <f>INDEX('Data Table'!$F$4:$F$128,MATCH('Analysis Table'!C11,'Data Table'!$A$4:$A$128,0))</f>
        <v>5.7919001210297654E-4</v>
      </c>
      <c r="J11" s="189" t="s">
        <v>176</v>
      </c>
      <c r="K11" s="138">
        <f t="shared" si="1"/>
        <v>5.7919001210297654E-4</v>
      </c>
      <c r="L11" s="139">
        <f>INDEX('Data Table'!$BE$4:$BE$128,MATCH('Analysis Table'!C11,'Data Table'!$A$4:$A$128,0))</f>
        <v>224.14853213602927</v>
      </c>
      <c r="M11" s="140">
        <f>INDEX('[3]60-Mile'!$V$4:$V$129,MATCH(J11,'[3]60-Mile'!$A$4:$A$129,0))</f>
        <v>107.42857142857143</v>
      </c>
      <c r="N11" s="187"/>
      <c r="O11" s="141">
        <f>INDEX('[3]60-Mile'!$X$4:$X$129,MATCH(J11,'[3]60-Mile'!$A$4:$A$129,0))</f>
        <v>7.5128063692781577</v>
      </c>
      <c r="P11" s="142">
        <f>INDEX('[3]60-Mile'!$AA$4:$AA$129,MATCH(J11,'[3]60-Mile'!$A$4:$A$129,0))</f>
        <v>2.7142857142857144</v>
      </c>
      <c r="Q11" s="188"/>
      <c r="R11" s="143"/>
      <c r="S11" s="144">
        <f>('[4]Social Distancing Grades'!$M11)</f>
        <v>-1</v>
      </c>
      <c r="T11" s="144">
        <v>4.3648719212329228</v>
      </c>
      <c r="U11" s="162"/>
      <c r="V11" s="162"/>
      <c r="AA11" s="166"/>
      <c r="AB11" s="167"/>
    </row>
    <row r="12" spans="1:28" s="163" customFormat="1" ht="24.95" customHeight="1" x14ac:dyDescent="0.25">
      <c r="A12" s="173">
        <v>36.110997401900001</v>
      </c>
      <c r="B12" s="174">
        <v>-86.674974227099995</v>
      </c>
      <c r="C12" s="68">
        <v>47037</v>
      </c>
      <c r="D12" s="68" t="s">
        <v>158</v>
      </c>
      <c r="E12" s="68">
        <v>101</v>
      </c>
      <c r="F12" s="170" t="s">
        <v>251</v>
      </c>
      <c r="G12" s="171">
        <v>49</v>
      </c>
      <c r="H12" s="171" t="e">
        <f t="shared" si="0"/>
        <v>#N/A</v>
      </c>
      <c r="I12" s="172">
        <f>INDEX('Data Table'!$F$4:$F$128,MATCH('Analysis Table'!C12,'Data Table'!$A$4:$A$128,0))</f>
        <v>6.4923648838030564E-3</v>
      </c>
      <c r="J12" s="189" t="s">
        <v>209</v>
      </c>
      <c r="K12" s="138">
        <f t="shared" si="1"/>
        <v>6.4923648838030564E-3</v>
      </c>
      <c r="L12" s="139">
        <f>INDEX('Data Table'!$BE$4:$BE$128,MATCH('Analysis Table'!C12,'Data Table'!$A$4:$A$128,0))</f>
        <v>431.1929496538902</v>
      </c>
      <c r="M12" s="140">
        <f>INDEX('[3]60-Mile'!$V$4:$V$129,MATCH(J12,'[3]60-Mile'!$A$4:$A$129,0))</f>
        <v>192.71428571428572</v>
      </c>
      <c r="N12" s="187"/>
      <c r="O12" s="141">
        <f>INDEX('[3]60-Mile'!$X$4:$X$129,MATCH(J12,'[3]60-Mile'!$A$4:$A$129,0))</f>
        <v>6.4525132539123984</v>
      </c>
      <c r="P12" s="142">
        <f>INDEX('[3]60-Mile'!$AA$4:$AA$129,MATCH(J12,'[3]60-Mile'!$A$4:$A$129,0))</f>
        <v>3.8571428571428572</v>
      </c>
      <c r="Q12" s="188"/>
      <c r="R12" s="143"/>
      <c r="S12" s="144">
        <f>('[4]Social Distancing Grades'!$M12)</f>
        <v>-1</v>
      </c>
      <c r="T12" s="144">
        <v>13.77632032601486</v>
      </c>
      <c r="U12" s="162"/>
      <c r="V12" s="162"/>
      <c r="AA12" s="166"/>
      <c r="AB12" s="167"/>
    </row>
    <row r="13" spans="1:28" s="163" customFormat="1" ht="24.95" customHeight="1" x14ac:dyDescent="0.25">
      <c r="A13" s="175">
        <v>46.913693064999997</v>
      </c>
      <c r="B13" s="176">
        <v>-96.804437755099997</v>
      </c>
      <c r="C13" s="68">
        <v>38017</v>
      </c>
      <c r="D13" s="68" t="s">
        <v>158</v>
      </c>
      <c r="E13" s="68">
        <v>58</v>
      </c>
      <c r="F13" s="170" t="s">
        <v>251</v>
      </c>
      <c r="G13" s="171">
        <v>40</v>
      </c>
      <c r="H13" s="171" t="e">
        <f t="shared" si="0"/>
        <v>#N/A</v>
      </c>
      <c r="I13" s="172">
        <f>INDEX('Data Table'!$F$4:$F$128,MATCH('Analysis Table'!C13,'Data Table'!$A$4:$A$128,0))</f>
        <v>4.393802450003883E-5</v>
      </c>
      <c r="J13" s="189" t="s">
        <v>192</v>
      </c>
      <c r="K13" s="138">
        <f t="shared" si="1"/>
        <v>4.393802450003883E-5</v>
      </c>
      <c r="L13" s="139">
        <f>INDEX('Data Table'!$BE$4:$BE$128,MATCH('Analysis Table'!C13,'Data Table'!$A$4:$A$128,0))</f>
        <v>633.13324278140476</v>
      </c>
      <c r="M13" s="140">
        <f>INDEX('[3]60-Mile'!$V$4:$V$129,MATCH(J13,'[3]60-Mile'!$A$4:$A$129,0))</f>
        <v>70.285714285714292</v>
      </c>
      <c r="N13" s="187"/>
      <c r="O13" s="141">
        <f>INDEX('[3]60-Mile'!$X$4:$X$129,MATCH(J13,'[3]60-Mile'!$A$4:$A$129,0))</f>
        <v>21.907724663716426</v>
      </c>
      <c r="P13" s="142">
        <f>INDEX('[3]60-Mile'!$AA$4:$AA$129,MATCH(J13,'[3]60-Mile'!$A$4:$A$129,0))</f>
        <v>1.7142857142857142</v>
      </c>
      <c r="Q13" s="188"/>
      <c r="R13" s="143"/>
      <c r="S13" s="144">
        <f>('[4]Social Distancing Grades'!$M13)</f>
        <v>-1</v>
      </c>
      <c r="T13" s="144">
        <v>5.7214925670845158</v>
      </c>
      <c r="U13" s="162"/>
      <c r="V13" s="162"/>
      <c r="AA13" s="166"/>
      <c r="AB13" s="167"/>
    </row>
    <row r="14" spans="1:28" s="163" customFormat="1" ht="24.95" customHeight="1" x14ac:dyDescent="0.25">
      <c r="A14" s="175">
        <v>39.812836896299999</v>
      </c>
      <c r="B14" s="176">
        <v>-82.943712497199996</v>
      </c>
      <c r="C14" s="68">
        <v>39049</v>
      </c>
      <c r="D14" s="68" t="s">
        <v>158</v>
      </c>
      <c r="E14" s="68">
        <v>121</v>
      </c>
      <c r="F14" s="177" t="s">
        <v>251</v>
      </c>
      <c r="G14" s="171">
        <v>30</v>
      </c>
      <c r="H14" s="171" t="e">
        <f t="shared" si="0"/>
        <v>#N/A</v>
      </c>
      <c r="I14" s="172">
        <f>INDEX('Data Table'!$F$4:$F$128,MATCH('Analysis Table'!C14,'Data Table'!$A$4:$A$128,0))</f>
        <v>3.0938520387804569E-3</v>
      </c>
      <c r="J14" s="189" t="s">
        <v>218</v>
      </c>
      <c r="K14" s="138">
        <f t="shared" si="1"/>
        <v>3.0938520387804569E-3</v>
      </c>
      <c r="L14" s="139">
        <f>INDEX('Data Table'!$BE$4:$BE$128,MATCH('Analysis Table'!C14,'Data Table'!$A$4:$A$128,0))</f>
        <v>378.43090770517853</v>
      </c>
      <c r="M14" s="140">
        <f>INDEX('[3]60-Mile'!$V$4:$V$129,MATCH(J14,'[3]60-Mile'!$A$4:$A$129,0))</f>
        <v>160.42857142857142</v>
      </c>
      <c r="N14" s="187"/>
      <c r="O14" s="141">
        <f>INDEX('[3]60-Mile'!$X$4:$X$129,MATCH(J14,'[3]60-Mile'!$A$4:$A$129,0))</f>
        <v>11.069814281823756</v>
      </c>
      <c r="P14" s="142">
        <f>INDEX('[3]60-Mile'!$AA$4:$AA$129,MATCH(J14,'[3]60-Mile'!$A$4:$A$129,0))</f>
        <v>13.285714285714286</v>
      </c>
      <c r="Q14" s="188"/>
      <c r="R14" s="143"/>
      <c r="S14" s="144">
        <f>('[4]Social Distancing Grades'!$M14)</f>
        <v>-1</v>
      </c>
      <c r="T14" s="144">
        <v>2.7275971028412092</v>
      </c>
      <c r="U14" s="162"/>
      <c r="V14" s="162"/>
      <c r="AA14" s="166"/>
      <c r="AB14" s="167"/>
    </row>
    <row r="15" spans="1:28" s="163" customFormat="1" ht="24.95" customHeight="1" x14ac:dyDescent="0.25">
      <c r="A15" s="178">
        <v>38.177988901500001</v>
      </c>
      <c r="B15" s="179">
        <v>-85.723795252499997</v>
      </c>
      <c r="C15" s="68">
        <v>21111</v>
      </c>
      <c r="D15" s="68" t="s">
        <v>158</v>
      </c>
      <c r="E15" s="68">
        <v>81</v>
      </c>
      <c r="F15" s="170" t="s">
        <v>251</v>
      </c>
      <c r="G15" s="171">
        <v>57</v>
      </c>
      <c r="H15" s="171" t="e">
        <f t="shared" si="0"/>
        <v>#N/A</v>
      </c>
      <c r="I15" s="172">
        <f>INDEX('Data Table'!$F$4:$F$128,MATCH('Analysis Table'!C15,'Data Table'!$A$4:$A$128,0))</f>
        <v>4.7220583377170799E-4</v>
      </c>
      <c r="J15" s="189" t="s">
        <v>202</v>
      </c>
      <c r="K15" s="138">
        <f t="shared" si="1"/>
        <v>4.7220583377170799E-4</v>
      </c>
      <c r="L15" s="139">
        <f>INDEX('Data Table'!$BE$4:$BE$128,MATCH('Analysis Table'!C15,'Data Table'!$A$4:$A$128,0))</f>
        <v>251.08872271645257</v>
      </c>
      <c r="M15" s="140">
        <f>INDEX('[3]60-Mile'!$V$4:$V$129,MATCH(J15,'[3]60-Mile'!$A$4:$A$129,0))</f>
        <v>87.285714285714292</v>
      </c>
      <c r="N15" s="187"/>
      <c r="O15" s="141">
        <f>INDEX('[3]60-Mile'!$X$4:$X$129,MATCH(J15,'[3]60-Mile'!$A$4:$A$129,0))</f>
        <v>17.226147075030447</v>
      </c>
      <c r="P15" s="142">
        <f>INDEX('[3]60-Mile'!$AA$4:$AA$129,MATCH(J15,'[3]60-Mile'!$A$4:$A$129,0))</f>
        <v>6.8571428571428568</v>
      </c>
      <c r="Q15" s="188"/>
      <c r="R15" s="143"/>
      <c r="S15" s="144">
        <f>('[4]Social Distancing Grades'!$M15)</f>
        <v>-1</v>
      </c>
      <c r="T15" s="144">
        <v>10.057673447639353</v>
      </c>
      <c r="U15" s="162"/>
      <c r="V15" s="162"/>
      <c r="AA15" s="166"/>
      <c r="AB15" s="167"/>
    </row>
    <row r="16" spans="1:28" s="163" customFormat="1" ht="24.95" customHeight="1" x14ac:dyDescent="0.25">
      <c r="A16" s="175">
        <v>43.556877064200002</v>
      </c>
      <c r="B16" s="176">
        <v>-116.222460403</v>
      </c>
      <c r="C16" s="68">
        <v>16001</v>
      </c>
      <c r="D16" s="68" t="s">
        <v>158</v>
      </c>
      <c r="E16" s="68">
        <v>11</v>
      </c>
      <c r="F16" s="170" t="s">
        <v>251</v>
      </c>
      <c r="G16" s="171">
        <v>93</v>
      </c>
      <c r="H16" s="171" t="e">
        <f t="shared" si="0"/>
        <v>#N/A</v>
      </c>
      <c r="I16" s="172">
        <f>INDEX('Data Table'!$F$4:$F$128,MATCH('Analysis Table'!C16,'Data Table'!$A$4:$A$128,0))</f>
        <v>3.4472154606523572E-6</v>
      </c>
      <c r="J16" s="189" t="s">
        <v>177</v>
      </c>
      <c r="K16" s="138">
        <f t="shared" si="1"/>
        <v>3.4472154606523572E-6</v>
      </c>
      <c r="L16" s="139">
        <f>INDEX('Data Table'!$BE$4:$BE$128,MATCH('Analysis Table'!C16,'Data Table'!$A$4:$A$128,0))</f>
        <v>146.31076153490079</v>
      </c>
      <c r="M16" s="140">
        <f>INDEX('[3]60-Mile'!$V$4:$V$129,MATCH(J16,'[3]60-Mile'!$A$4:$A$129,0))</f>
        <v>5.4285714285714288</v>
      </c>
      <c r="N16" s="187"/>
      <c r="O16" s="141">
        <f>INDEX('[3]60-Mile'!$X$4:$X$129,MATCH(J16,'[3]60-Mile'!$A$4:$A$129,0))</f>
        <v>4.162288905734246</v>
      </c>
      <c r="P16" s="142">
        <f>INDEX('[3]60-Mile'!$AA$4:$AA$129,MATCH(J16,'[3]60-Mile'!$A$4:$A$129,0))</f>
        <v>0.14285714285714285</v>
      </c>
      <c r="Q16" s="188"/>
      <c r="R16" s="143"/>
      <c r="S16" s="144">
        <f>('[4]Social Distancing Grades'!$M16)</f>
        <v>-1</v>
      </c>
      <c r="T16" s="144">
        <v>99</v>
      </c>
      <c r="U16" s="162"/>
      <c r="V16" s="162"/>
      <c r="AA16" s="166"/>
      <c r="AB16" s="167"/>
    </row>
    <row r="17" spans="1:28" s="163" customFormat="1" ht="24.95" customHeight="1" x14ac:dyDescent="0.25">
      <c r="A17" s="175">
        <v>30.486392313500001</v>
      </c>
      <c r="B17" s="176">
        <v>-81.705440283599998</v>
      </c>
      <c r="C17" s="68">
        <v>12031</v>
      </c>
      <c r="D17" s="68" t="s">
        <v>158</v>
      </c>
      <c r="E17" s="68">
        <v>65</v>
      </c>
      <c r="F17" s="170" t="s">
        <v>251</v>
      </c>
      <c r="G17" s="171">
        <v>58</v>
      </c>
      <c r="H17" s="171" t="e">
        <f t="shared" si="0"/>
        <v>#N/A</v>
      </c>
      <c r="I17" s="172">
        <f>INDEX('Data Table'!$F$4:$F$128,MATCH('Analysis Table'!C17,'Data Table'!$A$4:$A$128,0))</f>
        <v>3.9745518815037712E-4</v>
      </c>
      <c r="J17" s="189" t="s">
        <v>196</v>
      </c>
      <c r="K17" s="138">
        <f t="shared" si="1"/>
        <v>3.9745518815037712E-4</v>
      </c>
      <c r="L17" s="139">
        <f>INDEX('Data Table'!$BE$4:$BE$128,MATCH('Analysis Table'!C17,'Data Table'!$A$4:$A$128,0))</f>
        <v>151.86028853454823</v>
      </c>
      <c r="M17" s="140">
        <f>INDEX('[3]60-Mile'!$V$4:$V$129,MATCH(J17,'[3]60-Mile'!$A$4:$A$129,0))</f>
        <v>47.857142857142854</v>
      </c>
      <c r="N17" s="187"/>
      <c r="O17" s="141">
        <f>INDEX('[3]60-Mile'!$X$4:$X$129,MATCH(J17,'[3]60-Mile'!$A$4:$A$129,0))</f>
        <v>5.3621554246043006</v>
      </c>
      <c r="P17" s="142">
        <f>INDEX('[3]60-Mile'!$AA$4:$AA$129,MATCH(J17,'[3]60-Mile'!$A$4:$A$129,0))</f>
        <v>1.4285714285714286</v>
      </c>
      <c r="Q17" s="188"/>
      <c r="R17" s="143"/>
      <c r="S17" s="144">
        <f>('[4]Social Distancing Grades'!$M17)</f>
        <v>-1</v>
      </c>
      <c r="T17" s="144">
        <v>3.3613855486841784</v>
      </c>
      <c r="U17" s="162"/>
      <c r="V17" s="162"/>
      <c r="AA17" s="166"/>
      <c r="AB17" s="167"/>
    </row>
    <row r="18" spans="1:28" s="163" customFormat="1" ht="24.95" customHeight="1" x14ac:dyDescent="0.25">
      <c r="A18" s="178">
        <v>42.612333185499999</v>
      </c>
      <c r="B18" s="179">
        <v>-82.835630336299999</v>
      </c>
      <c r="C18" s="68">
        <v>26099</v>
      </c>
      <c r="D18" s="68" t="s">
        <v>158</v>
      </c>
      <c r="E18" s="68">
        <v>129</v>
      </c>
      <c r="F18" s="170" t="s">
        <v>251</v>
      </c>
      <c r="G18" s="171">
        <v>88</v>
      </c>
      <c r="H18" s="171" t="e">
        <f t="shared" si="0"/>
        <v>#N/A</v>
      </c>
      <c r="I18" s="172">
        <f>INDEX('Data Table'!$F$4:$F$128,MATCH('Analysis Table'!C18,'Data Table'!$A$4:$A$128,0))</f>
        <v>0.12408005416467763</v>
      </c>
      <c r="J18" s="189" t="s">
        <v>223</v>
      </c>
      <c r="K18" s="138">
        <f t="shared" si="1"/>
        <v>0.12408005416467763</v>
      </c>
      <c r="L18" s="139">
        <f>INDEX('Data Table'!$BE$4:$BE$128,MATCH('Analysis Table'!C18,'Data Table'!$A$4:$A$128,0))</f>
        <v>794.77397067628169</v>
      </c>
      <c r="M18" s="140">
        <f>INDEX('[3]60-Mile'!$V$4:$V$129,MATCH(J18,'[3]60-Mile'!$A$4:$A$129,0))</f>
        <v>169.14285714285714</v>
      </c>
      <c r="N18" s="187"/>
      <c r="O18" s="141">
        <f>INDEX('[3]60-Mile'!$X$4:$X$129,MATCH(J18,'[3]60-Mile'!$A$4:$A$129,0))</f>
        <v>93.542657250603526</v>
      </c>
      <c r="P18" s="142">
        <f>INDEX('[3]60-Mile'!$AA$4:$AA$129,MATCH(J18,'[3]60-Mile'!$A$4:$A$129,0))</f>
        <v>34.857142857142854</v>
      </c>
      <c r="Q18" s="188"/>
      <c r="R18" s="143"/>
      <c r="S18" s="144">
        <f>('[4]Social Distancing Grades'!$M18)</f>
        <v>-1</v>
      </c>
      <c r="T18" s="144">
        <v>2.0649856358574734</v>
      </c>
      <c r="U18" s="162"/>
      <c r="V18" s="162"/>
      <c r="AA18" s="166"/>
      <c r="AB18" s="167"/>
    </row>
    <row r="19" spans="1:28" s="163" customFormat="1" ht="24.95" customHeight="1" x14ac:dyDescent="0.25">
      <c r="A19" s="175">
        <v>42.941045621699999</v>
      </c>
      <c r="B19" s="176">
        <v>-87.887984283700007</v>
      </c>
      <c r="C19" s="68">
        <v>55079</v>
      </c>
      <c r="D19" s="68" t="s">
        <v>158</v>
      </c>
      <c r="E19" s="68">
        <v>95</v>
      </c>
      <c r="F19" s="170" t="s">
        <v>251</v>
      </c>
      <c r="G19" s="171">
        <v>50</v>
      </c>
      <c r="H19" s="171" t="e">
        <f t="shared" si="0"/>
        <v>#N/A</v>
      </c>
      <c r="I19" s="172">
        <f>INDEX('Data Table'!$F$4:$F$128,MATCH('Analysis Table'!C19,'Data Table'!$A$4:$A$128,0))</f>
        <v>1.2885152048375688E-2</v>
      </c>
      <c r="J19" s="189" t="s">
        <v>239</v>
      </c>
      <c r="K19" s="138">
        <f t="shared" si="1"/>
        <v>1.2885152048375688E-2</v>
      </c>
      <c r="L19" s="139">
        <f>INDEX('Data Table'!$BE$4:$BE$128,MATCH('Analysis Table'!C19,'Data Table'!$A$4:$A$128,0))</f>
        <v>563.33541534724236</v>
      </c>
      <c r="M19" s="140">
        <f>INDEX('[3]60-Mile'!$V$4:$V$129,MATCH(J19,'[3]60-Mile'!$A$4:$A$129,0))</f>
        <v>498.14285714285717</v>
      </c>
      <c r="N19" s="187"/>
      <c r="O19" s="141">
        <f>INDEX('[3]60-Mile'!$X$4:$X$129,MATCH(J19,'[3]60-Mile'!$A$4:$A$129,0))</f>
        <v>20.374477667857651</v>
      </c>
      <c r="P19" s="142">
        <f>INDEX('[3]60-Mile'!$AA$4:$AA$129,MATCH(J19,'[3]60-Mile'!$A$4:$A$129,0))</f>
        <v>11.142857142857142</v>
      </c>
      <c r="Q19" s="188"/>
      <c r="R19" s="143"/>
      <c r="S19" s="144">
        <f>('[4]Social Distancing Grades'!$M19)</f>
        <v>-1</v>
      </c>
      <c r="T19" s="144">
        <v>8.5311028406879164</v>
      </c>
      <c r="U19" s="162"/>
      <c r="V19" s="162"/>
      <c r="AA19" s="166"/>
      <c r="AB19" s="167"/>
    </row>
    <row r="20" spans="1:28" s="163" customFormat="1" ht="24.95" customHeight="1" x14ac:dyDescent="0.25">
      <c r="A20" s="175">
        <v>38.373194422099999</v>
      </c>
      <c r="B20" s="176">
        <v>-81.589519407699996</v>
      </c>
      <c r="C20" s="68">
        <v>54039</v>
      </c>
      <c r="D20" s="68" t="s">
        <v>158</v>
      </c>
      <c r="E20" s="68">
        <v>92</v>
      </c>
      <c r="F20" s="170" t="s">
        <v>251</v>
      </c>
      <c r="G20" s="171">
        <v>47</v>
      </c>
      <c r="H20" s="171" t="e">
        <f t="shared" si="0"/>
        <v>#N/A</v>
      </c>
      <c r="I20" s="172">
        <f>INDEX('Data Table'!$F$4:$F$128,MATCH('Analysis Table'!C20,'Data Table'!$A$4:$A$128,0))</f>
        <v>1.1143000274269366E-6</v>
      </c>
      <c r="J20" s="189" t="s">
        <v>233</v>
      </c>
      <c r="K20" s="138">
        <f t="shared" si="1"/>
        <v>1.1143000274269366E-6</v>
      </c>
      <c r="L20" s="139">
        <f>INDEX('Data Table'!$BE$4:$BE$128,MATCH('Analysis Table'!C20,'Data Table'!$A$4:$A$128,0))</f>
        <v>81.973282550224283</v>
      </c>
      <c r="M20" s="140">
        <f>INDEX('[3]60-Mile'!$V$4:$V$129,MATCH(J20,'[3]60-Mile'!$A$4:$A$129,0))</f>
        <v>7.8571428571428568</v>
      </c>
      <c r="N20" s="187"/>
      <c r="O20" s="141">
        <f>INDEX('[3]60-Mile'!$X$4:$X$129,MATCH(J20,'[3]60-Mile'!$A$4:$A$129,0))</f>
        <v>5.6317522362749504</v>
      </c>
      <c r="P20" s="142">
        <f>INDEX('[3]60-Mile'!$AA$4:$AA$129,MATCH(J20,'[3]60-Mile'!$A$4:$A$129,0))</f>
        <v>0.7142857142857143</v>
      </c>
      <c r="Q20" s="188"/>
      <c r="R20" s="143"/>
      <c r="S20" s="144">
        <f>('[4]Social Distancing Grades'!$M20)</f>
        <v>-1</v>
      </c>
      <c r="T20" s="144">
        <v>13.969056502602829</v>
      </c>
      <c r="U20" s="162"/>
      <c r="V20" s="162"/>
      <c r="AA20" s="166"/>
      <c r="AB20" s="167"/>
    </row>
    <row r="21" spans="1:28" s="163" customFormat="1" ht="24.95" customHeight="1" x14ac:dyDescent="0.25">
      <c r="A21" s="178">
        <v>41.544354855400002</v>
      </c>
      <c r="B21" s="179">
        <v>-93.666062089999997</v>
      </c>
      <c r="C21" s="68">
        <v>19153</v>
      </c>
      <c r="D21" s="68" t="s">
        <v>158</v>
      </c>
      <c r="E21" s="68">
        <v>28</v>
      </c>
      <c r="F21" s="170" t="s">
        <v>251</v>
      </c>
      <c r="G21" s="171">
        <v>94</v>
      </c>
      <c r="H21" s="171" t="e">
        <f t="shared" si="0"/>
        <v>#N/A</v>
      </c>
      <c r="I21" s="172">
        <f>INDEX('Data Table'!$F$4:$F$128,MATCH('Analysis Table'!C21,'Data Table'!$A$4:$A$128,0))</f>
        <v>2.279347214698035E-2</v>
      </c>
      <c r="J21" s="189" t="s">
        <v>183</v>
      </c>
      <c r="K21" s="138">
        <f t="shared" si="1"/>
        <v>2.279347214698035E-2</v>
      </c>
      <c r="L21" s="139">
        <f>INDEX('Data Table'!$BE$4:$BE$128,MATCH('Analysis Table'!C21,'Data Table'!$A$4:$A$128,0))</f>
        <v>634.3056355930471</v>
      </c>
      <c r="M21" s="140">
        <f>INDEX('[3]60-Mile'!$V$4:$V$129,MATCH(J21,'[3]60-Mile'!$A$4:$A$129,0))</f>
        <v>161.14285714285714</v>
      </c>
      <c r="N21" s="187"/>
      <c r="O21" s="141">
        <f>INDEX('[3]60-Mile'!$X$4:$X$129,MATCH(J21,'[3]60-Mile'!$A$4:$A$129,0))</f>
        <v>16.143732349178713</v>
      </c>
      <c r="P21" s="142">
        <f>INDEX('[3]60-Mile'!$AA$4:$AA$129,MATCH(J21,'[3]60-Mile'!$A$4:$A$129,0))</f>
        <v>6.5714285714285712</v>
      </c>
      <c r="Q21" s="188"/>
      <c r="R21" s="143"/>
      <c r="S21" s="144">
        <f>('[4]Social Distancing Grades'!$M21)</f>
        <v>-1</v>
      </c>
      <c r="T21" s="144">
        <v>0.96130001716473479</v>
      </c>
      <c r="U21" s="162"/>
      <c r="V21" s="162"/>
      <c r="AA21" s="166"/>
      <c r="AB21" s="167"/>
    </row>
    <row r="22" spans="1:28" s="163" customFormat="1" ht="24.95" customHeight="1" x14ac:dyDescent="0.25">
      <c r="A22" s="175">
        <v>35.8114939421</v>
      </c>
      <c r="B22" s="176">
        <v>-84.003670953300002</v>
      </c>
      <c r="C22" s="68">
        <v>47009</v>
      </c>
      <c r="D22" s="68" t="s">
        <v>158</v>
      </c>
      <c r="E22" s="68">
        <v>91</v>
      </c>
      <c r="F22" s="170" t="s">
        <v>251</v>
      </c>
      <c r="G22" s="171">
        <v>80</v>
      </c>
      <c r="H22" s="171" t="e">
        <f t="shared" si="0"/>
        <v>#N/A</v>
      </c>
      <c r="I22" s="172">
        <f>INDEX('Data Table'!$F$4:$F$128,MATCH('Analysis Table'!C22,'Data Table'!$A$4:$A$128,0))</f>
        <v>1.1073135373422843E-3</v>
      </c>
      <c r="J22" s="189" t="s">
        <v>207</v>
      </c>
      <c r="K22" s="138">
        <f t="shared" si="1"/>
        <v>1.1073135373422843E-3</v>
      </c>
      <c r="L22" s="139">
        <f>INDEX('Data Table'!$BE$4:$BE$128,MATCH('Analysis Table'!C22,'Data Table'!$A$4:$A$128,0))</f>
        <v>92.208418658658857</v>
      </c>
      <c r="M22" s="140">
        <f>INDEX('[3]60-Mile'!$V$4:$V$129,MATCH(J22,'[3]60-Mile'!$A$4:$A$129,0))</f>
        <v>58.428571428571431</v>
      </c>
      <c r="N22" s="187"/>
      <c r="O22" s="141">
        <f>INDEX('[3]60-Mile'!$X$4:$X$129,MATCH(J22,'[3]60-Mile'!$A$4:$A$129,0))</f>
        <v>2.1625427177275038</v>
      </c>
      <c r="P22" s="142">
        <f>INDEX('[3]60-Mile'!$AA$4:$AA$129,MATCH(J22,'[3]60-Mile'!$A$4:$A$129,0))</f>
        <v>0.2857142857142857</v>
      </c>
      <c r="Q22" s="188"/>
      <c r="R22" s="143"/>
      <c r="S22" s="144">
        <f>('[4]Social Distancing Grades'!$M22)</f>
        <v>-1</v>
      </c>
      <c r="T22" s="144">
        <v>13.77632032601486</v>
      </c>
      <c r="U22" s="162"/>
      <c r="V22" s="162"/>
      <c r="AA22" s="166"/>
      <c r="AB22" s="167"/>
    </row>
    <row r="23" spans="1:28" s="163" customFormat="1" ht="24.95" customHeight="1" x14ac:dyDescent="0.25">
      <c r="A23" s="178">
        <v>36.217023759999996</v>
      </c>
      <c r="B23" s="179">
        <v>-95.874775098399994</v>
      </c>
      <c r="C23" s="68">
        <v>40143</v>
      </c>
      <c r="D23" s="68" t="s">
        <v>158</v>
      </c>
      <c r="E23" s="68">
        <v>145</v>
      </c>
      <c r="F23" s="170" t="s">
        <v>251</v>
      </c>
      <c r="G23" s="171">
        <v>61</v>
      </c>
      <c r="H23" s="171" t="e">
        <f t="shared" si="0"/>
        <v>#N/A</v>
      </c>
      <c r="I23" s="172">
        <f>INDEX('Data Table'!$F$4:$F$128,MATCH('Analysis Table'!C23,'Data Table'!$A$4:$A$128,0))</f>
        <v>1.5265041482156059E-5</v>
      </c>
      <c r="J23" s="189" t="s">
        <v>230</v>
      </c>
      <c r="K23" s="138">
        <f t="shared" si="1"/>
        <v>1.5265041482156059E-5</v>
      </c>
      <c r="L23" s="139">
        <f>INDEX('Data Table'!$BE$4:$BE$128,MATCH('Analysis Table'!C23,'Data Table'!$A$4:$A$128,0))</f>
        <v>142.82491513274246</v>
      </c>
      <c r="M23" s="140">
        <f>INDEX('[3]60-Mile'!$V$4:$V$129,MATCH(J23,'[3]60-Mile'!$A$4:$A$129,0))</f>
        <v>26</v>
      </c>
      <c r="N23" s="187"/>
      <c r="O23" s="141">
        <f>INDEX('[3]60-Mile'!$X$4:$X$129,MATCH(J23,'[3]60-Mile'!$A$4:$A$129,0))</f>
        <v>10.009293243804054</v>
      </c>
      <c r="P23" s="142">
        <f>INDEX('[3]60-Mile'!$AA$4:$AA$129,MATCH(J23,'[3]60-Mile'!$A$4:$A$129,0))</f>
        <v>1.5714285714285714</v>
      </c>
      <c r="Q23" s="188"/>
      <c r="R23" s="143"/>
      <c r="S23" s="144">
        <f>('[4]Social Distancing Grades'!$M23)</f>
        <v>-1</v>
      </c>
      <c r="T23" s="144">
        <v>18.156772394082765</v>
      </c>
      <c r="U23" s="162"/>
      <c r="V23" s="162"/>
      <c r="AA23" s="166"/>
      <c r="AB23" s="167"/>
    </row>
    <row r="24" spans="1:28" s="163" customFormat="1" ht="24.95" customHeight="1" x14ac:dyDescent="0.25">
      <c r="A24" s="175">
        <v>39.766575371999998</v>
      </c>
      <c r="B24" s="176">
        <v>-94.901998810199999</v>
      </c>
      <c r="C24" s="68">
        <v>29021</v>
      </c>
      <c r="D24" s="68" t="s">
        <v>158</v>
      </c>
      <c r="E24" s="68">
        <v>123</v>
      </c>
      <c r="F24" s="170" t="s">
        <v>251</v>
      </c>
      <c r="G24" s="171">
        <v>109</v>
      </c>
      <c r="H24" s="171" t="e">
        <f t="shared" si="0"/>
        <v>#N/A</v>
      </c>
      <c r="I24" s="172">
        <f>INDEX('Data Table'!$F$4:$F$128,MATCH('Analysis Table'!C24,'Data Table'!$A$4:$A$128,0))</f>
        <v>3.537025178667292E-5</v>
      </c>
      <c r="J24" s="189" t="s">
        <v>220</v>
      </c>
      <c r="K24" s="138">
        <f t="shared" si="1"/>
        <v>3.537025178667292E-5</v>
      </c>
      <c r="L24" s="139">
        <f>INDEX('Data Table'!$BE$4:$BE$128,MATCH('Analysis Table'!C24,'Data Table'!$A$4:$A$128,0))</f>
        <v>206.12983523749267</v>
      </c>
      <c r="M24" s="140">
        <f>INDEX('[3]60-Mile'!$V$4:$V$129,MATCH(J24,'[3]60-Mile'!$A$4:$A$129,0))</f>
        <v>96.714285714285708</v>
      </c>
      <c r="N24" s="187"/>
      <c r="O24" s="141">
        <f>INDEX('[3]60-Mile'!$X$4:$X$129,MATCH(J24,'[3]60-Mile'!$A$4:$A$129,0))</f>
        <v>6.8110232341565542</v>
      </c>
      <c r="P24" s="142">
        <f>INDEX('[3]60-Mile'!$AA$4:$AA$129,MATCH(J24,'[3]60-Mile'!$A$4:$A$129,0))</f>
        <v>1.1428571428571428</v>
      </c>
      <c r="Q24" s="188"/>
      <c r="R24" s="143"/>
      <c r="S24" s="144">
        <f>('[4]Social Distancing Grades'!$M24)</f>
        <v>-1</v>
      </c>
      <c r="T24" s="144">
        <v>5.1344169343218979</v>
      </c>
      <c r="U24" s="162"/>
      <c r="V24" s="162"/>
      <c r="AA24" s="166"/>
      <c r="AB24" s="167"/>
    </row>
    <row r="25" spans="1:28" s="163" customFormat="1" ht="24.95" customHeight="1" x14ac:dyDescent="0.25">
      <c r="A25" s="180">
        <v>33.708618000000001</v>
      </c>
      <c r="B25" s="181">
        <v>-117.95629</v>
      </c>
      <c r="C25" s="68">
        <v>6059</v>
      </c>
      <c r="D25" s="68" t="s">
        <v>158</v>
      </c>
      <c r="E25" s="68">
        <v>118</v>
      </c>
      <c r="F25" s="170" t="s">
        <v>251</v>
      </c>
      <c r="G25" s="171">
        <v>8</v>
      </c>
      <c r="H25" s="171" t="e">
        <f t="shared" si="0"/>
        <v>#N/A</v>
      </c>
      <c r="I25" s="172">
        <f>INDEX('Data Table'!$F$4:$F$128,MATCH('Analysis Table'!C25,'Data Table'!$A$4:$A$128,0))</f>
        <v>6.2424692560981215E-3</v>
      </c>
      <c r="J25" s="189" t="s">
        <v>215</v>
      </c>
      <c r="K25" s="138">
        <f t="shared" si="1"/>
        <v>6.2424692560981215E-3</v>
      </c>
      <c r="L25" s="139">
        <f>INDEX('Data Table'!$BE$4:$BE$128,MATCH('Analysis Table'!C25,'Data Table'!$A$4:$A$128,0))</f>
        <v>362.04495342627149</v>
      </c>
      <c r="M25" s="140">
        <f>INDEX('[3]60-Mile'!$V$4:$V$129,MATCH(J25,'[3]60-Mile'!$A$4:$A$129,0))</f>
        <v>1255</v>
      </c>
      <c r="N25" s="187"/>
      <c r="O25" s="141">
        <f>INDEX('[3]60-Mile'!$X$4:$X$129,MATCH(J25,'[3]60-Mile'!$A$4:$A$129,0))</f>
        <v>16.155207297002391</v>
      </c>
      <c r="P25" s="142">
        <f>INDEX('[3]60-Mile'!$AA$4:$AA$129,MATCH(J25,'[3]60-Mile'!$A$4:$A$129,0))</f>
        <v>52.285714285714285</v>
      </c>
      <c r="Q25" s="188"/>
      <c r="R25" s="143"/>
      <c r="S25" s="144">
        <f>('[4]Social Distancing Grades'!$M25)</f>
        <v>-1</v>
      </c>
      <c r="T25" s="144">
        <v>17.218912672122624</v>
      </c>
      <c r="U25" s="162"/>
      <c r="V25" s="162"/>
      <c r="AA25" s="166"/>
      <c r="AB25" s="167"/>
    </row>
    <row r="26" spans="1:28" s="163" customFormat="1" ht="24.95" customHeight="1" x14ac:dyDescent="0.25">
      <c r="A26" s="178">
        <v>41.596929943200003</v>
      </c>
      <c r="B26" s="179">
        <v>-71.4184961614</v>
      </c>
      <c r="C26" s="68">
        <v>44007</v>
      </c>
      <c r="D26" s="68" t="s">
        <v>158</v>
      </c>
      <c r="E26" s="68">
        <v>119</v>
      </c>
      <c r="F26" s="170" t="s">
        <v>251</v>
      </c>
      <c r="G26" s="171">
        <v>3</v>
      </c>
      <c r="H26" s="171" t="e">
        <f t="shared" si="0"/>
        <v>#N/A</v>
      </c>
      <c r="I26" s="172">
        <f>INDEX('Data Table'!$F$4:$F$128,MATCH('Analysis Table'!C26,'Data Table'!$A$4:$A$128,0))</f>
        <v>2.9459084266386437</v>
      </c>
      <c r="J26" s="189" t="s">
        <v>216</v>
      </c>
      <c r="K26" s="138">
        <f t="shared" si="1"/>
        <v>2.9459084266386437</v>
      </c>
      <c r="L26" s="139">
        <f>INDEX('Data Table'!$BE$4:$BE$128,MATCH('Analysis Table'!C26,'Data Table'!$A$4:$A$128,0))</f>
        <v>1278.9780568714107</v>
      </c>
      <c r="M26" s="140">
        <f>INDEX('[3]60-Mile'!$V$4:$V$129,MATCH(J26,'[3]60-Mile'!$A$4:$A$129,0))</f>
        <v>1007.5714285714286</v>
      </c>
      <c r="N26" s="187"/>
      <c r="O26" s="141">
        <f>INDEX('[3]60-Mile'!$X$4:$X$129,MATCH(J26,'[3]60-Mile'!$A$4:$A$129,0))</f>
        <v>79.156855407813467</v>
      </c>
      <c r="P26" s="142">
        <f>INDEX('[3]60-Mile'!$AA$4:$AA$129,MATCH(J26,'[3]60-Mile'!$A$4:$A$129,0))</f>
        <v>64.142857142857139</v>
      </c>
      <c r="Q26" s="188"/>
      <c r="R26" s="143"/>
      <c r="S26" s="144">
        <f>('[4]Social Distancing Grades'!$M26)</f>
        <v>-1</v>
      </c>
      <c r="T26" s="144">
        <v>0.10232728586080708</v>
      </c>
      <c r="U26" s="162"/>
      <c r="V26" s="162"/>
      <c r="AA26" s="166"/>
      <c r="AB26" s="167"/>
    </row>
    <row r="27" spans="1:28" s="163" customFormat="1" ht="24.95" customHeight="1" x14ac:dyDescent="0.25">
      <c r="A27" s="175">
        <v>36.7665265085</v>
      </c>
      <c r="B27" s="176">
        <v>-119.71041419399999</v>
      </c>
      <c r="C27" s="68">
        <v>6019</v>
      </c>
      <c r="D27" s="68" t="s">
        <v>158</v>
      </c>
      <c r="E27" s="68">
        <v>47</v>
      </c>
      <c r="F27" s="170" t="s">
        <v>251</v>
      </c>
      <c r="G27" s="171">
        <v>65</v>
      </c>
      <c r="H27" s="171" t="e">
        <f t="shared" si="0"/>
        <v>#N/A</v>
      </c>
      <c r="I27" s="172">
        <f>INDEX('Data Table'!$F$4:$F$128,MATCH('Analysis Table'!C27,'Data Table'!$A$4:$A$128,0))</f>
        <v>5.3010753905060708E-3</v>
      </c>
      <c r="J27" s="189" t="s">
        <v>190</v>
      </c>
      <c r="K27" s="138">
        <f t="shared" si="1"/>
        <v>5.3010753905060708E-3</v>
      </c>
      <c r="L27" s="139">
        <f>INDEX('Data Table'!$BE$4:$BE$128,MATCH('Analysis Table'!C27,'Data Table'!$A$4:$A$128,0))</f>
        <v>167.95180959028954</v>
      </c>
      <c r="M27" s="140">
        <f>INDEX('[3]60-Mile'!$V$4:$V$129,MATCH(J27,'[3]60-Mile'!$A$4:$A$129,0))</f>
        <v>78.857142857142861</v>
      </c>
      <c r="N27" s="187"/>
      <c r="O27" s="141">
        <f>INDEX('[3]60-Mile'!$X$4:$X$129,MATCH(J27,'[3]60-Mile'!$A$4:$A$129,0))</f>
        <v>2.0353226476381585</v>
      </c>
      <c r="P27" s="142">
        <f>INDEX('[3]60-Mile'!$AA$4:$AA$129,MATCH(J27,'[3]60-Mile'!$A$4:$A$129,0))</f>
        <v>0.8571428571428571</v>
      </c>
      <c r="Q27" s="188"/>
      <c r="R27" s="143"/>
      <c r="S27" s="144">
        <f>('[4]Social Distancing Grades'!$M27)</f>
        <v>-1</v>
      </c>
      <c r="T27" s="144">
        <v>3.986792442999846</v>
      </c>
      <c r="U27" s="162"/>
      <c r="V27" s="162"/>
      <c r="AA27" s="166"/>
      <c r="AB27" s="167"/>
    </row>
    <row r="28" spans="1:28" s="163" customFormat="1" ht="24.95" customHeight="1" x14ac:dyDescent="0.25">
      <c r="A28" s="175">
        <v>35.216336112999997</v>
      </c>
      <c r="B28" s="176">
        <v>-80.929862041800007</v>
      </c>
      <c r="C28" s="68">
        <v>37119</v>
      </c>
      <c r="D28" s="68" t="s">
        <v>158</v>
      </c>
      <c r="E28" s="68">
        <v>21</v>
      </c>
      <c r="F28" s="170" t="s">
        <v>251</v>
      </c>
      <c r="G28" s="171">
        <v>11</v>
      </c>
      <c r="H28" s="171" t="e">
        <f t="shared" si="0"/>
        <v>#N/A</v>
      </c>
      <c r="I28" s="172">
        <f>INDEX('Data Table'!$F$4:$F$128,MATCH('Analysis Table'!C28,'Data Table'!$A$4:$A$128,0))</f>
        <v>7.6951036254898544E-3</v>
      </c>
      <c r="J28" s="189" t="s">
        <v>182</v>
      </c>
      <c r="K28" s="138">
        <f t="shared" si="1"/>
        <v>7.6951036254898544E-3</v>
      </c>
      <c r="L28" s="139">
        <f>INDEX('Data Table'!$BE$4:$BE$128,MATCH('Analysis Table'!C28,'Data Table'!$A$4:$A$128,0))</f>
        <v>210.28392111435349</v>
      </c>
      <c r="M28" s="140">
        <f>INDEX('[3]60-Mile'!$V$4:$V$129,MATCH(J28,'[3]60-Mile'!$A$4:$A$129,0))</f>
        <v>199.71428571428572</v>
      </c>
      <c r="N28" s="187"/>
      <c r="O28" s="141">
        <f>INDEX('[3]60-Mile'!$X$4:$X$129,MATCH(J28,'[3]60-Mile'!$A$4:$A$129,0))</f>
        <v>6.2944698894712703</v>
      </c>
      <c r="P28" s="142">
        <f>INDEX('[3]60-Mile'!$AA$4:$AA$129,MATCH(J28,'[3]60-Mile'!$A$4:$A$129,0))</f>
        <v>2.7142857142857144</v>
      </c>
      <c r="Q28" s="188"/>
      <c r="R28" s="143"/>
      <c r="S28" s="144">
        <f>('[4]Social Distancing Grades'!$M28)</f>
        <v>-1</v>
      </c>
      <c r="T28" s="144">
        <v>2.8274524920841477</v>
      </c>
      <c r="U28" s="162"/>
      <c r="V28" s="162"/>
      <c r="AA28" s="166"/>
      <c r="AB28" s="167"/>
    </row>
    <row r="29" spans="1:28" s="163" customFormat="1" ht="24.95" customHeight="1" x14ac:dyDescent="0.25">
      <c r="A29" s="178">
        <v>34.138796148399997</v>
      </c>
      <c r="B29" s="179">
        <v>-119.111103634</v>
      </c>
      <c r="C29" s="68">
        <v>6111</v>
      </c>
      <c r="D29" s="68" t="s">
        <v>158</v>
      </c>
      <c r="E29" s="68">
        <v>20</v>
      </c>
      <c r="F29" s="170" t="s">
        <v>251</v>
      </c>
      <c r="G29" s="171">
        <v>46</v>
      </c>
      <c r="H29" s="171" t="e">
        <f t="shared" si="0"/>
        <v>#N/A</v>
      </c>
      <c r="I29" s="172" t="e">
        <f>INDEX('Data Table'!$F$4:$F$128,MATCH('Analysis Table'!C29,'Data Table'!$A$4:$A$128,0))</f>
        <v>#N/A</v>
      </c>
      <c r="J29" s="189" t="s">
        <v>181</v>
      </c>
      <c r="K29" s="138" t="e">
        <f t="shared" si="1"/>
        <v>#N/A</v>
      </c>
      <c r="L29" s="139">
        <f>INDEX('Data Table'!$BE$4:$BE$128,MATCH('Analysis Table'!C29,'Data Table'!$A$4:$A$128,0))</f>
        <v>422.12699124023788</v>
      </c>
      <c r="M29" s="140">
        <f>INDEX('[3]60-Mile'!$V$4:$V$129,MATCH(J29,'[3]60-Mile'!$A$4:$A$129,0))</f>
        <v>1023.1428571428571</v>
      </c>
      <c r="N29" s="187"/>
      <c r="O29" s="141">
        <f>INDEX('[3]60-Mile'!$X$4:$X$129,MATCH(J29,'[3]60-Mile'!$A$4:$A$129,0))</f>
        <v>19.604757433386315</v>
      </c>
      <c r="P29" s="142">
        <f>INDEX('[3]60-Mile'!$AA$4:$AA$129,MATCH(J29,'[3]60-Mile'!$A$4:$A$129,0))</f>
        <v>41.142857142857146</v>
      </c>
      <c r="Q29" s="188"/>
      <c r="R29" s="143"/>
      <c r="S29" s="144">
        <f>('[4]Social Distancing Grades'!$M29)</f>
        <v>-0.4</v>
      </c>
      <c r="T29" s="144">
        <v>3.986792442999846</v>
      </c>
      <c r="U29" s="162"/>
      <c r="V29" s="162"/>
      <c r="AA29" s="166"/>
      <c r="AB29" s="167"/>
    </row>
    <row r="30" spans="1:28" s="163" customFormat="1" ht="24.95" customHeight="1" x14ac:dyDescent="0.25">
      <c r="A30" s="175">
        <v>29.616080141699999</v>
      </c>
      <c r="B30" s="176">
        <v>-95.170481414799994</v>
      </c>
      <c r="C30" s="68">
        <v>48201</v>
      </c>
      <c r="D30" s="68" t="s">
        <v>158</v>
      </c>
      <c r="E30" s="68">
        <v>38</v>
      </c>
      <c r="F30" s="170" t="s">
        <v>251</v>
      </c>
      <c r="G30" s="171">
        <v>77</v>
      </c>
      <c r="H30" s="171" t="e">
        <f t="shared" si="0"/>
        <v>#N/A</v>
      </c>
      <c r="I30" s="172">
        <f>INDEX('Data Table'!$F$4:$F$128,MATCH('Analysis Table'!C30,'Data Table'!$A$4:$A$128,0))</f>
        <v>-9.7073187874645431E-5</v>
      </c>
      <c r="J30" s="189" t="s">
        <v>186</v>
      </c>
      <c r="K30" s="138">
        <f t="shared" si="1"/>
        <v>-9.7073187874645431E-5</v>
      </c>
      <c r="L30" s="139">
        <f>INDEX('Data Table'!$BE$4:$BE$128,MATCH('Analysis Table'!C30,'Data Table'!$A$4:$A$128,0))</f>
        <v>216.39163829192151</v>
      </c>
      <c r="M30" s="140">
        <f>INDEX('[3]60-Mile'!$V$4:$V$129,MATCH(J30,'[3]60-Mile'!$A$4:$A$129,0))</f>
        <v>259.71428571428572</v>
      </c>
      <c r="N30" s="187"/>
      <c r="O30" s="141">
        <f>INDEX('[3]60-Mile'!$X$4:$X$129,MATCH(J30,'[3]60-Mile'!$A$4:$A$129,0))</f>
        <v>4.6850884533376513</v>
      </c>
      <c r="P30" s="142">
        <f>INDEX('[3]60-Mile'!$AA$4:$AA$129,MATCH(J30,'[3]60-Mile'!$A$4:$A$129,0))</f>
        <v>3.4285714285714284</v>
      </c>
      <c r="Q30" s="188"/>
      <c r="R30" s="143"/>
      <c r="S30" s="144">
        <f>('[4]Social Distancing Grades'!$M30)</f>
        <v>-1</v>
      </c>
      <c r="T30" s="144">
        <v>4.9891433329483164</v>
      </c>
      <c r="U30" s="162"/>
      <c r="V30" s="162"/>
      <c r="AA30" s="166"/>
      <c r="AB30" s="167"/>
    </row>
    <row r="31" spans="1:28" s="163" customFormat="1" ht="24.95" customHeight="1" x14ac:dyDescent="0.25">
      <c r="A31" s="175">
        <v>46.844795295600001</v>
      </c>
      <c r="B31" s="176">
        <v>-92.177561435499996</v>
      </c>
      <c r="C31" s="68">
        <v>27137</v>
      </c>
      <c r="D31" s="68" t="s">
        <v>158</v>
      </c>
      <c r="E31" s="68">
        <v>32</v>
      </c>
      <c r="F31" s="170" t="s">
        <v>251</v>
      </c>
      <c r="G31" s="171">
        <v>43</v>
      </c>
      <c r="H31" s="171" t="e">
        <f t="shared" si="0"/>
        <v>#N/A</v>
      </c>
      <c r="I31" s="172">
        <f>INDEX('Data Table'!$F$4:$F$128,MATCH('Analysis Table'!C31,'Data Table'!$A$4:$A$128,0))</f>
        <v>1.1775161450843844E-3</v>
      </c>
      <c r="J31" s="189" t="s">
        <v>185</v>
      </c>
      <c r="K31" s="138">
        <f t="shared" si="1"/>
        <v>1.1775161450843844E-3</v>
      </c>
      <c r="L31" s="139">
        <f>INDEX('Data Table'!$BE$4:$BE$128,MATCH('Analysis Table'!C31,'Data Table'!$A$4:$A$128,0))</f>
        <v>92.956739363603859</v>
      </c>
      <c r="M31" s="140">
        <f>INDEX('[3]60-Mile'!$V$4:$V$129,MATCH(J31,'[3]60-Mile'!$A$4:$A$129,0))</f>
        <v>3.4285714285714284</v>
      </c>
      <c r="N31" s="187"/>
      <c r="O31" s="141">
        <f>INDEX('[3]60-Mile'!$X$4:$X$129,MATCH(J31,'[3]60-Mile'!$A$4:$A$129,0))</f>
        <v>4.2253063347092663</v>
      </c>
      <c r="P31" s="142">
        <f>INDEX('[3]60-Mile'!$AA$4:$AA$129,MATCH(J31,'[3]60-Mile'!$A$4:$A$129,0))</f>
        <v>0</v>
      </c>
      <c r="Q31" s="188"/>
      <c r="R31" s="143"/>
      <c r="S31" s="144">
        <f>('[4]Social Distancing Grades'!$M31)</f>
        <v>-1</v>
      </c>
      <c r="T31" s="144">
        <v>1.2347222423207325</v>
      </c>
      <c r="U31" s="162"/>
      <c r="V31" s="162"/>
      <c r="AA31" s="166"/>
      <c r="AB31" s="167"/>
    </row>
    <row r="32" spans="1:28" s="163" customFormat="1" ht="24.95" customHeight="1" x14ac:dyDescent="0.25">
      <c r="A32" s="178">
        <v>40.789472514300002</v>
      </c>
      <c r="B32" s="179">
        <v>-111.956666007</v>
      </c>
      <c r="C32" s="68">
        <v>49035</v>
      </c>
      <c r="D32" s="68" t="s">
        <v>158</v>
      </c>
      <c r="E32" s="68">
        <v>124</v>
      </c>
      <c r="F32" s="170" t="s">
        <v>251</v>
      </c>
      <c r="G32" s="171">
        <v>66</v>
      </c>
      <c r="H32" s="171" t="e">
        <f t="shared" si="0"/>
        <v>#N/A</v>
      </c>
      <c r="I32" s="172">
        <f>INDEX('Data Table'!$F$4:$F$128,MATCH('Analysis Table'!C32,'Data Table'!$A$4:$A$128,0))</f>
        <v>1.9142820250492895E-3</v>
      </c>
      <c r="J32" s="189" t="s">
        <v>221</v>
      </c>
      <c r="K32" s="138">
        <f t="shared" si="1"/>
        <v>1.9142820250492895E-3</v>
      </c>
      <c r="L32" s="139">
        <f>INDEX('Data Table'!$BE$4:$BE$128,MATCH('Analysis Table'!C32,'Data Table'!$A$4:$A$128,0))</f>
        <v>289.30987461083333</v>
      </c>
      <c r="M32" s="140">
        <f>INDEX('[3]60-Mile'!$V$4:$V$129,MATCH(J32,'[3]60-Mile'!$A$4:$A$129,0))</f>
        <v>139.42857142857142</v>
      </c>
      <c r="N32" s="187"/>
      <c r="O32" s="141">
        <f>INDEX('[3]60-Mile'!$X$4:$X$129,MATCH(J32,'[3]60-Mile'!$A$4:$A$129,0))</f>
        <v>3.3472612366228418</v>
      </c>
      <c r="P32" s="142">
        <f>INDEX('[3]60-Mile'!$AA$4:$AA$129,MATCH(J32,'[3]60-Mile'!$A$4:$A$129,0))</f>
        <v>2.1428571428571428</v>
      </c>
      <c r="Q32" s="188"/>
      <c r="R32" s="143"/>
      <c r="S32" s="144">
        <f>('[4]Social Distancing Grades'!$M32)</f>
        <v>-1</v>
      </c>
      <c r="T32" s="144">
        <v>14.095892863491056</v>
      </c>
      <c r="U32" s="162"/>
      <c r="V32" s="162"/>
      <c r="AA32" s="166"/>
      <c r="AB32" s="167"/>
    </row>
    <row r="33" spans="1:28" s="163" customFormat="1" ht="24.95" customHeight="1" x14ac:dyDescent="0.25">
      <c r="A33" s="175">
        <v>39.500149469999997</v>
      </c>
      <c r="B33" s="176">
        <v>-119.775232457</v>
      </c>
      <c r="C33" s="68">
        <v>32031</v>
      </c>
      <c r="D33" s="68" t="s">
        <v>158</v>
      </c>
      <c r="E33" s="68">
        <v>120</v>
      </c>
      <c r="F33" s="170" t="s">
        <v>251</v>
      </c>
      <c r="G33" s="171">
        <v>51</v>
      </c>
      <c r="H33" s="171" t="e">
        <f t="shared" si="0"/>
        <v>#N/A</v>
      </c>
      <c r="I33" s="172">
        <f>INDEX('Data Table'!$F$4:$F$128,MATCH('Analysis Table'!C33,'Data Table'!$A$4:$A$128,0))</f>
        <v>4.0351578495968153E-4</v>
      </c>
      <c r="J33" s="189" t="s">
        <v>217</v>
      </c>
      <c r="K33" s="138">
        <f t="shared" si="1"/>
        <v>4.0351578495968153E-4</v>
      </c>
      <c r="L33" s="139">
        <f>INDEX('Data Table'!$BE$4:$BE$128,MATCH('Analysis Table'!C33,'Data Table'!$A$4:$A$128,0))</f>
        <v>78.642934483217147</v>
      </c>
      <c r="M33" s="140">
        <f>INDEX('[3]60-Mile'!$V$4:$V$129,MATCH(J33,'[3]60-Mile'!$A$4:$A$129,0))</f>
        <v>5</v>
      </c>
      <c r="N33" s="187"/>
      <c r="O33" s="141">
        <f>INDEX('[3]60-Mile'!$X$4:$X$129,MATCH(J33,'[3]60-Mile'!$A$4:$A$129,0))</f>
        <v>1.8995877894496895</v>
      </c>
      <c r="P33" s="142">
        <f>INDEX('[3]60-Mile'!$AA$4:$AA$129,MATCH(J33,'[3]60-Mile'!$A$4:$A$129,0))</f>
        <v>0.2857142857142857</v>
      </c>
      <c r="Q33" s="188"/>
      <c r="R33" s="143"/>
      <c r="S33" s="144">
        <f>('[4]Social Distancing Grades'!$M33)</f>
        <v>-1</v>
      </c>
      <c r="T33" s="144">
        <v>4.2798115027817305</v>
      </c>
      <c r="U33" s="162"/>
      <c r="V33" s="162"/>
      <c r="AA33" s="166"/>
      <c r="AB33" s="167"/>
    </row>
    <row r="34" spans="1:28" s="163" customFormat="1" ht="24.95" customHeight="1" x14ac:dyDescent="0.25">
      <c r="A34" s="175">
        <v>40.841020614999998</v>
      </c>
      <c r="B34" s="176">
        <v>-96.753872177100007</v>
      </c>
      <c r="C34" s="68">
        <v>31109</v>
      </c>
      <c r="D34" s="68" t="s">
        <v>158</v>
      </c>
      <c r="E34" s="68">
        <v>78</v>
      </c>
      <c r="F34" s="170" t="s">
        <v>251</v>
      </c>
      <c r="G34" s="171">
        <v>107</v>
      </c>
      <c r="H34" s="171" t="e">
        <f t="shared" ref="H34:H65" si="2">_xlfn.RANK.EQ(I34,$I$2:$I$126)</f>
        <v>#N/A</v>
      </c>
      <c r="I34" s="172">
        <f>INDEX('Data Table'!$F$4:$F$128,MATCH('Analysis Table'!C34,'Data Table'!$A$4:$A$128,0))</f>
        <v>8.2687184999460355E-3</v>
      </c>
      <c r="J34" s="189" t="s">
        <v>201</v>
      </c>
      <c r="K34" s="138">
        <f t="shared" si="1"/>
        <v>8.2687184999460355E-3</v>
      </c>
      <c r="L34" s="139">
        <f>INDEX('Data Table'!$BE$4:$BE$128,MATCH('Analysis Table'!C34,'Data Table'!$A$4:$A$128,0))</f>
        <v>480.38942595290177</v>
      </c>
      <c r="M34" s="140">
        <f>INDEX('[3]60-Mile'!$V$4:$V$129,MATCH(J34,'[3]60-Mile'!$A$4:$A$129,0))</f>
        <v>192.85714285714286</v>
      </c>
      <c r="N34" s="187"/>
      <c r="O34" s="141">
        <f>INDEX('[3]60-Mile'!$X$4:$X$129,MATCH(J34,'[3]60-Mile'!$A$4:$A$129,0))</f>
        <v>3.9575808221721944</v>
      </c>
      <c r="P34" s="142">
        <f>INDEX('[3]60-Mile'!$AA$4:$AA$129,MATCH(J34,'[3]60-Mile'!$A$4:$A$129,0))</f>
        <v>1.5714285714285714</v>
      </c>
      <c r="Q34" s="188"/>
      <c r="R34" s="143"/>
      <c r="S34" s="144">
        <f>('[4]Social Distancing Grades'!$M34)</f>
        <v>-1</v>
      </c>
      <c r="T34" s="144">
        <v>6.1556391332526506</v>
      </c>
      <c r="U34" s="162"/>
      <c r="V34" s="162"/>
      <c r="AA34" s="166"/>
      <c r="AB34" s="167"/>
    </row>
    <row r="35" spans="1:28" s="163" customFormat="1" ht="24.95" customHeight="1" x14ac:dyDescent="0.25">
      <c r="A35" s="178">
        <v>43.089068886100002</v>
      </c>
      <c r="B35" s="179">
        <v>-70.818650638600005</v>
      </c>
      <c r="C35" s="68">
        <v>33015</v>
      </c>
      <c r="D35" s="68" t="s">
        <v>158</v>
      </c>
      <c r="E35" s="68">
        <v>113</v>
      </c>
      <c r="F35" s="170" t="s">
        <v>251</v>
      </c>
      <c r="G35" s="171">
        <v>52</v>
      </c>
      <c r="H35" s="171" t="e">
        <f t="shared" si="2"/>
        <v>#N/A</v>
      </c>
      <c r="I35" s="172">
        <f>INDEX('Data Table'!$F$4:$F$128,MATCH('Analysis Table'!C35,'Data Table'!$A$4:$A$128,0))</f>
        <v>0.25692805064310287</v>
      </c>
      <c r="J35" s="189" t="s">
        <v>212</v>
      </c>
      <c r="K35" s="138">
        <f t="shared" si="1"/>
        <v>0.25692805064310287</v>
      </c>
      <c r="L35" s="139">
        <f>INDEX('Data Table'!$BE$4:$BE$128,MATCH('Analysis Table'!C35,'Data Table'!$A$4:$A$128,0))</f>
        <v>1165.5693292536357</v>
      </c>
      <c r="M35" s="140">
        <f>INDEX('[3]60-Mile'!$V$4:$V$129,MATCH(J35,'[3]60-Mile'!$A$4:$A$129,0))</f>
        <v>622.57142857142856</v>
      </c>
      <c r="N35" s="187"/>
      <c r="O35" s="141">
        <f>INDEX('[3]60-Mile'!$X$4:$X$129,MATCH(J35,'[3]60-Mile'!$A$4:$A$129,0))</f>
        <v>76.828679815437667</v>
      </c>
      <c r="P35" s="142">
        <f>INDEX('[3]60-Mile'!$AA$4:$AA$129,MATCH(J35,'[3]60-Mile'!$A$4:$A$129,0))</f>
        <v>51.142857142857146</v>
      </c>
      <c r="Q35" s="188"/>
      <c r="R35" s="143"/>
      <c r="S35" s="144">
        <f>('[4]Social Distancing Grades'!$M35)</f>
        <v>-1</v>
      </c>
      <c r="T35" s="144">
        <v>1.7177991714619862</v>
      </c>
      <c r="U35" s="162"/>
      <c r="V35" s="162"/>
      <c r="AA35" s="166"/>
      <c r="AB35" s="167"/>
    </row>
    <row r="36" spans="1:28" s="163" customFormat="1" ht="24.95" customHeight="1" x14ac:dyDescent="0.25">
      <c r="A36" s="175">
        <v>44.4744278549</v>
      </c>
      <c r="B36" s="176">
        <v>-73.147896816900001</v>
      </c>
      <c r="C36" s="68">
        <v>50007</v>
      </c>
      <c r="D36" s="68" t="s">
        <v>158</v>
      </c>
      <c r="E36" s="68">
        <v>14</v>
      </c>
      <c r="F36" s="170" t="s">
        <v>251</v>
      </c>
      <c r="G36" s="171">
        <v>63</v>
      </c>
      <c r="H36" s="171" t="e">
        <f t="shared" si="2"/>
        <v>#N/A</v>
      </c>
      <c r="I36" s="172">
        <f>INDEX('Data Table'!$F$4:$F$128,MATCH('Analysis Table'!C36,'Data Table'!$A$4:$A$128,0))</f>
        <v>3.3096100502573923E-8</v>
      </c>
      <c r="J36" s="189" t="s">
        <v>179</v>
      </c>
      <c r="K36" s="138">
        <f t="shared" si="1"/>
        <v>3.3096100502573923E-8</v>
      </c>
      <c r="L36" s="139">
        <f>INDEX('Data Table'!$BE$4:$BE$128,MATCH('Analysis Table'!C36,'Data Table'!$A$4:$A$128,0))</f>
        <v>154.0748608172955</v>
      </c>
      <c r="M36" s="140">
        <f>INDEX('[3]60-Mile'!$V$4:$V$129,MATCH(J36,'[3]60-Mile'!$A$4:$A$129,0))</f>
        <v>2</v>
      </c>
      <c r="N36" s="187"/>
      <c r="O36" s="141">
        <f>INDEX('[3]60-Mile'!$X$4:$X$129,MATCH(J36,'[3]60-Mile'!$A$4:$A$129,0))</f>
        <v>9.0837786422895306</v>
      </c>
      <c r="P36" s="142">
        <f>INDEX('[3]60-Mile'!$AA$4:$AA$129,MATCH(J36,'[3]60-Mile'!$A$4:$A$129,0))</f>
        <v>0</v>
      </c>
      <c r="Q36" s="188"/>
      <c r="R36" s="143"/>
      <c r="S36" s="144">
        <f>('[4]Social Distancing Grades'!$M36)</f>
        <v>-1</v>
      </c>
      <c r="T36" s="144">
        <v>-1</v>
      </c>
      <c r="U36" s="162"/>
      <c r="V36" s="162"/>
      <c r="AA36" s="166"/>
      <c r="AB36" s="167"/>
    </row>
    <row r="37" spans="1:28" s="163" customFormat="1" ht="24.95" customHeight="1" x14ac:dyDescent="0.25">
      <c r="A37" s="175">
        <v>33.4258258419</v>
      </c>
      <c r="B37" s="176">
        <v>-112.011664369</v>
      </c>
      <c r="C37" s="68">
        <v>4013</v>
      </c>
      <c r="D37" s="68" t="s">
        <v>158</v>
      </c>
      <c r="E37" s="68">
        <v>49</v>
      </c>
      <c r="F37" s="170" t="s">
        <v>251</v>
      </c>
      <c r="G37" s="171">
        <v>27</v>
      </c>
      <c r="H37" s="171" t="e">
        <f t="shared" si="2"/>
        <v>#N/A</v>
      </c>
      <c r="I37" s="172">
        <f>INDEX('Data Table'!$F$4:$F$128,MATCH('Analysis Table'!C37,'Data Table'!$A$4:$A$128,0))</f>
        <v>1.3107183071643794E-3</v>
      </c>
      <c r="J37" s="189" t="s">
        <v>225</v>
      </c>
      <c r="K37" s="138">
        <f t="shared" si="1"/>
        <v>1.3107183071643794E-3</v>
      </c>
      <c r="L37" s="139">
        <f>INDEX('Data Table'!$BE$4:$BE$128,MATCH('Analysis Table'!C37,'Data Table'!$A$4:$A$128,0))</f>
        <v>184.5314613099259</v>
      </c>
      <c r="M37" s="140">
        <f>INDEX('[3]60-Mile'!$V$4:$V$129,MATCH(J37,'[3]60-Mile'!$A$4:$A$129,0))</f>
        <v>148.14285714285714</v>
      </c>
      <c r="N37" s="187"/>
      <c r="O37" s="141">
        <f>INDEX('[3]60-Mile'!$X$4:$X$129,MATCH(J37,'[3]60-Mile'!$A$4:$A$129,0))</f>
        <v>8.5610826559153743</v>
      </c>
      <c r="P37" s="142">
        <f>INDEX('[3]60-Mile'!$AA$4:$AA$129,MATCH(J37,'[3]60-Mile'!$A$4:$A$129,0))</f>
        <v>9.2857142857142865</v>
      </c>
      <c r="Q37" s="188"/>
      <c r="R37" s="143"/>
      <c r="S37" s="144">
        <f>('[4]Social Distancing Grades'!$M37)</f>
        <v>-1</v>
      </c>
      <c r="T37" s="144">
        <v>1.6638186803937911</v>
      </c>
      <c r="U37" s="162"/>
      <c r="V37" s="162"/>
      <c r="AA37" s="166"/>
      <c r="AB37" s="167"/>
    </row>
    <row r="38" spans="1:28" s="163" customFormat="1" ht="24.95" customHeight="1" x14ac:dyDescent="0.25">
      <c r="A38" s="178">
        <v>33.888493007000001</v>
      </c>
      <c r="B38" s="179">
        <v>-117.258617962</v>
      </c>
      <c r="C38" s="68">
        <v>6065</v>
      </c>
      <c r="D38" s="68" t="s">
        <v>370</v>
      </c>
      <c r="E38" s="68">
        <v>86</v>
      </c>
      <c r="F38" s="170" t="s">
        <v>153</v>
      </c>
      <c r="G38" s="171">
        <v>24</v>
      </c>
      <c r="H38" s="171" t="e">
        <f t="shared" si="2"/>
        <v>#N/A</v>
      </c>
      <c r="I38" s="172">
        <f>INDEX('Data Table'!$F$4:$F$128,MATCH('Analysis Table'!C38,'Data Table'!$A$4:$A$128,0))</f>
        <v>1.821151157976671E-2</v>
      </c>
      <c r="J38" s="189" t="s">
        <v>204</v>
      </c>
      <c r="K38" s="138">
        <f t="shared" si="1"/>
        <v>1.821151157976671E-2</v>
      </c>
      <c r="L38" s="139">
        <f>INDEX('Data Table'!$BE$4:$BE$128,MATCH('Analysis Table'!C38,'Data Table'!$A$4:$A$128,0))</f>
        <v>185.75313377817884</v>
      </c>
      <c r="M38" s="140">
        <f>INDEX('[3]60-Mile'!$V$4:$V$129,MATCH(J38,'[3]60-Mile'!$A$4:$A$129,0))</f>
        <v>257.85714285714283</v>
      </c>
      <c r="N38" s="187"/>
      <c r="O38" s="141">
        <f>INDEX('[3]60-Mile'!$X$4:$X$129,MATCH(J38,'[3]60-Mile'!$A$4:$A$129,0))</f>
        <v>6.2327084556975709</v>
      </c>
      <c r="P38" s="142">
        <f>INDEX('[3]60-Mile'!$AA$4:$AA$129,MATCH(J38,'[3]60-Mile'!$A$4:$A$129,0))</f>
        <v>11.857142857142858</v>
      </c>
      <c r="Q38" s="188"/>
      <c r="R38" s="143"/>
      <c r="S38" s="144">
        <f>('[4]Social Distancing Grades'!$M38)</f>
        <v>-1</v>
      </c>
      <c r="T38" s="144">
        <v>3.986792442999846</v>
      </c>
      <c r="U38" s="162"/>
      <c r="V38" s="162"/>
      <c r="AA38" s="166"/>
      <c r="AB38" s="167"/>
    </row>
    <row r="39" spans="1:28" s="163" customFormat="1" ht="24.95" customHeight="1" x14ac:dyDescent="0.25">
      <c r="A39" s="175">
        <v>35.042234999999998</v>
      </c>
      <c r="B39" s="176">
        <v>-89.979184000000004</v>
      </c>
      <c r="C39" s="68">
        <v>47157</v>
      </c>
      <c r="D39" s="68" t="s">
        <v>158</v>
      </c>
      <c r="E39" s="68">
        <v>93</v>
      </c>
      <c r="F39" s="170" t="s">
        <v>251</v>
      </c>
      <c r="G39" s="171">
        <v>72</v>
      </c>
      <c r="H39" s="171" t="e">
        <f t="shared" si="2"/>
        <v>#N/A</v>
      </c>
      <c r="I39" s="172">
        <f>INDEX('Data Table'!$F$4:$F$128,MATCH('Analysis Table'!C39,'Data Table'!$A$4:$A$128,0))</f>
        <v>9.2656446027160322E-4</v>
      </c>
      <c r="J39" s="189" t="s">
        <v>171</v>
      </c>
      <c r="K39" s="138">
        <f t="shared" si="1"/>
        <v>9.2656446027160322E-4</v>
      </c>
      <c r="L39" s="139">
        <f>INDEX('Data Table'!$BE$4:$BE$128,MATCH('Analysis Table'!C39,'Data Table'!$A$4:$A$128,0))</f>
        <v>408.24505001477604</v>
      </c>
      <c r="M39" s="140">
        <f>INDEX('[3]60-Mile'!$V$4:$V$129,MATCH(J39,'[3]60-Mile'!$A$4:$A$129,0))</f>
        <v>171.14285714285714</v>
      </c>
      <c r="N39" s="187"/>
      <c r="O39" s="141">
        <f>INDEX('[3]60-Mile'!$X$4:$X$129,MATCH(J39,'[3]60-Mile'!$A$4:$A$129,0))</f>
        <v>7.5559475941862866</v>
      </c>
      <c r="P39" s="142">
        <f>INDEX('[3]60-Mile'!$AA$4:$AA$129,MATCH(J39,'[3]60-Mile'!$A$4:$A$129,0))</f>
        <v>2.7142857142857144</v>
      </c>
      <c r="Q39" s="188"/>
      <c r="R39" s="143"/>
      <c r="S39" s="144">
        <f>('[4]Social Distancing Grades'!$M39)</f>
        <v>-1</v>
      </c>
      <c r="T39" s="144">
        <v>13.77632032601486</v>
      </c>
      <c r="U39" s="162"/>
      <c r="V39" s="162"/>
      <c r="AA39" s="166"/>
      <c r="AB39" s="167"/>
    </row>
    <row r="40" spans="1:28" s="163" customFormat="1" ht="24.95" customHeight="1" x14ac:dyDescent="0.25">
      <c r="A40" s="175">
        <v>32.126420385899998</v>
      </c>
      <c r="B40" s="176">
        <v>-81.189756560399999</v>
      </c>
      <c r="C40" s="68">
        <v>13051</v>
      </c>
      <c r="D40" s="68" t="s">
        <v>158</v>
      </c>
      <c r="E40" s="68">
        <v>125</v>
      </c>
      <c r="F40" s="170" t="s">
        <v>251</v>
      </c>
      <c r="G40" s="171">
        <v>23</v>
      </c>
      <c r="H40" s="171" t="e">
        <f t="shared" si="2"/>
        <v>#N/A</v>
      </c>
      <c r="I40" s="172">
        <f>INDEX('Data Table'!$F$4:$F$128,MATCH('Analysis Table'!C40,'Data Table'!$A$4:$A$128,0))</f>
        <v>3.0424608168004175E-3</v>
      </c>
      <c r="J40" s="189" t="s">
        <v>222</v>
      </c>
      <c r="K40" s="138">
        <f t="shared" si="1"/>
        <v>3.0424608168004175E-3</v>
      </c>
      <c r="L40" s="139">
        <f>INDEX('Data Table'!$BE$4:$BE$128,MATCH('Analysis Table'!C40,'Data Table'!$A$4:$A$128,0))</f>
        <v>135.26568175938405</v>
      </c>
      <c r="M40" s="140">
        <f>INDEX('[3]60-Mile'!$V$4:$V$129,MATCH(J40,'[3]60-Mile'!$A$4:$A$129,0))</f>
        <v>38.142857142857146</v>
      </c>
      <c r="N40" s="187"/>
      <c r="O40" s="141">
        <f>INDEX('[3]60-Mile'!$X$4:$X$129,MATCH(J40,'[3]60-Mile'!$A$4:$A$129,0))</f>
        <v>5.6199208753898819</v>
      </c>
      <c r="P40" s="142">
        <f>INDEX('[3]60-Mile'!$AA$4:$AA$129,MATCH(J40,'[3]60-Mile'!$A$4:$A$129,0))</f>
        <v>2.1428571428571428</v>
      </c>
      <c r="Q40" s="188"/>
      <c r="R40" s="143"/>
      <c r="S40" s="144">
        <f>('[4]Social Distancing Grades'!$M40)</f>
        <v>-1</v>
      </c>
      <c r="T40" s="144">
        <v>2.3737329316554252</v>
      </c>
      <c r="U40" s="162"/>
      <c r="V40" s="162"/>
      <c r="AA40" s="166"/>
      <c r="AB40" s="167"/>
    </row>
    <row r="41" spans="1:28" s="163" customFormat="1" ht="24.95" customHeight="1" x14ac:dyDescent="0.25">
      <c r="A41" s="178">
        <v>39.679773493699997</v>
      </c>
      <c r="B41" s="179">
        <v>-75.604722218999996</v>
      </c>
      <c r="C41" s="68">
        <v>10003</v>
      </c>
      <c r="D41" s="68" t="s">
        <v>158</v>
      </c>
      <c r="E41" s="68">
        <v>107</v>
      </c>
      <c r="F41" s="170" t="s">
        <v>251</v>
      </c>
      <c r="G41" s="171">
        <v>16</v>
      </c>
      <c r="H41" s="171" t="e">
        <f t="shared" si="2"/>
        <v>#N/A</v>
      </c>
      <c r="I41" s="172">
        <f>INDEX('Data Table'!$F$4:$F$128,MATCH('Analysis Table'!C41,'Data Table'!$A$4:$A$128,0))</f>
        <v>1.0791581743831673</v>
      </c>
      <c r="J41" s="189" t="s">
        <v>210</v>
      </c>
      <c r="K41" s="138">
        <f t="shared" si="1"/>
        <v>1.0791581743831673</v>
      </c>
      <c r="L41" s="139">
        <f>INDEX('Data Table'!$BE$4:$BE$128,MATCH('Analysis Table'!C41,'Data Table'!$A$4:$A$128,0))</f>
        <v>888.94526100183509</v>
      </c>
      <c r="M41" s="140">
        <f>INDEX('[3]60-Mile'!$V$4:$V$129,MATCH(J41,'[3]60-Mile'!$A$4:$A$129,0))</f>
        <v>1025.4285714285713</v>
      </c>
      <c r="N41" s="187"/>
      <c r="O41" s="141">
        <f>INDEX('[3]60-Mile'!$X$4:$X$129,MATCH(J41,'[3]60-Mile'!$A$4:$A$129,0))</f>
        <v>60.96675449399951</v>
      </c>
      <c r="P41" s="142">
        <f>INDEX('[3]60-Mile'!$AA$4:$AA$129,MATCH(J41,'[3]60-Mile'!$A$4:$A$129,0))</f>
        <v>107.85714285714286</v>
      </c>
      <c r="Q41" s="188"/>
      <c r="R41" s="143"/>
      <c r="S41" s="144">
        <f>('[4]Social Distancing Grades'!$M41)</f>
        <v>-1</v>
      </c>
      <c r="T41" s="144">
        <v>-0.14870447959550281</v>
      </c>
      <c r="U41" s="162"/>
      <c r="V41" s="162"/>
      <c r="AA41" s="166"/>
      <c r="AB41" s="167"/>
    </row>
    <row r="42" spans="1:28" s="163" customFormat="1" ht="24.95" customHeight="1" x14ac:dyDescent="0.25">
      <c r="A42" s="175">
        <v>39.406011562099998</v>
      </c>
      <c r="B42" s="176">
        <v>-77.984593932500005</v>
      </c>
      <c r="C42" s="68">
        <v>54003</v>
      </c>
      <c r="D42" s="68" t="s">
        <v>158</v>
      </c>
      <c r="E42" s="68">
        <v>34</v>
      </c>
      <c r="F42" s="170" t="s">
        <v>251</v>
      </c>
      <c r="G42" s="171">
        <v>74</v>
      </c>
      <c r="H42" s="171" t="e">
        <f t="shared" si="2"/>
        <v>#N/A</v>
      </c>
      <c r="I42" s="172">
        <f>INDEX('Data Table'!$F$4:$F$128,MATCH('Analysis Table'!C42,'Data Table'!$A$4:$A$128,0))</f>
        <v>2.9280276081280469E-2</v>
      </c>
      <c r="J42" s="189" t="s">
        <v>240</v>
      </c>
      <c r="K42" s="138">
        <f t="shared" si="1"/>
        <v>2.9280276081280469E-2</v>
      </c>
      <c r="L42" s="139">
        <f>INDEX('Data Table'!$BE$4:$BE$128,MATCH('Analysis Table'!C42,'Data Table'!$A$4:$A$128,0))</f>
        <v>688.70460589087293</v>
      </c>
      <c r="M42" s="140">
        <f>INDEX('[3]60-Mile'!$V$4:$V$129,MATCH(J42,'[3]60-Mile'!$A$4:$A$129,0))</f>
        <v>836</v>
      </c>
      <c r="N42" s="187"/>
      <c r="O42" s="141">
        <f>INDEX('[3]60-Mile'!$X$4:$X$129,MATCH(J42,'[3]60-Mile'!$A$4:$A$129,0))</f>
        <v>27.782051053458055</v>
      </c>
      <c r="P42" s="142">
        <f>INDEX('[3]60-Mile'!$AA$4:$AA$129,MATCH(J42,'[3]60-Mile'!$A$4:$A$129,0))</f>
        <v>29.142857142857142</v>
      </c>
      <c r="Q42" s="188"/>
      <c r="R42" s="143"/>
      <c r="S42" s="144">
        <f>('[4]Social Distancing Grades'!$M42)</f>
        <v>-1</v>
      </c>
      <c r="T42" s="144">
        <v>13.969056502602829</v>
      </c>
      <c r="U42" s="162"/>
      <c r="V42" s="162"/>
      <c r="AA42" s="166"/>
      <c r="AB42" s="167"/>
    </row>
    <row r="43" spans="1:28" s="163" customFormat="1" ht="24.95" customHeight="1" x14ac:dyDescent="0.25">
      <c r="A43" s="175">
        <v>33.922897977200002</v>
      </c>
      <c r="B43" s="176">
        <v>-80.800623610700001</v>
      </c>
      <c r="C43" s="68">
        <v>45079</v>
      </c>
      <c r="D43" s="68" t="s">
        <v>158</v>
      </c>
      <c r="E43" s="68">
        <v>90</v>
      </c>
      <c r="F43" s="170" t="s">
        <v>251</v>
      </c>
      <c r="G43" s="171">
        <v>79</v>
      </c>
      <c r="H43" s="171" t="e">
        <f t="shared" si="2"/>
        <v>#N/A</v>
      </c>
      <c r="I43" s="172">
        <f>INDEX('Data Table'!$F$4:$F$128,MATCH('Analysis Table'!C43,'Data Table'!$A$4:$A$128,0))</f>
        <v>3.4163404134109299E-4</v>
      </c>
      <c r="J43" s="189" t="s">
        <v>206</v>
      </c>
      <c r="K43" s="138">
        <f t="shared" si="1"/>
        <v>3.4163404134109299E-4</v>
      </c>
      <c r="L43" s="139">
        <f>INDEX('Data Table'!$BE$4:$BE$128,MATCH('Analysis Table'!C43,'Data Table'!$A$4:$A$128,0))</f>
        <v>257.58325685728789</v>
      </c>
      <c r="M43" s="140">
        <f>INDEX('[3]60-Mile'!$V$4:$V$129,MATCH(J43,'[3]60-Mile'!$A$4:$A$129,0))</f>
        <v>70.571428571428569</v>
      </c>
      <c r="N43" s="187"/>
      <c r="O43" s="141">
        <f>INDEX('[3]60-Mile'!$X$4:$X$129,MATCH(J43,'[3]60-Mile'!$A$4:$A$129,0))</f>
        <v>12.359376001672556</v>
      </c>
      <c r="P43" s="142">
        <f>INDEX('[3]60-Mile'!$AA$4:$AA$129,MATCH(J43,'[3]60-Mile'!$A$4:$A$129,0))</f>
        <v>3</v>
      </c>
      <c r="Q43" s="188"/>
      <c r="R43" s="143"/>
      <c r="S43" s="144">
        <f>('[4]Social Distancing Grades'!$M43)</f>
        <v>-1</v>
      </c>
      <c r="T43" s="144">
        <v>14.135429555995827</v>
      </c>
      <c r="U43" s="162"/>
      <c r="V43" s="162"/>
      <c r="AA43" s="166"/>
      <c r="AB43" s="167"/>
    </row>
    <row r="44" spans="1:28" s="163" customFormat="1" ht="24.95" customHeight="1" x14ac:dyDescent="0.25">
      <c r="A44" s="178">
        <v>32.325181559100002</v>
      </c>
      <c r="B44" s="179">
        <v>-90.082560985699999</v>
      </c>
      <c r="C44" s="68">
        <v>28049</v>
      </c>
      <c r="D44" s="68" t="s">
        <v>158</v>
      </c>
      <c r="E44" s="68">
        <v>64</v>
      </c>
      <c r="F44" s="170" t="s">
        <v>251</v>
      </c>
      <c r="G44" s="171">
        <v>87</v>
      </c>
      <c r="H44" s="171" t="e">
        <f t="shared" si="2"/>
        <v>#N/A</v>
      </c>
      <c r="I44" s="172">
        <f>INDEX('Data Table'!$F$4:$F$128,MATCH('Analysis Table'!C44,'Data Table'!$A$4:$A$128,0))</f>
        <v>4.2474220100054095E-3</v>
      </c>
      <c r="J44" s="189" t="s">
        <v>195</v>
      </c>
      <c r="K44" s="138">
        <f t="shared" si="1"/>
        <v>4.2474220100054095E-3</v>
      </c>
      <c r="L44" s="139">
        <f>INDEX('Data Table'!$BE$4:$BE$128,MATCH('Analysis Table'!C44,'Data Table'!$A$4:$A$128,0))</f>
        <v>624.54675616876477</v>
      </c>
      <c r="M44" s="140">
        <f>INDEX('[3]60-Mile'!$V$4:$V$129,MATCH(J44,'[3]60-Mile'!$A$4:$A$129,0))</f>
        <v>113.57142857142857</v>
      </c>
      <c r="N44" s="187"/>
      <c r="O44" s="141">
        <f>INDEX('[3]60-Mile'!$X$4:$X$129,MATCH(J44,'[3]60-Mile'!$A$4:$A$129,0))</f>
        <v>19.524349653210361</v>
      </c>
      <c r="P44" s="142">
        <f>INDEX('[3]60-Mile'!$AA$4:$AA$129,MATCH(J44,'[3]60-Mile'!$A$4:$A$129,0))</f>
        <v>5.4285714285714288</v>
      </c>
      <c r="Q44" s="188"/>
      <c r="R44" s="143"/>
      <c r="S44" s="144">
        <f>('[4]Social Distancing Grades'!$M44)</f>
        <v>-1</v>
      </c>
      <c r="T44" s="144">
        <v>1.8216443449877051</v>
      </c>
      <c r="U44" s="162"/>
      <c r="V44" s="162"/>
      <c r="AA44" s="166"/>
      <c r="AB44" s="167"/>
    </row>
    <row r="45" spans="1:28" s="163" customFormat="1" ht="24.95" customHeight="1" x14ac:dyDescent="0.25">
      <c r="A45" s="175">
        <v>42.159665645600001</v>
      </c>
      <c r="B45" s="176">
        <v>-121.73798671199999</v>
      </c>
      <c r="C45" s="68">
        <v>41035</v>
      </c>
      <c r="D45" s="68" t="s">
        <v>158</v>
      </c>
      <c r="E45" s="68">
        <v>76</v>
      </c>
      <c r="F45" s="170" t="s">
        <v>251</v>
      </c>
      <c r="G45" s="171">
        <v>118</v>
      </c>
      <c r="H45" s="171" t="e">
        <f t="shared" si="2"/>
        <v>#N/A</v>
      </c>
      <c r="I45" s="172">
        <f>INDEX('Data Table'!$F$4:$F$128,MATCH('Analysis Table'!C45,'Data Table'!$A$4:$A$128,0))</f>
        <v>1.567410047654583E-9</v>
      </c>
      <c r="J45" s="189" t="s">
        <v>200</v>
      </c>
      <c r="K45" s="138">
        <f t="shared" si="1"/>
        <v>1.567410047654583E-9</v>
      </c>
      <c r="L45" s="139">
        <f>INDEX('Data Table'!$BE$4:$BE$128,MATCH('Analysis Table'!C45,'Data Table'!$A$4:$A$128,0))</f>
        <v>42.048006298254556</v>
      </c>
      <c r="M45" s="140">
        <f>INDEX('[3]60-Mile'!$V$4:$V$129,MATCH(J45,'[3]60-Mile'!$A$4:$A$129,0))</f>
        <v>0</v>
      </c>
      <c r="N45" s="187"/>
      <c r="O45" s="141">
        <f>INDEX('[3]60-Mile'!$X$4:$X$129,MATCH(J45,'[3]60-Mile'!$A$4:$A$129,0))</f>
        <v>0</v>
      </c>
      <c r="P45" s="142">
        <f>INDEX('[3]60-Mile'!$AA$4:$AA$129,MATCH(J45,'[3]60-Mile'!$A$4:$A$129,0))</f>
        <v>0</v>
      </c>
      <c r="Q45" s="188"/>
      <c r="R45" s="143"/>
      <c r="S45" s="144">
        <f>('[4]Social Distancing Grades'!$M45)</f>
        <v>-1</v>
      </c>
      <c r="T45" s="144">
        <v>17.218912672122624</v>
      </c>
      <c r="U45" s="162"/>
      <c r="V45" s="162"/>
      <c r="AA45" s="166"/>
      <c r="AB45" s="167"/>
    </row>
    <row r="46" spans="1:28" s="163" customFormat="1" ht="24.95" customHeight="1" x14ac:dyDescent="0.25">
      <c r="A46" s="175">
        <v>43.102525</v>
      </c>
      <c r="B46" s="176">
        <v>-76.104180999999997</v>
      </c>
      <c r="C46" s="68">
        <v>36067</v>
      </c>
      <c r="D46" s="68" t="s">
        <v>158</v>
      </c>
      <c r="E46" s="68">
        <v>138</v>
      </c>
      <c r="F46" s="170" t="s">
        <v>251</v>
      </c>
      <c r="G46" s="171">
        <v>39</v>
      </c>
      <c r="H46" s="171" t="e">
        <f t="shared" si="2"/>
        <v>#N/A</v>
      </c>
      <c r="I46" s="172">
        <f>INDEX('Data Table'!$F$4:$F$128,MATCH('Analysis Table'!C46,'Data Table'!$A$4:$A$128,0))</f>
        <v>0.1797221324708648</v>
      </c>
      <c r="J46" s="189" t="s">
        <v>238</v>
      </c>
      <c r="K46" s="138">
        <f t="shared" si="1"/>
        <v>0.1797221324708648</v>
      </c>
      <c r="L46" s="139">
        <f>INDEX('Data Table'!$BE$4:$BE$128,MATCH('Analysis Table'!C46,'Data Table'!$A$4:$A$128,0))</f>
        <v>272.43579056998732</v>
      </c>
      <c r="M46" s="140">
        <f>INDEX('[3]60-Mile'!$V$4:$V$129,MATCH(J46,'[3]60-Mile'!$A$4:$A$129,0))</f>
        <v>111</v>
      </c>
      <c r="N46" s="187"/>
      <c r="O46" s="141">
        <f>INDEX('[3]60-Mile'!$X$4:$X$129,MATCH(J46,'[3]60-Mile'!$A$4:$A$129,0))</f>
        <v>13.579354047102171</v>
      </c>
      <c r="P46" s="142">
        <f>INDEX('[3]60-Mile'!$AA$4:$AA$129,MATCH(J46,'[3]60-Mile'!$A$4:$A$129,0))</f>
        <v>5.1428571428571432</v>
      </c>
      <c r="Q46" s="188"/>
      <c r="R46" s="143"/>
      <c r="S46" s="144">
        <f>('[4]Social Distancing Grades'!$M46)</f>
        <v>-1</v>
      </c>
      <c r="T46" s="144">
        <v>1.483373065736576</v>
      </c>
      <c r="U46" s="162"/>
      <c r="V46" s="162"/>
      <c r="AA46" s="166"/>
      <c r="AB46" s="167"/>
    </row>
    <row r="47" spans="1:28" s="163" customFormat="1" ht="24.95" customHeight="1" x14ac:dyDescent="0.25">
      <c r="A47" s="178">
        <v>39.331808493700002</v>
      </c>
      <c r="B47" s="179">
        <v>-76.415077833400005</v>
      </c>
      <c r="C47" s="68">
        <v>24510</v>
      </c>
      <c r="D47" s="68" t="s">
        <v>158</v>
      </c>
      <c r="E47" s="68">
        <v>87</v>
      </c>
      <c r="F47" s="170" t="s">
        <v>251</v>
      </c>
      <c r="G47" s="171">
        <v>18</v>
      </c>
      <c r="H47" s="171" t="e">
        <f t="shared" si="2"/>
        <v>#N/A</v>
      </c>
      <c r="I47" s="172">
        <f>INDEX('Data Table'!$F$4:$F$128,MATCH('Analysis Table'!C47,'Data Table'!$A$4:$A$128,0))</f>
        <v>0.48188802898571703</v>
      </c>
      <c r="J47" s="189" t="s">
        <v>205</v>
      </c>
      <c r="K47" s="138">
        <f t="shared" si="1"/>
        <v>0.48188802898571703</v>
      </c>
      <c r="L47" s="139">
        <f>INDEX('Data Table'!$BE$4:$BE$128,MATCH('Analysis Table'!C47,'Data Table'!$A$4:$A$128,0))</f>
        <v>755.64276577684916</v>
      </c>
      <c r="M47" s="140">
        <f>INDEX('[3]60-Mile'!$V$4:$V$129,MATCH(J47,'[3]60-Mile'!$A$4:$A$129,0))</f>
        <v>1730</v>
      </c>
      <c r="N47" s="187"/>
      <c r="O47" s="141">
        <f>INDEX('[3]60-Mile'!$X$4:$X$129,MATCH(J47,'[3]60-Mile'!$A$4:$A$129,0))</f>
        <v>37.48511432122487</v>
      </c>
      <c r="P47" s="142">
        <f>INDEX('[3]60-Mile'!$AA$4:$AA$129,MATCH(J47,'[3]60-Mile'!$A$4:$A$129,0))</f>
        <v>71.571428571428569</v>
      </c>
      <c r="Q47" s="188"/>
      <c r="R47" s="143"/>
      <c r="S47" s="144">
        <f>('[4]Social Distancing Grades'!$M47)</f>
        <v>-1</v>
      </c>
      <c r="T47" s="144">
        <v>-0.35271886419943121</v>
      </c>
      <c r="U47" s="162"/>
      <c r="V47" s="162"/>
      <c r="AA47" s="166"/>
      <c r="AB47" s="167"/>
    </row>
    <row r="48" spans="1:28" s="163" customFormat="1" ht="24.95" customHeight="1" x14ac:dyDescent="0.25">
      <c r="A48" s="175">
        <v>39.448174809999998</v>
      </c>
      <c r="B48" s="176">
        <v>-74.581395213299999</v>
      </c>
      <c r="C48" s="68">
        <v>34001</v>
      </c>
      <c r="D48" s="68" t="s">
        <v>158</v>
      </c>
      <c r="E48" s="68">
        <v>5</v>
      </c>
      <c r="F48" s="170" t="s">
        <v>251</v>
      </c>
      <c r="G48" s="171">
        <v>17</v>
      </c>
      <c r="H48" s="171" t="e">
        <f t="shared" si="2"/>
        <v>#N/A</v>
      </c>
      <c r="I48" s="172">
        <f>INDEX('Data Table'!$F$4:$F$128,MATCH('Analysis Table'!C48,'Data Table'!$A$4:$A$128,0))</f>
        <v>4.3980096201283718</v>
      </c>
      <c r="J48" s="189" t="s">
        <v>174</v>
      </c>
      <c r="K48" s="138">
        <f t="shared" si="1"/>
        <v>4.3980096201283718</v>
      </c>
      <c r="L48" s="139">
        <f>INDEX('Data Table'!$BE$4:$BE$128,MATCH('Analysis Table'!C48,'Data Table'!$A$4:$A$128,0))</f>
        <v>1298.0926941281223</v>
      </c>
      <c r="M48" s="140">
        <f>INDEX('[3]60-Mile'!$V$4:$V$129,MATCH(J48,'[3]60-Mile'!$A$4:$A$129,0))</f>
        <v>900.14285714285711</v>
      </c>
      <c r="N48" s="187"/>
      <c r="O48" s="141">
        <f>INDEX('[3]60-Mile'!$X$4:$X$129,MATCH(J48,'[3]60-Mile'!$A$4:$A$129,0))</f>
        <v>84.540670974573374</v>
      </c>
      <c r="P48" s="142">
        <f>INDEX('[3]60-Mile'!$AA$4:$AA$129,MATCH(J48,'[3]60-Mile'!$A$4:$A$129,0))</f>
        <v>87.142857142857139</v>
      </c>
      <c r="Q48" s="188"/>
      <c r="R48" s="143"/>
      <c r="S48" s="144">
        <f>('[4]Social Distancing Grades'!$M48)</f>
        <v>-1</v>
      </c>
      <c r="T48" s="144">
        <v>-0.21594949673215846</v>
      </c>
      <c r="U48" s="162"/>
      <c r="V48" s="162"/>
      <c r="AA48" s="166"/>
      <c r="AB48" s="167"/>
    </row>
    <row r="49" spans="1:28" s="163" customFormat="1" ht="24.95" customHeight="1" x14ac:dyDescent="0.25">
      <c r="A49" s="175">
        <v>39.849128682299998</v>
      </c>
      <c r="B49" s="176">
        <v>-83.835517715400002</v>
      </c>
      <c r="C49" s="68">
        <v>39021</v>
      </c>
      <c r="D49" s="68" t="s">
        <v>158</v>
      </c>
      <c r="E49" s="68">
        <v>135</v>
      </c>
      <c r="F49" s="170" t="s">
        <v>251</v>
      </c>
      <c r="G49" s="171">
        <v>48</v>
      </c>
      <c r="H49" s="171" t="e">
        <f t="shared" si="2"/>
        <v>#N/A</v>
      </c>
      <c r="I49" s="172">
        <f>INDEX('Data Table'!$F$4:$F$128,MATCH('Analysis Table'!C49,'Data Table'!$A$4:$A$128,0))</f>
        <v>2.3096769681224105E-3</v>
      </c>
      <c r="J49" s="189" t="s">
        <v>226</v>
      </c>
      <c r="K49" s="138">
        <f t="shared" si="1"/>
        <v>2.3096769681224105E-3</v>
      </c>
      <c r="L49" s="139">
        <f>INDEX('Data Table'!$BE$4:$BE$128,MATCH('Analysis Table'!C49,'Data Table'!$A$4:$A$128,0))</f>
        <v>321.66123696655887</v>
      </c>
      <c r="M49" s="140">
        <f>INDEX('[3]60-Mile'!$V$4:$V$129,MATCH(J49,'[3]60-Mile'!$A$4:$A$129,0))</f>
        <v>263.85714285714283</v>
      </c>
      <c r="N49" s="187"/>
      <c r="O49" s="141">
        <f>INDEX('[3]60-Mile'!$X$4:$X$129,MATCH(J49,'[3]60-Mile'!$A$4:$A$129,0))</f>
        <v>11.960282214417104</v>
      </c>
      <c r="P49" s="142">
        <f>INDEX('[3]60-Mile'!$AA$4:$AA$129,MATCH(J49,'[3]60-Mile'!$A$4:$A$129,0))</f>
        <v>17.571428571428573</v>
      </c>
      <c r="Q49" s="188"/>
      <c r="R49" s="143"/>
      <c r="S49" s="144">
        <f>('[4]Social Distancing Grades'!$M49)</f>
        <v>-1</v>
      </c>
      <c r="T49" s="144">
        <v>2.7275971028412092</v>
      </c>
      <c r="U49" s="162"/>
      <c r="V49" s="162"/>
      <c r="AA49" s="166"/>
      <c r="AB49" s="167"/>
    </row>
    <row r="50" spans="1:28" s="163" customFormat="1" ht="24.95" customHeight="1" x14ac:dyDescent="0.25">
      <c r="A50" s="178">
        <v>40.811656199799998</v>
      </c>
      <c r="B50" s="179">
        <v>-82.517999823099998</v>
      </c>
      <c r="C50" s="68">
        <v>39005</v>
      </c>
      <c r="D50" s="68" t="s">
        <v>158</v>
      </c>
      <c r="E50" s="68">
        <v>85</v>
      </c>
      <c r="F50" s="170" t="s">
        <v>251</v>
      </c>
      <c r="G50" s="171">
        <v>81</v>
      </c>
      <c r="H50" s="171" t="e">
        <f t="shared" si="2"/>
        <v>#N/A</v>
      </c>
      <c r="I50" s="172">
        <f>INDEX('Data Table'!$F$4:$F$128,MATCH('Analysis Table'!C50,'Data Table'!$A$4:$A$128,0))</f>
        <v>3.737850897829029E-3</v>
      </c>
      <c r="J50" s="189" t="s">
        <v>203</v>
      </c>
      <c r="K50" s="138">
        <f t="shared" si="1"/>
        <v>3.737850897829029E-3</v>
      </c>
      <c r="L50" s="139">
        <f>INDEX('Data Table'!$BE$4:$BE$128,MATCH('Analysis Table'!C50,'Data Table'!$A$4:$A$128,0))</f>
        <v>332.40490049224377</v>
      </c>
      <c r="M50" s="140">
        <f>INDEX('[3]60-Mile'!$V$4:$V$129,MATCH(J50,'[3]60-Mile'!$A$4:$A$129,0))</f>
        <v>173.85714285714286</v>
      </c>
      <c r="N50" s="187"/>
      <c r="O50" s="141">
        <f>INDEX('[3]60-Mile'!$X$4:$X$129,MATCH(J50,'[3]60-Mile'!$A$4:$A$129,0))</f>
        <v>13.875456454670957</v>
      </c>
      <c r="P50" s="142">
        <f>INDEX('[3]60-Mile'!$AA$4:$AA$129,MATCH(J50,'[3]60-Mile'!$A$4:$A$129,0))</f>
        <v>12.857142857142858</v>
      </c>
      <c r="Q50" s="188"/>
      <c r="R50" s="143"/>
      <c r="S50" s="144">
        <f>('[4]Social Distancing Grades'!$M50)</f>
        <v>-1</v>
      </c>
      <c r="T50" s="144">
        <v>2.7275971028412092</v>
      </c>
      <c r="U50" s="162"/>
      <c r="V50" s="162"/>
      <c r="AA50" s="166"/>
      <c r="AB50" s="167"/>
    </row>
    <row r="51" spans="1:28" s="163" customFormat="1" ht="24.95" customHeight="1" x14ac:dyDescent="0.25">
      <c r="A51" s="175">
        <v>41.586525925799997</v>
      </c>
      <c r="B51" s="176">
        <v>-83.791965140800002</v>
      </c>
      <c r="C51" s="68">
        <v>39051</v>
      </c>
      <c r="D51" s="68" t="s">
        <v>158</v>
      </c>
      <c r="E51" s="68">
        <v>141</v>
      </c>
      <c r="F51" s="170" t="s">
        <v>251</v>
      </c>
      <c r="G51" s="171">
        <v>101</v>
      </c>
      <c r="H51" s="171" t="e">
        <f t="shared" si="2"/>
        <v>#N/A</v>
      </c>
      <c r="I51" s="172">
        <f>INDEX('Data Table'!$F$4:$F$128,MATCH('Analysis Table'!C51,'Data Table'!$A$4:$A$128,0))</f>
        <v>1.3458807110676265E-2</v>
      </c>
      <c r="J51" s="189" t="s">
        <v>228</v>
      </c>
      <c r="K51" s="138">
        <f t="shared" si="1"/>
        <v>1.3458807110676265E-2</v>
      </c>
      <c r="L51" s="139">
        <f>INDEX('Data Table'!$BE$4:$BE$128,MATCH('Analysis Table'!C51,'Data Table'!$A$4:$A$128,0))</f>
        <v>683.73055939313053</v>
      </c>
      <c r="M51" s="140">
        <f>INDEX('[3]60-Mile'!$V$4:$V$129,MATCH(J51,'[3]60-Mile'!$A$4:$A$129,0))</f>
        <v>157.57142857142858</v>
      </c>
      <c r="N51" s="187"/>
      <c r="O51" s="141">
        <f>INDEX('[3]60-Mile'!$X$4:$X$129,MATCH(J51,'[3]60-Mile'!$A$4:$A$129,0))</f>
        <v>77.362277765337652</v>
      </c>
      <c r="P51" s="142">
        <f>INDEX('[3]60-Mile'!$AA$4:$AA$129,MATCH(J51,'[3]60-Mile'!$A$4:$A$129,0))</f>
        <v>28</v>
      </c>
      <c r="Q51" s="188"/>
      <c r="R51" s="143"/>
      <c r="S51" s="144">
        <f>('[4]Social Distancing Grades'!$M51)</f>
        <v>-1</v>
      </c>
      <c r="T51" s="144">
        <v>2.7275971028412092</v>
      </c>
      <c r="U51" s="162"/>
      <c r="V51" s="162"/>
      <c r="AA51" s="166"/>
      <c r="AB51" s="167"/>
    </row>
    <row r="52" spans="1:28" s="163" customFormat="1" ht="24.95" customHeight="1" x14ac:dyDescent="0.25">
      <c r="A52" s="175">
        <v>39.4539927155</v>
      </c>
      <c r="B52" s="176">
        <v>-87.294448702899999</v>
      </c>
      <c r="C52" s="68">
        <v>18167</v>
      </c>
      <c r="D52" s="68" t="s">
        <v>158</v>
      </c>
      <c r="E52" s="68">
        <v>139</v>
      </c>
      <c r="F52" s="170" t="s">
        <v>251</v>
      </c>
      <c r="G52" s="171">
        <v>73</v>
      </c>
      <c r="H52" s="171" t="e">
        <f t="shared" si="2"/>
        <v>#N/A</v>
      </c>
      <c r="I52" s="172">
        <f>INDEX('Data Table'!$F$4:$F$128,MATCH('Analysis Table'!C52,'Data Table'!$A$4:$A$128,0))</f>
        <v>8.2073334061837321E-6</v>
      </c>
      <c r="J52" s="189" t="s">
        <v>194</v>
      </c>
      <c r="K52" s="138">
        <f t="shared" si="1"/>
        <v>8.2073334061837321E-6</v>
      </c>
      <c r="L52" s="139">
        <f>INDEX('Data Table'!$BE$4:$BE$128,MATCH('Analysis Table'!C52,'Data Table'!$A$4:$A$128,0))</f>
        <v>272.50985594439567</v>
      </c>
      <c r="M52" s="140">
        <f>INDEX('[3]60-Mile'!$V$4:$V$129,MATCH(J52,'[3]60-Mile'!$A$4:$A$129,0))</f>
        <v>44.571428571428569</v>
      </c>
      <c r="N52" s="187"/>
      <c r="O52" s="141">
        <f>INDEX('[3]60-Mile'!$X$4:$X$129,MATCH(J52,'[3]60-Mile'!$A$4:$A$129,0))</f>
        <v>21.953999364735338</v>
      </c>
      <c r="P52" s="142">
        <f>INDEX('[3]60-Mile'!$AA$4:$AA$129,MATCH(J52,'[3]60-Mile'!$A$4:$A$129,0))</f>
        <v>4.1428571428571432</v>
      </c>
      <c r="Q52" s="188"/>
      <c r="R52" s="143"/>
      <c r="S52" s="144">
        <f>('[4]Social Distancing Grades'!$M52)</f>
        <v>-1</v>
      </c>
      <c r="T52" s="144">
        <v>3.4102004149357281</v>
      </c>
      <c r="U52" s="162"/>
      <c r="V52" s="162"/>
      <c r="AA52" s="166"/>
      <c r="AB52" s="167"/>
    </row>
    <row r="53" spans="1:28" s="163" customFormat="1" ht="24.95" customHeight="1" x14ac:dyDescent="0.25">
      <c r="A53" s="178">
        <v>39.847893748799997</v>
      </c>
      <c r="B53" s="179">
        <v>-89.667719097800003</v>
      </c>
      <c r="C53" s="68">
        <v>17167</v>
      </c>
      <c r="D53" s="68" t="s">
        <v>158</v>
      </c>
      <c r="E53" s="68">
        <v>1</v>
      </c>
      <c r="F53" s="170" t="s">
        <v>251</v>
      </c>
      <c r="G53" s="171">
        <v>71</v>
      </c>
      <c r="H53" s="171" t="e">
        <f t="shared" si="2"/>
        <v>#N/A</v>
      </c>
      <c r="I53" s="172">
        <f>INDEX('Data Table'!$F$4:$F$128,MATCH('Analysis Table'!C53,'Data Table'!$A$4:$A$128,0))</f>
        <v>3.0607578174679316E-2</v>
      </c>
      <c r="J53" s="189" t="s">
        <v>180</v>
      </c>
      <c r="K53" s="138">
        <f t="shared" si="1"/>
        <v>3.0607578174679316E-2</v>
      </c>
      <c r="L53" s="139">
        <f>INDEX('Data Table'!$BE$4:$BE$128,MATCH('Analysis Table'!C53,'Data Table'!$A$4:$A$128,0))</f>
        <v>117.21881567828744</v>
      </c>
      <c r="M53" s="140">
        <f>INDEX('[3]60-Mile'!$V$4:$V$129,MATCH(J53,'[3]60-Mile'!$A$4:$A$129,0))</f>
        <v>12.142857142857142</v>
      </c>
      <c r="N53" s="187"/>
      <c r="O53" s="141">
        <f>INDEX('[3]60-Mile'!$X$4:$X$129,MATCH(J53,'[3]60-Mile'!$A$4:$A$129,0))</f>
        <v>7.3668017246982869</v>
      </c>
      <c r="P53" s="142">
        <f>INDEX('[3]60-Mile'!$AA$4:$AA$129,MATCH(J53,'[3]60-Mile'!$A$4:$A$129,0))</f>
        <v>0.7142857142857143</v>
      </c>
      <c r="Q53" s="188"/>
      <c r="R53" s="143"/>
      <c r="S53" s="144">
        <f>('[4]Social Distancing Grades'!$M53)</f>
        <v>-1</v>
      </c>
      <c r="T53" s="144">
        <v>3.4967041524320841E-2</v>
      </c>
      <c r="U53" s="162"/>
      <c r="V53" s="162"/>
      <c r="AA53" s="166"/>
      <c r="AB53" s="167"/>
    </row>
    <row r="54" spans="1:28" s="163" customFormat="1" ht="24.95" customHeight="1" x14ac:dyDescent="0.25">
      <c r="A54" s="175">
        <v>42.398624221799999</v>
      </c>
      <c r="B54" s="176">
        <v>-96.389568520099999</v>
      </c>
      <c r="C54" s="68">
        <v>19193</v>
      </c>
      <c r="D54" s="68" t="s">
        <v>158</v>
      </c>
      <c r="E54" s="68">
        <v>134</v>
      </c>
      <c r="F54" s="170" t="s">
        <v>251</v>
      </c>
      <c r="G54" s="171">
        <v>75</v>
      </c>
      <c r="H54" s="171" t="e">
        <f t="shared" si="2"/>
        <v>#N/A</v>
      </c>
      <c r="I54" s="172">
        <f>INDEX('Data Table'!$F$4:$F$128,MATCH('Analysis Table'!C54,'Data Table'!$A$4:$A$128,0))</f>
        <v>5.8454115588491326E-2</v>
      </c>
      <c r="J54" s="189" t="s">
        <v>224</v>
      </c>
      <c r="K54" s="138">
        <f t="shared" si="1"/>
        <v>5.8454115588491326E-2</v>
      </c>
      <c r="L54" s="139">
        <f>INDEX('Data Table'!$BE$4:$BE$128,MATCH('Analysis Table'!C54,'Data Table'!$A$4:$A$128,0))</f>
        <v>1262.8316418675647</v>
      </c>
      <c r="M54" s="140">
        <f>INDEX('[3]60-Mile'!$V$4:$V$129,MATCH(J54,'[3]60-Mile'!$A$4:$A$129,0))</f>
        <v>111.85714285714286</v>
      </c>
      <c r="N54" s="187"/>
      <c r="O54" s="141">
        <f>INDEX('[3]60-Mile'!$X$4:$X$129,MATCH(J54,'[3]60-Mile'!$A$4:$A$129,0))</f>
        <v>10.253661605863229</v>
      </c>
      <c r="P54" s="142">
        <f>INDEX('[3]60-Mile'!$AA$4:$AA$129,MATCH(J54,'[3]60-Mile'!$A$4:$A$129,0))</f>
        <v>1.7142857142857142</v>
      </c>
      <c r="Q54" s="188"/>
      <c r="R54" s="143"/>
      <c r="S54" s="144">
        <f>('[4]Social Distancing Grades'!$M54)</f>
        <v>-1</v>
      </c>
      <c r="T54" s="144">
        <v>0.96130001716473479</v>
      </c>
      <c r="U54" s="162"/>
      <c r="V54" s="162"/>
      <c r="AA54" s="166"/>
      <c r="AB54" s="167"/>
    </row>
    <row r="55" spans="1:28" s="163" customFormat="1" ht="24.95" customHeight="1" x14ac:dyDescent="0.25">
      <c r="A55" s="175">
        <v>32.333565</v>
      </c>
      <c r="B55" s="176">
        <v>-88.745249000000001</v>
      </c>
      <c r="C55" s="68">
        <v>28023</v>
      </c>
      <c r="D55" s="68" t="s">
        <v>158</v>
      </c>
      <c r="E55" s="68">
        <v>94</v>
      </c>
      <c r="F55" s="170" t="s">
        <v>251</v>
      </c>
      <c r="G55" s="171">
        <v>116</v>
      </c>
      <c r="H55" s="171" t="e">
        <f t="shared" si="2"/>
        <v>#N/A</v>
      </c>
      <c r="I55" s="172">
        <f>INDEX('Data Table'!$F$4:$F$128,MATCH('Analysis Table'!C55,'Data Table'!$A$4:$A$128,0))</f>
        <v>2.430056392968565E-4</v>
      </c>
      <c r="J55" s="189" t="s">
        <v>199</v>
      </c>
      <c r="K55" s="138">
        <f t="shared" si="1"/>
        <v>2.430056392968565E-4</v>
      </c>
      <c r="L55" s="139">
        <f>INDEX('Data Table'!$BE$4:$BE$128,MATCH('Analysis Table'!C55,'Data Table'!$A$4:$A$128,0))</f>
        <v>917.49360733807214</v>
      </c>
      <c r="M55" s="140">
        <f>INDEX('[3]60-Mile'!$V$4:$V$129,MATCH(J55,'[3]60-Mile'!$A$4:$A$129,0))</f>
        <v>116.57142857142857</v>
      </c>
      <c r="N55" s="187"/>
      <c r="O55" s="141">
        <f>INDEX('[3]60-Mile'!$X$4:$X$129,MATCH(J55,'[3]60-Mile'!$A$4:$A$129,0))</f>
        <v>41.757571492246697</v>
      </c>
      <c r="P55" s="142">
        <f>INDEX('[3]60-Mile'!$AA$4:$AA$129,MATCH(J55,'[3]60-Mile'!$A$4:$A$129,0))</f>
        <v>5.4285714285714288</v>
      </c>
      <c r="Q55" s="188"/>
      <c r="R55" s="143"/>
      <c r="S55" s="144">
        <f>('[4]Social Distancing Grades'!$M55)</f>
        <v>-1</v>
      </c>
      <c r="T55" s="144">
        <v>1.8216443449877051</v>
      </c>
      <c r="U55" s="162"/>
      <c r="V55" s="162"/>
      <c r="AA55" s="166"/>
      <c r="AB55" s="167"/>
    </row>
    <row r="56" spans="1:28" s="163" customFormat="1" ht="24.95" customHeight="1" x14ac:dyDescent="0.25">
      <c r="A56" s="178">
        <v>38.960902584499998</v>
      </c>
      <c r="B56" s="179">
        <v>-95.681207501000003</v>
      </c>
      <c r="C56" s="68">
        <v>20177</v>
      </c>
      <c r="D56" s="68" t="s">
        <v>158</v>
      </c>
      <c r="E56" s="68">
        <v>42</v>
      </c>
      <c r="F56" s="170" t="s">
        <v>251</v>
      </c>
      <c r="G56" s="171">
        <v>108</v>
      </c>
      <c r="H56" s="171" t="e">
        <f t="shared" si="2"/>
        <v>#N/A</v>
      </c>
      <c r="I56" s="172">
        <f>INDEX('Data Table'!$F$4:$F$128,MATCH('Analysis Table'!C56,'Data Table'!$A$4:$A$128,0))</f>
        <v>1.2028343357568984E-6</v>
      </c>
      <c r="J56" s="189" t="s">
        <v>189</v>
      </c>
      <c r="K56" s="138">
        <f t="shared" si="1"/>
        <v>1.2028343357568984E-6</v>
      </c>
      <c r="L56" s="139">
        <f>INDEX('Data Table'!$BE$4:$BE$128,MATCH('Analysis Table'!C56,'Data Table'!$A$4:$A$128,0))</f>
        <v>279.59681173769957</v>
      </c>
      <c r="M56" s="140">
        <f>INDEX('[3]60-Mile'!$V$4:$V$129,MATCH(J56,'[3]60-Mile'!$A$4:$A$129,0))</f>
        <v>68.428571428571431</v>
      </c>
      <c r="N56" s="187"/>
      <c r="O56" s="141">
        <f>INDEX('[3]60-Mile'!$X$4:$X$129,MATCH(J56,'[3]60-Mile'!$A$4:$A$129,0))</f>
        <v>10.46475590956841</v>
      </c>
      <c r="P56" s="142">
        <f>INDEX('[3]60-Mile'!$AA$4:$AA$129,MATCH(J56,'[3]60-Mile'!$A$4:$A$129,0))</f>
        <v>1.1428571428571428</v>
      </c>
      <c r="Q56" s="188"/>
      <c r="R56" s="143"/>
      <c r="S56" s="144">
        <f>('[4]Social Distancing Grades'!$M56)</f>
        <v>-1</v>
      </c>
      <c r="T56" s="144">
        <v>9.2191133275763715</v>
      </c>
      <c r="U56" s="162"/>
      <c r="V56" s="162"/>
      <c r="AA56" s="166"/>
      <c r="AB56" s="167"/>
    </row>
    <row r="57" spans="1:28" s="163" customFormat="1" ht="24.95" customHeight="1" x14ac:dyDescent="0.25">
      <c r="A57" s="175">
        <v>40.194180000000003</v>
      </c>
      <c r="B57" s="176">
        <v>-76.757581000000002</v>
      </c>
      <c r="C57" s="68">
        <v>42043</v>
      </c>
      <c r="D57" s="68" t="s">
        <v>158</v>
      </c>
      <c r="E57" s="68">
        <v>57</v>
      </c>
      <c r="F57" s="170" t="s">
        <v>251</v>
      </c>
      <c r="G57" s="171">
        <v>41</v>
      </c>
      <c r="H57" s="171" t="e">
        <f t="shared" si="2"/>
        <v>#N/A</v>
      </c>
      <c r="I57" s="172">
        <f>INDEX('Data Table'!$F$4:$F$128,MATCH('Analysis Table'!C57,'Data Table'!$A$4:$A$128,0))</f>
        <v>0.21689984807441651</v>
      </c>
      <c r="J57" s="189" t="s">
        <v>237</v>
      </c>
      <c r="K57" s="138">
        <f t="shared" si="1"/>
        <v>0.21689984807441651</v>
      </c>
      <c r="L57" s="139">
        <f>INDEX('Data Table'!$BE$4:$BE$128,MATCH('Analysis Table'!C57,'Data Table'!$A$4:$A$128,0))</f>
        <v>467.33146201149589</v>
      </c>
      <c r="M57" s="140">
        <f>INDEX('[3]60-Mile'!$V$4:$V$129,MATCH(J57,'[3]60-Mile'!$A$4:$A$129,0))</f>
        <v>288.85714285714283</v>
      </c>
      <c r="N57" s="187"/>
      <c r="O57" s="141">
        <f>INDEX('[3]60-Mile'!$X$4:$X$129,MATCH(J57,'[3]60-Mile'!$A$4:$A$129,0))</f>
        <v>30.626984434718633</v>
      </c>
      <c r="P57" s="142">
        <f>INDEX('[3]60-Mile'!$AA$4:$AA$129,MATCH(J57,'[3]60-Mile'!$A$4:$A$129,0))</f>
        <v>36.714285714285715</v>
      </c>
      <c r="Q57" s="188"/>
      <c r="R57" s="143"/>
      <c r="S57" s="144">
        <f>('[4]Social Distancing Grades'!$M57)</f>
        <v>-1</v>
      </c>
      <c r="T57" s="144">
        <v>99</v>
      </c>
      <c r="U57" s="162"/>
      <c r="V57" s="162"/>
      <c r="AA57" s="166"/>
      <c r="AB57" s="167"/>
    </row>
    <row r="58" spans="1:28" s="163" customFormat="1" ht="24.95" customHeight="1" x14ac:dyDescent="0.25">
      <c r="A58" s="175">
        <v>32.772063000000003</v>
      </c>
      <c r="B58" s="176">
        <v>-97.42165</v>
      </c>
      <c r="C58" s="68">
        <v>48439</v>
      </c>
      <c r="D58" s="68" t="s">
        <v>370</v>
      </c>
      <c r="E58" s="68">
        <v>102</v>
      </c>
      <c r="F58" s="170" t="s">
        <v>157</v>
      </c>
      <c r="G58" s="171">
        <v>25</v>
      </c>
      <c r="H58" s="171" t="e">
        <f t="shared" si="2"/>
        <v>#N/A</v>
      </c>
      <c r="I58" s="172">
        <f>INDEX('Data Table'!$F$4:$F$128,MATCH('Analysis Table'!C58,'Data Table'!$A$4:$A$128,0))</f>
        <v>1.2188139839309413E-3</v>
      </c>
      <c r="J58" s="189" t="s">
        <v>198</v>
      </c>
      <c r="K58" s="138">
        <f t="shared" si="1"/>
        <v>1.2188139839309413E-3</v>
      </c>
      <c r="L58" s="139">
        <f>INDEX('Data Table'!$BE$4:$BE$128,MATCH('Analysis Table'!C58,'Data Table'!$A$4:$A$128,0))</f>
        <v>224.74933422063876</v>
      </c>
      <c r="M58" s="140">
        <f>INDEX('[3]60-Mile'!$V$4:$V$129,MATCH(J58,'[3]60-Mile'!$A$4:$A$129,0))</f>
        <v>323.71428571428572</v>
      </c>
      <c r="N58" s="187"/>
      <c r="O58" s="141">
        <f>INDEX('[3]60-Mile'!$X$4:$X$129,MATCH(J58,'[3]60-Mile'!$A$4:$A$129,0))</f>
        <v>5.9527408434232951</v>
      </c>
      <c r="P58" s="142">
        <f>INDEX('[3]60-Mile'!$AA$4:$AA$129,MATCH(J58,'[3]60-Mile'!$A$4:$A$129,0))</f>
        <v>8.8571428571428577</v>
      </c>
      <c r="Q58" s="188"/>
      <c r="R58" s="143"/>
      <c r="S58" s="144">
        <f>('[4]Social Distancing Grades'!$M58)</f>
        <v>-1</v>
      </c>
      <c r="T58" s="144">
        <v>4.9891433329483164</v>
      </c>
      <c r="U58" s="162"/>
      <c r="V58" s="162"/>
      <c r="AA58" s="166"/>
      <c r="AB58" s="167"/>
    </row>
    <row r="59" spans="1:28" s="163" customFormat="1" ht="24.95" customHeight="1" x14ac:dyDescent="0.25">
      <c r="A59" s="178">
        <v>40.654055043</v>
      </c>
      <c r="B59" s="179">
        <v>-86.151417092200006</v>
      </c>
      <c r="C59" s="68">
        <v>18103</v>
      </c>
      <c r="D59" s="68" t="s">
        <v>370</v>
      </c>
      <c r="E59" s="68">
        <v>54</v>
      </c>
      <c r="F59" s="170" t="s">
        <v>153</v>
      </c>
      <c r="G59" s="171">
        <v>76</v>
      </c>
      <c r="H59" s="171" t="e">
        <f t="shared" si="2"/>
        <v>#N/A</v>
      </c>
      <c r="I59" s="172">
        <f>INDEX('Data Table'!$F$4:$F$128,MATCH('Analysis Table'!C59,'Data Table'!$A$4:$A$128,0))</f>
        <v>1.7544297329576474E-2</v>
      </c>
      <c r="J59" s="189" t="s">
        <v>191</v>
      </c>
      <c r="K59" s="138">
        <f t="shared" si="1"/>
        <v>1.7544297329576474E-2</v>
      </c>
      <c r="L59" s="139">
        <f>INDEX('Data Table'!$BE$4:$BE$128,MATCH('Analysis Table'!C59,'Data Table'!$A$4:$A$128,0))</f>
        <v>593.58113895074518</v>
      </c>
      <c r="M59" s="140">
        <f>INDEX('[3]60-Mile'!$V$4:$V$129,MATCH(J59,'[3]60-Mile'!$A$4:$A$129,0))</f>
        <v>304.14285714285717</v>
      </c>
      <c r="N59" s="187"/>
      <c r="O59" s="141">
        <f>INDEX('[3]60-Mile'!$X$4:$X$129,MATCH(J59,'[3]60-Mile'!$A$4:$A$129,0))</f>
        <v>33.38679788840961</v>
      </c>
      <c r="P59" s="142">
        <f>INDEX('[3]60-Mile'!$AA$4:$AA$129,MATCH(J59,'[3]60-Mile'!$A$4:$A$129,0))</f>
        <v>16.428571428571427</v>
      </c>
      <c r="Q59" s="188"/>
      <c r="R59" s="143"/>
      <c r="S59" s="144">
        <f>('[4]Social Distancing Grades'!$M59)</f>
        <v>-1</v>
      </c>
      <c r="T59" s="144">
        <v>3.4102004149357281</v>
      </c>
      <c r="U59" s="162"/>
      <c r="V59" s="162"/>
      <c r="AA59" s="166"/>
      <c r="AB59" s="167"/>
    </row>
    <row r="60" spans="1:28" s="163" customFormat="1" ht="24.95" customHeight="1" x14ac:dyDescent="0.25">
      <c r="A60" s="175">
        <v>42.199098671999998</v>
      </c>
      <c r="B60" s="176">
        <v>-72.536526639000002</v>
      </c>
      <c r="C60" s="68">
        <v>25013</v>
      </c>
      <c r="D60" s="68" t="s">
        <v>370</v>
      </c>
      <c r="E60" s="68">
        <v>152</v>
      </c>
      <c r="F60" s="170" t="s">
        <v>153</v>
      </c>
      <c r="G60" s="171">
        <v>45</v>
      </c>
      <c r="H60" s="171" t="e">
        <f t="shared" si="2"/>
        <v>#N/A</v>
      </c>
      <c r="I60" s="172">
        <f>INDEX('Data Table'!$F$4:$F$128,MATCH('Analysis Table'!C60,'Data Table'!$A$4:$A$128,0))</f>
        <v>0.75608546919189146</v>
      </c>
      <c r="J60" s="189" t="s">
        <v>232</v>
      </c>
      <c r="K60" s="138">
        <f t="shared" si="1"/>
        <v>0.75608546919189146</v>
      </c>
      <c r="L60" s="139">
        <f>INDEX('Data Table'!$BE$4:$BE$128,MATCH('Analysis Table'!C60,'Data Table'!$A$4:$A$128,0))</f>
        <v>1060.1642470189602</v>
      </c>
      <c r="M60" s="140">
        <f>INDEX('[3]60-Mile'!$V$4:$V$129,MATCH(J60,'[3]60-Mile'!$A$4:$A$129,0))</f>
        <v>777.85714285714289</v>
      </c>
      <c r="N60" s="187"/>
      <c r="O60" s="141">
        <f>INDEX('[3]60-Mile'!$X$4:$X$129,MATCH(J60,'[3]60-Mile'!$A$4:$A$129,0))</f>
        <v>83.07662131130428</v>
      </c>
      <c r="P60" s="142">
        <f>INDEX('[3]60-Mile'!$AA$4:$AA$129,MATCH(J60,'[3]60-Mile'!$A$4:$A$129,0))</f>
        <v>52.428571428571431</v>
      </c>
      <c r="Q60" s="188"/>
      <c r="R60" s="143"/>
      <c r="S60" s="144">
        <f>('[4]Social Distancing Grades'!$M60)</f>
        <v>-1</v>
      </c>
      <c r="T60" s="144">
        <v>0.13944878650761017</v>
      </c>
      <c r="U60" s="162"/>
      <c r="V60" s="162"/>
      <c r="AA60" s="166"/>
      <c r="AB60" s="167"/>
    </row>
    <row r="61" spans="1:28" s="163" customFormat="1" ht="24.95" customHeight="1" x14ac:dyDescent="0.25">
      <c r="A61" s="175">
        <v>25.494428254900001</v>
      </c>
      <c r="B61" s="176">
        <v>-80.391498236299995</v>
      </c>
      <c r="C61" s="68">
        <v>12086</v>
      </c>
      <c r="D61" s="68" t="s">
        <v>370</v>
      </c>
      <c r="E61" s="68">
        <v>62</v>
      </c>
      <c r="F61" s="170" t="s">
        <v>76</v>
      </c>
      <c r="G61" s="171">
        <v>4</v>
      </c>
      <c r="H61" s="171" t="e">
        <f t="shared" si="2"/>
        <v>#N/A</v>
      </c>
      <c r="I61" s="172">
        <f>INDEX('Data Table'!$F$4:$F$128,MATCH('Analysis Table'!C61,'Data Table'!$A$4:$A$128,0))</f>
        <v>2.9300305084011241E-2</v>
      </c>
      <c r="J61" s="189" t="s">
        <v>193</v>
      </c>
      <c r="K61" s="138">
        <f t="shared" si="1"/>
        <v>2.9300305084011241E-2</v>
      </c>
      <c r="L61" s="139">
        <f>INDEX('Data Table'!$BE$4:$BE$128,MATCH('Analysis Table'!C61,'Data Table'!$A$4:$A$128,0))</f>
        <v>498.50904710972679</v>
      </c>
      <c r="M61" s="140">
        <f>INDEX('[3]60-Mile'!$V$4:$V$129,MATCH(J61,'[3]60-Mile'!$A$4:$A$129,0))</f>
        <v>235.71428571428572</v>
      </c>
      <c r="N61" s="187"/>
      <c r="O61" s="141">
        <f>INDEX('[3]60-Mile'!$X$4:$X$129,MATCH(J61,'[3]60-Mile'!$A$4:$A$129,0))</f>
        <v>19.519615105230962</v>
      </c>
      <c r="P61" s="142">
        <f>INDEX('[3]60-Mile'!$AA$4:$AA$129,MATCH(J61,'[3]60-Mile'!$A$4:$A$129,0))</f>
        <v>11.857142857142858</v>
      </c>
      <c r="Q61" s="188"/>
      <c r="R61" s="143"/>
      <c r="S61" s="144">
        <f>('[4]Social Distancing Grades'!$M61)</f>
        <v>-0.8</v>
      </c>
      <c r="T61" s="144">
        <v>3.3613855486841784</v>
      </c>
      <c r="U61" s="162"/>
      <c r="V61" s="162"/>
      <c r="AA61" s="166"/>
      <c r="AB61" s="167"/>
    </row>
    <row r="62" spans="1:28" s="163" customFormat="1" ht="24.95" customHeight="1" x14ac:dyDescent="0.25">
      <c r="A62" s="175">
        <v>41.267394009699998</v>
      </c>
      <c r="B62" s="176">
        <v>-80.6788193398</v>
      </c>
      <c r="C62" s="68">
        <v>39155</v>
      </c>
      <c r="D62" s="68" t="s">
        <v>370</v>
      </c>
      <c r="E62" s="68">
        <v>156</v>
      </c>
      <c r="F62" s="170" t="s">
        <v>153</v>
      </c>
      <c r="G62" s="171">
        <v>9</v>
      </c>
      <c r="H62" s="171" t="e">
        <f t="shared" si="2"/>
        <v>#N/A</v>
      </c>
      <c r="I62" s="172">
        <f>INDEX('Data Table'!$F$4:$F$128,MATCH('Analysis Table'!C62,'Data Table'!$A$4:$A$128,0))</f>
        <v>1.7300536102885832E-3</v>
      </c>
      <c r="J62" s="189" t="s">
        <v>234</v>
      </c>
      <c r="K62" s="138">
        <f t="shared" si="1"/>
        <v>1.7300536102885832E-3</v>
      </c>
      <c r="L62" s="139">
        <f>INDEX('Data Table'!$BE$4:$BE$128,MATCH('Analysis Table'!C62,'Data Table'!$A$4:$A$128,0))</f>
        <v>242.95578673273508</v>
      </c>
      <c r="M62" s="140">
        <f>INDEX('[3]60-Mile'!$V$4:$V$129,MATCH(J62,'[3]60-Mile'!$A$4:$A$129,0))</f>
        <v>213.57142857142858</v>
      </c>
      <c r="N62" s="187"/>
      <c r="O62" s="141">
        <f>INDEX('[3]60-Mile'!$X$4:$X$129,MATCH(J62,'[3]60-Mile'!$A$4:$A$129,0))</f>
        <v>21.867628719822616</v>
      </c>
      <c r="P62" s="142">
        <f>INDEX('[3]60-Mile'!$AA$4:$AA$129,MATCH(J62,'[3]60-Mile'!$A$4:$A$129,0))</f>
        <v>24.142857142857142</v>
      </c>
      <c r="Q62" s="188"/>
      <c r="R62" s="143"/>
      <c r="S62" s="144">
        <f>('[4]Social Distancing Grades'!$M62)</f>
        <v>-1</v>
      </c>
      <c r="T62" s="144">
        <v>2.7275971028412092</v>
      </c>
      <c r="U62" s="162"/>
      <c r="V62" s="162"/>
      <c r="AA62" s="166"/>
      <c r="AB62" s="167"/>
    </row>
    <row r="63" spans="1:28" s="163" customFormat="1" ht="24.95" customHeight="1" x14ac:dyDescent="0.25">
      <c r="A63" s="175">
        <v>40.4930422845</v>
      </c>
      <c r="B63" s="176">
        <v>-80.210503357600004</v>
      </c>
      <c r="C63" s="68">
        <v>42003</v>
      </c>
      <c r="D63" s="68" t="s">
        <v>370</v>
      </c>
      <c r="E63" s="68">
        <v>116</v>
      </c>
      <c r="F63" s="170" t="s">
        <v>153</v>
      </c>
      <c r="G63" s="171">
        <v>92</v>
      </c>
      <c r="H63" s="171" t="e">
        <f t="shared" si="2"/>
        <v>#N/A</v>
      </c>
      <c r="I63" s="172">
        <f>INDEX('Data Table'!$F$4:$F$128,MATCH('Analysis Table'!C63,'Data Table'!$A$4:$A$128,0))</f>
        <v>6.7112920630786358E-3</v>
      </c>
      <c r="J63" s="189" t="s">
        <v>214</v>
      </c>
      <c r="K63" s="138">
        <f t="shared" si="1"/>
        <v>6.7112920630786358E-3</v>
      </c>
      <c r="L63" s="139">
        <f>INDEX('Data Table'!$BE$4:$BE$128,MATCH('Analysis Table'!C63,'Data Table'!$A$4:$A$128,0))</f>
        <v>182.77469929494447</v>
      </c>
      <c r="M63" s="140">
        <f>INDEX('[3]60-Mile'!$V$4:$V$129,MATCH(J63,'[3]60-Mile'!$A$4:$A$129,0))</f>
        <v>87</v>
      </c>
      <c r="N63" s="187"/>
      <c r="O63" s="141">
        <f>INDEX('[3]60-Mile'!$X$4:$X$129,MATCH(J63,'[3]60-Mile'!$A$4:$A$129,0))</f>
        <v>16.381144247913902</v>
      </c>
      <c r="P63" s="142">
        <f>INDEX('[3]60-Mile'!$AA$4:$AA$129,MATCH(J63,'[3]60-Mile'!$A$4:$A$129,0))</f>
        <v>10.571428571428571</v>
      </c>
      <c r="Q63" s="188"/>
      <c r="R63" s="143"/>
      <c r="S63" s="144">
        <f>('[4]Social Distancing Grades'!$M63)</f>
        <v>-1</v>
      </c>
      <c r="T63" s="144">
        <v>99</v>
      </c>
      <c r="U63" s="162"/>
      <c r="V63" s="162"/>
      <c r="AA63" s="166"/>
      <c r="AB63" s="167"/>
    </row>
    <row r="64" spans="1:28" s="163" customFormat="1" ht="24.95" customHeight="1" x14ac:dyDescent="0.25">
      <c r="A64" s="178">
        <v>44.8903961018</v>
      </c>
      <c r="B64" s="179">
        <v>-93.202498253300007</v>
      </c>
      <c r="C64" s="68">
        <v>27053</v>
      </c>
      <c r="D64" s="68" t="s">
        <v>370</v>
      </c>
      <c r="E64" s="68">
        <v>96</v>
      </c>
      <c r="F64" s="170" t="s">
        <v>153</v>
      </c>
      <c r="G64" s="171">
        <v>2</v>
      </c>
      <c r="H64" s="171" t="e">
        <f t="shared" si="2"/>
        <v>#N/A</v>
      </c>
      <c r="I64" s="172">
        <f>INDEX('Data Table'!$F$4:$F$128,MATCH('Analysis Table'!C64,'Data Table'!$A$4:$A$128,0))</f>
        <v>0.11313726135582086</v>
      </c>
      <c r="J64" s="189" t="s">
        <v>208</v>
      </c>
      <c r="K64" s="138">
        <f t="shared" si="1"/>
        <v>0.11313726135582086</v>
      </c>
      <c r="L64" s="139">
        <f>INDEX('Data Table'!$BE$4:$BE$128,MATCH('Analysis Table'!C64,'Data Table'!$A$4:$A$128,0))</f>
        <v>358.22197545343766</v>
      </c>
      <c r="M64" s="140">
        <f>INDEX('[3]60-Mile'!$V$4:$V$129,MATCH(J64,'[3]60-Mile'!$A$4:$A$129,0))</f>
        <v>559</v>
      </c>
      <c r="N64" s="187"/>
      <c r="O64" s="141">
        <f>INDEX('[3]60-Mile'!$X$4:$X$129,MATCH(J64,'[3]60-Mile'!$A$4:$A$129,0))</f>
        <v>19.755366181308514</v>
      </c>
      <c r="P64" s="142">
        <f>INDEX('[3]60-Mile'!$AA$4:$AA$129,MATCH(J64,'[3]60-Mile'!$A$4:$A$129,0))</f>
        <v>19.714285714285715</v>
      </c>
      <c r="Q64" s="188"/>
      <c r="R64" s="143"/>
      <c r="S64" s="144">
        <f>('[4]Social Distancing Grades'!$M64)</f>
        <v>-0.8</v>
      </c>
      <c r="T64" s="144">
        <v>1.2347222423207325</v>
      </c>
      <c r="U64" s="162"/>
      <c r="V64" s="162"/>
      <c r="AA64" s="166"/>
      <c r="AB64" s="167"/>
    </row>
    <row r="65" spans="1:28" s="163" customFormat="1" ht="24.95" customHeight="1" x14ac:dyDescent="0.25">
      <c r="A65" s="175">
        <v>33.915164793400002</v>
      </c>
      <c r="B65" s="176">
        <v>-84.515674964599995</v>
      </c>
      <c r="C65" s="68">
        <v>13067</v>
      </c>
      <c r="D65" s="68" t="s">
        <v>370</v>
      </c>
      <c r="E65" s="68">
        <v>29</v>
      </c>
      <c r="F65" s="170" t="s">
        <v>153</v>
      </c>
      <c r="G65" s="171">
        <v>6</v>
      </c>
      <c r="H65" s="171" t="e">
        <f t="shared" si="2"/>
        <v>#N/A</v>
      </c>
      <c r="I65" s="172">
        <f>INDEX('Data Table'!$F$4:$F$128,MATCH('Analysis Table'!C65,'Data Table'!$A$4:$A$128,0))</f>
        <v>3.5163116473759436E-2</v>
      </c>
      <c r="J65" s="189" t="s">
        <v>184</v>
      </c>
      <c r="K65" s="138">
        <f t="shared" si="1"/>
        <v>3.5163116473759436E-2</v>
      </c>
      <c r="L65" s="139">
        <f>INDEX('Data Table'!$BE$4:$BE$128,MATCH('Analysis Table'!C65,'Data Table'!$A$4:$A$128,0))</f>
        <v>353.13585982001001</v>
      </c>
      <c r="M65" s="140">
        <f>INDEX('[3]60-Mile'!$V$4:$V$129,MATCH(J65,'[3]60-Mile'!$A$4:$A$129,0))</f>
        <v>384.71428571428572</v>
      </c>
      <c r="N65" s="187"/>
      <c r="O65" s="141">
        <f>INDEX('[3]60-Mile'!$X$4:$X$129,MATCH(J65,'[3]60-Mile'!$A$4:$A$129,0))</f>
        <v>14.128408794651905</v>
      </c>
      <c r="P65" s="142">
        <f>INDEX('[3]60-Mile'!$AA$4:$AA$129,MATCH(J65,'[3]60-Mile'!$A$4:$A$129,0))</f>
        <v>19.142857142857142</v>
      </c>
      <c r="Q65" s="188"/>
      <c r="R65" s="143"/>
      <c r="S65" s="144">
        <f>('[4]Social Distancing Grades'!$M65)</f>
        <v>-1</v>
      </c>
      <c r="T65" s="144">
        <v>2.3737329316554252</v>
      </c>
      <c r="U65" s="162"/>
      <c r="V65" s="162"/>
      <c r="AA65" s="166"/>
      <c r="AB65" s="167"/>
    </row>
    <row r="66" spans="1:28" s="163" customFormat="1" ht="24.95" customHeight="1" x14ac:dyDescent="0.25">
      <c r="A66" s="178">
        <v>34.668785775099998</v>
      </c>
      <c r="B66" s="179">
        <v>-99.270898438700002</v>
      </c>
      <c r="C66" s="68">
        <v>40065</v>
      </c>
      <c r="D66" s="68" t="s">
        <v>363</v>
      </c>
      <c r="E66" s="68">
        <v>3</v>
      </c>
      <c r="F66" s="170" t="s">
        <v>74</v>
      </c>
      <c r="G66" s="171">
        <v>69</v>
      </c>
      <c r="H66" s="171" t="e">
        <f t="shared" ref="H66:H97" si="3">_xlfn.RANK.EQ(I66,$I$2:$I$126)</f>
        <v>#N/A</v>
      </c>
      <c r="I66" s="172">
        <f>INDEX('Data Table'!$F$4:$F$128,MATCH('Analysis Table'!C66,'Data Table'!$A$4:$A$128,0))</f>
        <v>1.3159825386540446E-7</v>
      </c>
      <c r="J66" s="189" t="s">
        <v>151</v>
      </c>
      <c r="K66" s="138">
        <f t="shared" si="1"/>
        <v>1.3159825386540446E-7</v>
      </c>
      <c r="L66" s="139">
        <f>INDEX('Data Table'!$BE$4:$BE$128,MATCH('Analysis Table'!C66,'Data Table'!$A$4:$A$128,0))</f>
        <v>132.52364402765434</v>
      </c>
      <c r="M66" s="140">
        <f>INDEX('[3]60-Mile'!$V$4:$V$129,MATCH(J66,'[3]60-Mile'!$A$4:$A$129,0))</f>
        <v>7.2857142857142856</v>
      </c>
      <c r="N66" s="187"/>
      <c r="O66" s="141">
        <f>INDEX('[3]60-Mile'!$X$4:$X$129,MATCH(J66,'[3]60-Mile'!$A$4:$A$129,0))</f>
        <v>4.2577877599246365</v>
      </c>
      <c r="P66" s="142">
        <f>INDEX('[3]60-Mile'!$AA$4:$AA$129,MATCH(J66,'[3]60-Mile'!$A$4:$A$129,0))</f>
        <v>0</v>
      </c>
      <c r="Q66" s="188"/>
      <c r="R66" s="143"/>
      <c r="S66" s="144">
        <f>('[4]Social Distancing Grades'!$M66)</f>
        <v>-1</v>
      </c>
      <c r="T66" s="144">
        <v>18.156772394082765</v>
      </c>
      <c r="U66" s="162"/>
      <c r="V66" s="162"/>
      <c r="AA66" s="166"/>
      <c r="AB66" s="167"/>
    </row>
    <row r="67" spans="1:28" s="163" customFormat="1" ht="24.95" customHeight="1" x14ac:dyDescent="0.25">
      <c r="A67" s="175">
        <v>35.364639214599997</v>
      </c>
      <c r="B67" s="176">
        <v>-86.079671674300002</v>
      </c>
      <c r="C67" s="68">
        <v>47031</v>
      </c>
      <c r="D67" s="68" t="s">
        <v>368</v>
      </c>
      <c r="E67" s="68">
        <v>4</v>
      </c>
      <c r="F67" s="170" t="s">
        <v>157</v>
      </c>
      <c r="G67" s="171">
        <v>89</v>
      </c>
      <c r="H67" s="171" t="e">
        <f t="shared" si="3"/>
        <v>#N/A</v>
      </c>
      <c r="I67" s="172">
        <f>INDEX('Data Table'!$F$4:$F$128,MATCH('Analysis Table'!C67,'Data Table'!$A$4:$A$128,0))</f>
        <v>1.1773003129169684E-3</v>
      </c>
      <c r="J67" s="189" t="s">
        <v>168</v>
      </c>
      <c r="K67" s="138">
        <f t="shared" ref="K67:K126" si="4">I67</f>
        <v>1.1773003129169684E-3</v>
      </c>
      <c r="L67" s="139">
        <f>INDEX('Data Table'!$BE$4:$BE$128,MATCH('Analysis Table'!C67,'Data Table'!$A$4:$A$128,0))</f>
        <v>220.20216248883881</v>
      </c>
      <c r="M67" s="140">
        <f>INDEX('[3]60-Mile'!$V$4:$V$129,MATCH(J67,'[3]60-Mile'!$A$4:$A$129,0))</f>
        <v>114.57142857142857</v>
      </c>
      <c r="N67" s="187"/>
      <c r="O67" s="141">
        <f>INDEX('[3]60-Mile'!$X$4:$X$129,MATCH(J67,'[3]60-Mile'!$A$4:$A$129,0))</f>
        <v>3.5897587364049248</v>
      </c>
      <c r="P67" s="142">
        <f>INDEX('[3]60-Mile'!$AA$4:$AA$129,MATCH(J67,'[3]60-Mile'!$A$4:$A$129,0))</f>
        <v>0.7142857142857143</v>
      </c>
      <c r="Q67" s="188"/>
      <c r="R67" s="143"/>
      <c r="S67" s="144">
        <f>('[4]Social Distancing Grades'!$M67)</f>
        <v>-1</v>
      </c>
      <c r="T67" s="144">
        <v>13.77632032601486</v>
      </c>
      <c r="U67" s="162"/>
      <c r="V67" s="162"/>
      <c r="AA67" s="166"/>
      <c r="AB67" s="167"/>
    </row>
    <row r="68" spans="1:28" s="163" customFormat="1" ht="24.95" customHeight="1" x14ac:dyDescent="0.25">
      <c r="A68" s="175">
        <v>32.500280958200001</v>
      </c>
      <c r="B68" s="176">
        <v>-93.599941340499996</v>
      </c>
      <c r="C68" s="68">
        <v>22015</v>
      </c>
      <c r="D68" s="68" t="s">
        <v>365</v>
      </c>
      <c r="E68" s="68">
        <v>7</v>
      </c>
      <c r="F68" s="170" t="s">
        <v>154</v>
      </c>
      <c r="G68" s="171">
        <v>112</v>
      </c>
      <c r="H68" s="171" t="e">
        <f t="shared" si="3"/>
        <v>#N/A</v>
      </c>
      <c r="I68" s="172">
        <f>INDEX('Data Table'!$F$4:$F$128,MATCH('Analysis Table'!C68,'Data Table'!$A$4:$A$128,0))</f>
        <v>5.0250494309327846E-5</v>
      </c>
      <c r="J68" s="189" t="s">
        <v>116</v>
      </c>
      <c r="K68" s="138">
        <f t="shared" si="4"/>
        <v>5.0250494309327846E-5</v>
      </c>
      <c r="L68" s="139">
        <f>INDEX('Data Table'!$BE$4:$BE$128,MATCH('Analysis Table'!C68,'Data Table'!$A$4:$A$128,0))</f>
        <v>535.40775455709661</v>
      </c>
      <c r="M68" s="140">
        <f>INDEX('[3]60-Mile'!$V$4:$V$129,MATCH(J68,'[3]60-Mile'!$A$4:$A$129,0))</f>
        <v>99</v>
      </c>
      <c r="N68" s="187"/>
      <c r="O68" s="141">
        <f>INDEX('[3]60-Mile'!$X$4:$X$129,MATCH(J68,'[3]60-Mile'!$A$4:$A$129,0))</f>
        <v>41.985479711972175</v>
      </c>
      <c r="P68" s="142">
        <f>INDEX('[3]60-Mile'!$AA$4:$AA$129,MATCH(J68,'[3]60-Mile'!$A$4:$A$129,0))</f>
        <v>5.2857142857142856</v>
      </c>
      <c r="Q68" s="188"/>
      <c r="R68" s="143"/>
      <c r="S68" s="144">
        <f>('[4]Social Distancing Grades'!$M68)</f>
        <v>-1</v>
      </c>
      <c r="T68" s="144">
        <v>2.4999246012336913</v>
      </c>
      <c r="U68" s="162"/>
      <c r="V68" s="162"/>
      <c r="AA68" s="166"/>
      <c r="AB68" s="167"/>
    </row>
    <row r="69" spans="1:28" s="163" customFormat="1" ht="24.95" customHeight="1" x14ac:dyDescent="0.25">
      <c r="A69" s="178">
        <v>39.121043129100002</v>
      </c>
      <c r="B69" s="179">
        <v>-121.39541450199999</v>
      </c>
      <c r="C69" s="68">
        <v>6115</v>
      </c>
      <c r="D69" s="68" t="s">
        <v>366</v>
      </c>
      <c r="E69" s="68">
        <v>9</v>
      </c>
      <c r="F69" s="170" t="s">
        <v>155</v>
      </c>
      <c r="G69" s="171">
        <v>22</v>
      </c>
      <c r="H69" s="171" t="e">
        <f t="shared" si="3"/>
        <v>#N/A</v>
      </c>
      <c r="I69" s="172">
        <f>INDEX('Data Table'!$F$4:$F$128,MATCH('Analysis Table'!C69,'Data Table'!$A$4:$A$128,0))</f>
        <v>1.2224126802475662E-3</v>
      </c>
      <c r="J69" s="189" t="s">
        <v>127</v>
      </c>
      <c r="K69" s="138">
        <f t="shared" si="4"/>
        <v>1.2224126802475662E-3</v>
      </c>
      <c r="L69" s="139">
        <f>INDEX('Data Table'!$BE$4:$BE$128,MATCH('Analysis Table'!C69,'Data Table'!$A$4:$A$128,0))</f>
        <v>70.116522315526126</v>
      </c>
      <c r="M69" s="140">
        <f>INDEX('[3]60-Mile'!$V$4:$V$129,MATCH(J69,'[3]60-Mile'!$A$4:$A$129,0))</f>
        <v>21.142857142857142</v>
      </c>
      <c r="N69" s="187"/>
      <c r="O69" s="141">
        <f>INDEX('[3]60-Mile'!$X$4:$X$129,MATCH(J69,'[3]60-Mile'!$A$4:$A$129,0))</f>
        <v>3.3261543834557079</v>
      </c>
      <c r="P69" s="142">
        <f>INDEX('[3]60-Mile'!$AA$4:$AA$129,MATCH(J69,'[3]60-Mile'!$A$4:$A$129,0))</f>
        <v>0.8571428571428571</v>
      </c>
      <c r="Q69" s="188"/>
      <c r="R69" s="143"/>
      <c r="S69" s="144">
        <f>('[4]Social Distancing Grades'!$M69)</f>
        <v>-1</v>
      </c>
      <c r="T69" s="144">
        <v>3.986792442999846</v>
      </c>
      <c r="U69" s="162"/>
      <c r="V69" s="162"/>
      <c r="AA69" s="166"/>
      <c r="AB69" s="167"/>
    </row>
    <row r="70" spans="1:28" s="163" customFormat="1" ht="24.95" customHeight="1" x14ac:dyDescent="0.25">
      <c r="A70" s="175">
        <v>39.706681969900004</v>
      </c>
      <c r="B70" s="176">
        <v>-104.757734554</v>
      </c>
      <c r="C70" s="68">
        <v>8001</v>
      </c>
      <c r="D70" s="68" t="s">
        <v>372</v>
      </c>
      <c r="E70" s="68">
        <v>13</v>
      </c>
      <c r="F70" s="170" t="s">
        <v>156</v>
      </c>
      <c r="G70" s="171">
        <v>90</v>
      </c>
      <c r="H70" s="171" t="e">
        <f t="shared" si="3"/>
        <v>#N/A</v>
      </c>
      <c r="I70" s="172">
        <f>INDEX('Data Table'!$F$4:$F$128,MATCH('Analysis Table'!C70,'Data Table'!$A$4:$A$128,0))</f>
        <v>1.2603046373051046E-2</v>
      </c>
      <c r="J70" s="189" t="s">
        <v>129</v>
      </c>
      <c r="K70" s="138">
        <f t="shared" si="4"/>
        <v>1.2603046373051046E-2</v>
      </c>
      <c r="L70" s="139">
        <f>INDEX('Data Table'!$BE$4:$BE$128,MATCH('Analysis Table'!C70,'Data Table'!$A$4:$A$128,0))</f>
        <v>459.25392986170135</v>
      </c>
      <c r="M70" s="140">
        <f>INDEX('[3]60-Mile'!$V$4:$V$129,MATCH(J70,'[3]60-Mile'!$A$4:$A$129,0))</f>
        <v>250.42857142857142</v>
      </c>
      <c r="N70" s="187"/>
      <c r="O70" s="141">
        <f>INDEX('[3]60-Mile'!$X$4:$X$129,MATCH(J70,'[3]60-Mile'!$A$4:$A$129,0))</f>
        <v>27.250508818094339</v>
      </c>
      <c r="P70" s="142">
        <f>INDEX('[3]60-Mile'!$AA$4:$AA$129,MATCH(J70,'[3]60-Mile'!$A$4:$A$129,0))</f>
        <v>15.142857142857142</v>
      </c>
      <c r="Q70" s="188"/>
      <c r="R70" s="143"/>
      <c r="S70" s="144">
        <f>('[4]Social Distancing Grades'!$M70)</f>
        <v>-1</v>
      </c>
      <c r="T70" s="144">
        <v>1.4839062283214588</v>
      </c>
      <c r="U70" s="162"/>
      <c r="V70" s="162"/>
      <c r="AA70" s="166"/>
      <c r="AB70" s="167"/>
    </row>
    <row r="71" spans="1:28" s="163" customFormat="1" ht="24.95" customHeight="1" x14ac:dyDescent="0.25">
      <c r="A71" s="175">
        <v>34.386452423100003</v>
      </c>
      <c r="B71" s="176">
        <v>-103.317531569</v>
      </c>
      <c r="C71" s="68">
        <v>35009</v>
      </c>
      <c r="D71" s="68" t="s">
        <v>367</v>
      </c>
      <c r="E71" s="68">
        <v>16</v>
      </c>
      <c r="F71" s="170" t="s">
        <v>74</v>
      </c>
      <c r="G71" s="171">
        <v>117</v>
      </c>
      <c r="H71" s="171" t="e">
        <f t="shared" si="3"/>
        <v>#N/A</v>
      </c>
      <c r="I71" s="172">
        <f>INDEX('Data Table'!$F$4:$F$128,MATCH('Analysis Table'!C71,'Data Table'!$A$4:$A$128,0))</f>
        <v>9.839643229182571E-6</v>
      </c>
      <c r="J71" s="189" t="s">
        <v>126</v>
      </c>
      <c r="K71" s="138">
        <f t="shared" si="4"/>
        <v>9.839643229182571E-6</v>
      </c>
      <c r="L71" s="139">
        <f>INDEX('Data Table'!$BE$4:$BE$128,MATCH('Analysis Table'!C71,'Data Table'!$A$4:$A$128,0))</f>
        <v>269.10325298344048</v>
      </c>
      <c r="M71" s="140">
        <f>INDEX('[3]60-Mile'!$V$4:$V$129,MATCH(J71,'[3]60-Mile'!$A$4:$A$129,0))</f>
        <v>11.428571428571429</v>
      </c>
      <c r="N71" s="187"/>
      <c r="O71" s="141">
        <f>INDEX('[3]60-Mile'!$X$4:$X$129,MATCH(J71,'[3]60-Mile'!$A$4:$A$129,0))</f>
        <v>12.311913535190087</v>
      </c>
      <c r="P71" s="142">
        <f>INDEX('[3]60-Mile'!$AA$4:$AA$129,MATCH(J71,'[3]60-Mile'!$A$4:$A$129,0))</f>
        <v>1</v>
      </c>
      <c r="Q71" s="188"/>
      <c r="R71" s="143"/>
      <c r="S71" s="144">
        <f>('[4]Social Distancing Grades'!$M71)</f>
        <v>-1</v>
      </c>
      <c r="T71" s="144">
        <v>1.503615149796651</v>
      </c>
      <c r="U71" s="162"/>
      <c r="V71" s="162"/>
      <c r="AA71" s="166"/>
      <c r="AB71" s="167"/>
    </row>
    <row r="72" spans="1:28" s="163" customFormat="1" ht="24.95" customHeight="1" x14ac:dyDescent="0.25">
      <c r="A72" s="178">
        <v>28.486827244400001</v>
      </c>
      <c r="B72" s="179">
        <v>-80.567111287000003</v>
      </c>
      <c r="C72" s="68">
        <v>12009</v>
      </c>
      <c r="D72" s="68" t="s">
        <v>372</v>
      </c>
      <c r="E72" s="68">
        <v>17</v>
      </c>
      <c r="F72" s="170" t="s">
        <v>156</v>
      </c>
      <c r="G72" s="171">
        <v>86</v>
      </c>
      <c r="H72" s="171" t="e">
        <f t="shared" si="3"/>
        <v>#N/A</v>
      </c>
      <c r="I72" s="172">
        <f>INDEX('Data Table'!$F$4:$F$128,MATCH('Analysis Table'!C72,'Data Table'!$A$4:$A$128,0))</f>
        <v>4.5988623541106072E-4</v>
      </c>
      <c r="J72" s="189" t="s">
        <v>118</v>
      </c>
      <c r="K72" s="138">
        <f t="shared" si="4"/>
        <v>4.5988623541106072E-4</v>
      </c>
      <c r="L72" s="139">
        <f>INDEX('Data Table'!$BE$4:$BE$128,MATCH('Analysis Table'!C72,'Data Table'!$A$4:$A$128,0))</f>
        <v>115.53129494879003</v>
      </c>
      <c r="M72" s="140">
        <f>INDEX('[3]60-Mile'!$V$4:$V$129,MATCH(J72,'[3]60-Mile'!$A$4:$A$129,0))</f>
        <v>106</v>
      </c>
      <c r="N72" s="187"/>
      <c r="O72" s="141">
        <f>INDEX('[3]60-Mile'!$X$4:$X$129,MATCH(J72,'[3]60-Mile'!$A$4:$A$129,0))</f>
        <v>3.7151764020547868</v>
      </c>
      <c r="P72" s="142">
        <f>INDEX('[3]60-Mile'!$AA$4:$AA$129,MATCH(J72,'[3]60-Mile'!$A$4:$A$129,0))</f>
        <v>3.2857142857142856</v>
      </c>
      <c r="Q72" s="188"/>
      <c r="R72" s="143"/>
      <c r="S72" s="144">
        <f>('[4]Social Distancing Grades'!$M72)</f>
        <v>-1</v>
      </c>
      <c r="T72" s="144">
        <v>3.3613855486841784</v>
      </c>
      <c r="U72" s="162"/>
      <c r="V72" s="162"/>
      <c r="AA72" s="166"/>
      <c r="AB72" s="167"/>
    </row>
    <row r="73" spans="1:28" s="163" customFormat="1" ht="24.95" customHeight="1" x14ac:dyDescent="0.25">
      <c r="A73" s="175">
        <v>32.899327309999997</v>
      </c>
      <c r="B73" s="176">
        <v>-80.050431143599994</v>
      </c>
      <c r="C73" s="68">
        <v>45019</v>
      </c>
      <c r="D73" s="68" t="s">
        <v>364</v>
      </c>
      <c r="E73" s="68">
        <v>68</v>
      </c>
      <c r="F73" s="170" t="s">
        <v>153</v>
      </c>
      <c r="G73" s="171">
        <v>35</v>
      </c>
      <c r="H73" s="171" t="e">
        <f t="shared" si="3"/>
        <v>#N/A</v>
      </c>
      <c r="I73" s="172">
        <f>INDEX('Data Table'!$F$4:$F$128,MATCH('Analysis Table'!C73,'Data Table'!$A$4:$A$128,0))</f>
        <v>4.9968994892666196E-5</v>
      </c>
      <c r="J73" s="189" t="s">
        <v>142</v>
      </c>
      <c r="K73" s="138">
        <f t="shared" si="4"/>
        <v>4.9968994892666196E-5</v>
      </c>
      <c r="L73" s="139">
        <f>INDEX('Data Table'!$BE$4:$BE$128,MATCH('Analysis Table'!C73,'Data Table'!$A$4:$A$128,0))</f>
        <v>162.98641886947348</v>
      </c>
      <c r="M73" s="140">
        <f>INDEX('[3]60-Mile'!$V$4:$V$129,MATCH(J73,'[3]60-Mile'!$A$4:$A$129,0))</f>
        <v>34.428571428571431</v>
      </c>
      <c r="N73" s="187"/>
      <c r="O73" s="141">
        <f>INDEX('[3]60-Mile'!$X$4:$X$129,MATCH(J73,'[3]60-Mile'!$A$4:$A$129,0))</f>
        <v>8.2738300362522281</v>
      </c>
      <c r="P73" s="142">
        <f>INDEX('[3]60-Mile'!$AA$4:$AA$129,MATCH(J73,'[3]60-Mile'!$A$4:$A$129,0))</f>
        <v>1.8571428571428572</v>
      </c>
      <c r="Q73" s="188"/>
      <c r="R73" s="143"/>
      <c r="S73" s="144">
        <f>('[4]Social Distancing Grades'!$M73)</f>
        <v>-1</v>
      </c>
      <c r="T73" s="144">
        <v>14.135429555995827</v>
      </c>
      <c r="U73" s="162"/>
      <c r="V73" s="162"/>
      <c r="AA73" s="166"/>
      <c r="AB73" s="167"/>
    </row>
    <row r="74" spans="1:28" s="163" customFormat="1" ht="24.95" customHeight="1" x14ac:dyDescent="0.25">
      <c r="A74" s="178">
        <v>33.641312087300001</v>
      </c>
      <c r="B74" s="179">
        <v>-88.451118752100001</v>
      </c>
      <c r="C74" s="68">
        <v>28087</v>
      </c>
      <c r="D74" s="68" t="s">
        <v>363</v>
      </c>
      <c r="E74" s="68">
        <v>23</v>
      </c>
      <c r="F74" s="170" t="s">
        <v>74</v>
      </c>
      <c r="G74" s="171">
        <v>106</v>
      </c>
      <c r="H74" s="171" t="e">
        <f t="shared" si="3"/>
        <v>#N/A</v>
      </c>
      <c r="I74" s="172">
        <f>INDEX('Data Table'!$F$4:$F$128,MATCH('Analysis Table'!C74,'Data Table'!$A$4:$A$128,0))</f>
        <v>8.6766094966230256E-6</v>
      </c>
      <c r="J74" s="189" t="s">
        <v>122</v>
      </c>
      <c r="K74" s="138">
        <f t="shared" si="4"/>
        <v>8.6766094966230256E-6</v>
      </c>
      <c r="L74" s="139">
        <f>INDEX('Data Table'!$BE$4:$BE$128,MATCH('Analysis Table'!C74,'Data Table'!$A$4:$A$128,0))</f>
        <v>369.5030126321177</v>
      </c>
      <c r="M74" s="140">
        <f>INDEX('[3]60-Mile'!$V$4:$V$129,MATCH(J74,'[3]60-Mile'!$A$4:$A$129,0))</f>
        <v>79.285714285714292</v>
      </c>
      <c r="N74" s="187"/>
      <c r="O74" s="141">
        <f>INDEX('[3]60-Mile'!$X$4:$X$129,MATCH(J74,'[3]60-Mile'!$A$4:$A$129,0))</f>
        <v>17.964644545597888</v>
      </c>
      <c r="P74" s="142">
        <f>INDEX('[3]60-Mile'!$AA$4:$AA$129,MATCH(J74,'[3]60-Mile'!$A$4:$A$129,0))</f>
        <v>3.4285714285714284</v>
      </c>
      <c r="Q74" s="188"/>
      <c r="R74" s="143"/>
      <c r="S74" s="144">
        <f>('[4]Social Distancing Grades'!$M74)</f>
        <v>-1</v>
      </c>
      <c r="T74" s="144">
        <v>1.8216443449877051</v>
      </c>
      <c r="U74" s="162"/>
      <c r="V74" s="162"/>
      <c r="AA74" s="166"/>
      <c r="AB74" s="167"/>
    </row>
    <row r="75" spans="1:28" s="163" customFormat="1" ht="24.95" customHeight="1" x14ac:dyDescent="0.25">
      <c r="A75" s="175">
        <v>43.936217790699999</v>
      </c>
      <c r="B75" s="176">
        <v>-90.254482308600004</v>
      </c>
      <c r="C75" s="68">
        <v>55057</v>
      </c>
      <c r="D75" s="68" t="s">
        <v>158</v>
      </c>
      <c r="E75" s="68">
        <v>150</v>
      </c>
      <c r="F75" s="170" t="s">
        <v>251</v>
      </c>
      <c r="G75" s="171">
        <v>111</v>
      </c>
      <c r="H75" s="171" t="e">
        <f t="shared" si="3"/>
        <v>#N/A</v>
      </c>
      <c r="I75" s="172">
        <f>INDEX('Data Table'!$F$4:$F$128,MATCH('Analysis Table'!C75,'Data Table'!$A$4:$A$128,0))</f>
        <v>4.5518884571162391E-7</v>
      </c>
      <c r="J75" s="189" t="s">
        <v>231</v>
      </c>
      <c r="K75" s="138">
        <f t="shared" si="4"/>
        <v>4.5518884571162391E-7</v>
      </c>
      <c r="L75" s="139">
        <f>INDEX('Data Table'!$BE$4:$BE$128,MATCH('Analysis Table'!C75,'Data Table'!$A$4:$A$128,0))</f>
        <v>51.360713031959506</v>
      </c>
      <c r="M75" s="140">
        <f>INDEX('[3]60-Mile'!$V$4:$V$129,MATCH(J75,'[3]60-Mile'!$A$4:$A$129,0))</f>
        <v>3</v>
      </c>
      <c r="N75" s="187"/>
      <c r="O75" s="141">
        <f>INDEX('[3]60-Mile'!$X$4:$X$129,MATCH(J75,'[3]60-Mile'!$A$4:$A$129,0))</f>
        <v>2.9398387930751233</v>
      </c>
      <c r="P75" s="142">
        <f>INDEX('[3]60-Mile'!$AA$4:$AA$129,MATCH(J75,'[3]60-Mile'!$A$4:$A$129,0))</f>
        <v>0.2857142857142857</v>
      </c>
      <c r="Q75" s="188"/>
      <c r="R75" s="143"/>
      <c r="S75" s="144">
        <f>('[4]Social Distancing Grades'!$M75)</f>
        <v>-1</v>
      </c>
      <c r="T75" s="144">
        <v>8.5311028406879164</v>
      </c>
      <c r="U75" s="162"/>
      <c r="V75" s="162"/>
      <c r="AA75" s="166"/>
      <c r="AB75" s="167"/>
    </row>
    <row r="76" spans="1:28" s="163" customFormat="1" ht="24.95" customHeight="1" x14ac:dyDescent="0.25">
      <c r="A76" s="175">
        <v>32.160608121000003</v>
      </c>
      <c r="B76" s="176">
        <v>-110.848714906</v>
      </c>
      <c r="C76" s="68">
        <v>4019</v>
      </c>
      <c r="D76" s="68" t="s">
        <v>366</v>
      </c>
      <c r="E76" s="68">
        <v>27</v>
      </c>
      <c r="F76" s="170" t="s">
        <v>76</v>
      </c>
      <c r="G76" s="171">
        <v>122</v>
      </c>
      <c r="H76" s="171" t="e">
        <f t="shared" si="3"/>
        <v>#N/A</v>
      </c>
      <c r="I76" s="172">
        <f>INDEX('Data Table'!$F$4:$F$128,MATCH('Analysis Table'!C76,'Data Table'!$A$4:$A$128,0))</f>
        <v>3.4936831121981399E-4</v>
      </c>
      <c r="J76" s="189" t="s">
        <v>146</v>
      </c>
      <c r="K76" s="138">
        <f t="shared" si="4"/>
        <v>3.4936831121981399E-4</v>
      </c>
      <c r="L76" s="139">
        <f>INDEX('Data Table'!$BE$4:$BE$128,MATCH('Analysis Table'!C76,'Data Table'!$A$4:$A$128,0))</f>
        <v>189.58399451099407</v>
      </c>
      <c r="M76" s="140">
        <f>INDEX('[3]60-Mile'!$V$4:$V$129,MATCH(J76,'[3]60-Mile'!$A$4:$A$129,0))</f>
        <v>52.714285714285715</v>
      </c>
      <c r="N76" s="187"/>
      <c r="O76" s="141">
        <f>INDEX('[3]60-Mile'!$X$4:$X$129,MATCH(J76,'[3]60-Mile'!$A$4:$A$129,0))</f>
        <v>13.491236478247631</v>
      </c>
      <c r="P76" s="142">
        <f>INDEX('[3]60-Mile'!$AA$4:$AA$129,MATCH(J76,'[3]60-Mile'!$A$4:$A$129,0))</f>
        <v>3.2857142857142856</v>
      </c>
      <c r="Q76" s="188"/>
      <c r="R76" s="143"/>
      <c r="S76" s="144">
        <f>('[4]Social Distancing Grades'!$M76)</f>
        <v>-1</v>
      </c>
      <c r="T76" s="144">
        <v>1.6638186803937911</v>
      </c>
      <c r="U76" s="162"/>
      <c r="V76" s="162"/>
      <c r="AA76" s="166"/>
      <c r="AB76" s="167"/>
    </row>
    <row r="77" spans="1:28" s="163" customFormat="1" ht="24.95" customHeight="1" x14ac:dyDescent="0.25">
      <c r="A77" s="178">
        <v>39.125370642</v>
      </c>
      <c r="B77" s="179">
        <v>-75.467839241700005</v>
      </c>
      <c r="C77" s="68">
        <v>10001</v>
      </c>
      <c r="D77" s="68" t="s">
        <v>364</v>
      </c>
      <c r="E77" s="68">
        <v>30</v>
      </c>
      <c r="F77" s="170" t="s">
        <v>153</v>
      </c>
      <c r="G77" s="171">
        <v>33</v>
      </c>
      <c r="H77" s="171" t="e">
        <f t="shared" si="3"/>
        <v>#N/A</v>
      </c>
      <c r="I77" s="172">
        <f>INDEX('Data Table'!$F$4:$F$128,MATCH('Analysis Table'!C77,'Data Table'!$A$4:$A$128,0))</f>
        <v>0.66579042146070233</v>
      </c>
      <c r="J77" s="189" t="s">
        <v>147</v>
      </c>
      <c r="K77" s="138">
        <f t="shared" si="4"/>
        <v>0.66579042146070233</v>
      </c>
      <c r="L77" s="139">
        <f>INDEX('Data Table'!$BE$4:$BE$128,MATCH('Analysis Table'!C77,'Data Table'!$A$4:$A$128,0))</f>
        <v>959.03182718696155</v>
      </c>
      <c r="M77" s="140">
        <f>INDEX('[3]60-Mile'!$V$4:$V$129,MATCH(J77,'[3]60-Mile'!$A$4:$A$129,0))</f>
        <v>783.14285714285711</v>
      </c>
      <c r="N77" s="187"/>
      <c r="O77" s="141">
        <f>INDEX('[3]60-Mile'!$X$4:$X$129,MATCH(J77,'[3]60-Mile'!$A$4:$A$129,0))</f>
        <v>55.789478114950526</v>
      </c>
      <c r="P77" s="142">
        <f>INDEX('[3]60-Mile'!$AA$4:$AA$129,MATCH(J77,'[3]60-Mile'!$A$4:$A$129,0))</f>
        <v>64</v>
      </c>
      <c r="Q77" s="188"/>
      <c r="R77" s="143"/>
      <c r="S77" s="144">
        <f>('[4]Social Distancing Grades'!$M77)</f>
        <v>-1</v>
      </c>
      <c r="T77" s="144">
        <v>-0.14870447959550281</v>
      </c>
      <c r="U77" s="162"/>
      <c r="V77" s="162"/>
      <c r="AA77" s="166"/>
      <c r="AB77" s="167"/>
    </row>
    <row r="78" spans="1:28" s="163" customFormat="1" ht="24.95" customHeight="1" x14ac:dyDescent="0.25">
      <c r="A78" s="175">
        <v>32.422848916200003</v>
      </c>
      <c r="B78" s="176">
        <v>-99.839067951199993</v>
      </c>
      <c r="C78" s="68">
        <v>48441</v>
      </c>
      <c r="D78" s="68" t="s">
        <v>365</v>
      </c>
      <c r="E78" s="68">
        <v>33</v>
      </c>
      <c r="F78" s="170" t="s">
        <v>154</v>
      </c>
      <c r="G78" s="171">
        <v>98</v>
      </c>
      <c r="H78" s="171" t="e">
        <f t="shared" si="3"/>
        <v>#N/A</v>
      </c>
      <c r="I78" s="172">
        <f>INDEX('Data Table'!$F$4:$F$128,MATCH('Analysis Table'!C78,'Data Table'!$A$4:$A$128,0))</f>
        <v>9.446568400628244E-7</v>
      </c>
      <c r="J78" s="189" t="s">
        <v>132</v>
      </c>
      <c r="K78" s="138">
        <f t="shared" si="4"/>
        <v>9.446568400628244E-7</v>
      </c>
      <c r="L78" s="139">
        <f>INDEX('Data Table'!$BE$4:$BE$128,MATCH('Analysis Table'!C78,'Data Table'!$A$4:$A$128,0))</f>
        <v>207.62297752198936</v>
      </c>
      <c r="M78" s="140">
        <f>INDEX('[3]60-Mile'!$V$4:$V$129,MATCH(J78,'[3]60-Mile'!$A$4:$A$129,0))</f>
        <v>4.2857142857142856</v>
      </c>
      <c r="N78" s="187"/>
      <c r="O78" s="141">
        <f>INDEX('[3]60-Mile'!$X$4:$X$129,MATCH(J78,'[3]60-Mile'!$A$4:$A$129,0))</f>
        <v>2.606146161363883</v>
      </c>
      <c r="P78" s="142">
        <f>INDEX('[3]60-Mile'!$AA$4:$AA$129,MATCH(J78,'[3]60-Mile'!$A$4:$A$129,0))</f>
        <v>0</v>
      </c>
      <c r="Q78" s="188"/>
      <c r="R78" s="143"/>
      <c r="S78" s="144">
        <f>('[4]Social Distancing Grades'!$M78)</f>
        <v>-1</v>
      </c>
      <c r="T78" s="144">
        <v>4.9891433329483164</v>
      </c>
      <c r="U78" s="162"/>
      <c r="V78" s="162"/>
      <c r="AA78" s="166"/>
      <c r="AB78" s="167"/>
    </row>
    <row r="79" spans="1:28" s="163" customFormat="1" ht="24.95" customHeight="1" x14ac:dyDescent="0.25">
      <c r="A79" s="175">
        <v>43.221496142200003</v>
      </c>
      <c r="B79" s="176">
        <v>-75.409701998700001</v>
      </c>
      <c r="C79" s="68">
        <v>36065</v>
      </c>
      <c r="D79" s="68" t="s">
        <v>158</v>
      </c>
      <c r="E79" s="68">
        <v>53</v>
      </c>
      <c r="F79" s="170" t="s">
        <v>251</v>
      </c>
      <c r="G79" s="171">
        <v>59</v>
      </c>
      <c r="H79" s="171" t="e">
        <f t="shared" si="3"/>
        <v>#N/A</v>
      </c>
      <c r="I79" s="172">
        <f>INDEX('Data Table'!$F$4:$F$128,MATCH('Analysis Table'!C79,'Data Table'!$A$4:$A$128,0))</f>
        <v>0.18989950136812128</v>
      </c>
      <c r="J79" s="189" t="s">
        <v>219</v>
      </c>
      <c r="K79" s="138">
        <f t="shared" si="4"/>
        <v>0.18989950136812128</v>
      </c>
      <c r="L79" s="139">
        <f>INDEX('Data Table'!$BE$4:$BE$128,MATCH('Analysis Table'!C79,'Data Table'!$A$4:$A$128,0))</f>
        <v>299.11570858716203</v>
      </c>
      <c r="M79" s="140">
        <f>INDEX('[3]60-Mile'!$V$4:$V$129,MATCH(J79,'[3]60-Mile'!$A$4:$A$129,0))</f>
        <v>96.285714285714292</v>
      </c>
      <c r="N79" s="187"/>
      <c r="O79" s="141">
        <f>INDEX('[3]60-Mile'!$X$4:$X$129,MATCH(J79,'[3]60-Mile'!$A$4:$A$129,0))</f>
        <v>13.8328386927812</v>
      </c>
      <c r="P79" s="142">
        <f>INDEX('[3]60-Mile'!$AA$4:$AA$129,MATCH(J79,'[3]60-Mile'!$A$4:$A$129,0))</f>
        <v>3.7142857142857144</v>
      </c>
      <c r="Q79" s="188"/>
      <c r="R79" s="143"/>
      <c r="S79" s="144">
        <f>('[4]Social Distancing Grades'!$M79)</f>
        <v>-1</v>
      </c>
      <c r="T79" s="144">
        <v>1.483373065736576</v>
      </c>
      <c r="U79" s="162"/>
      <c r="V79" s="162"/>
      <c r="AA79" s="166"/>
      <c r="AB79" s="167"/>
    </row>
    <row r="80" spans="1:28" s="163" customFormat="1" ht="24.95" customHeight="1" x14ac:dyDescent="0.25">
      <c r="A80" s="178">
        <v>34.890611594299997</v>
      </c>
      <c r="B80" s="179">
        <v>-117.84857087499999</v>
      </c>
      <c r="C80" s="68">
        <v>6029</v>
      </c>
      <c r="D80" s="68" t="s">
        <v>368</v>
      </c>
      <c r="E80" s="68">
        <v>35</v>
      </c>
      <c r="F80" s="170" t="s">
        <v>74</v>
      </c>
      <c r="G80" s="171">
        <v>26</v>
      </c>
      <c r="H80" s="171" t="e">
        <f t="shared" si="3"/>
        <v>#N/A</v>
      </c>
      <c r="I80" s="172">
        <f>INDEX('Data Table'!$F$4:$F$128,MATCH('Analysis Table'!C80,'Data Table'!$A$4:$A$128,0))</f>
        <v>2.5012383166292933E-2</v>
      </c>
      <c r="J80" s="189" t="s">
        <v>131</v>
      </c>
      <c r="K80" s="138">
        <f t="shared" si="4"/>
        <v>2.5012383166292933E-2</v>
      </c>
      <c r="L80" s="139">
        <f>INDEX('Data Table'!$BE$4:$BE$128,MATCH('Analysis Table'!C80,'Data Table'!$A$4:$A$128,0))</f>
        <v>428.01606573139122</v>
      </c>
      <c r="M80" s="140">
        <f>INDEX('[3]60-Mile'!$V$4:$V$129,MATCH(J80,'[3]60-Mile'!$A$4:$A$129,0))</f>
        <v>1046.1428571428571</v>
      </c>
      <c r="N80" s="187"/>
      <c r="O80" s="141">
        <f>INDEX('[3]60-Mile'!$X$4:$X$129,MATCH(J80,'[3]60-Mile'!$A$4:$A$129,0))</f>
        <v>19.516772037429419</v>
      </c>
      <c r="P80" s="142">
        <f>INDEX('[3]60-Mile'!$AA$4:$AA$129,MATCH(J80,'[3]60-Mile'!$A$4:$A$129,0))</f>
        <v>41.285714285714285</v>
      </c>
      <c r="Q80" s="188"/>
      <c r="R80" s="143"/>
      <c r="S80" s="144">
        <f>('[4]Social Distancing Grades'!$M80)</f>
        <v>-1</v>
      </c>
      <c r="T80" s="144">
        <v>3.986792442999846</v>
      </c>
      <c r="U80" s="162"/>
      <c r="V80" s="162"/>
      <c r="AA80" s="166"/>
      <c r="AB80" s="167"/>
    </row>
    <row r="81" spans="1:28" s="163" customFormat="1" ht="24.95" customHeight="1" x14ac:dyDescent="0.25">
      <c r="A81" s="175">
        <v>30.429196982600001</v>
      </c>
      <c r="B81" s="176">
        <v>-86.698712111999995</v>
      </c>
      <c r="C81" s="68">
        <v>12091</v>
      </c>
      <c r="D81" s="68" t="s">
        <v>368</v>
      </c>
      <c r="E81" s="68">
        <v>36</v>
      </c>
      <c r="F81" s="170" t="s">
        <v>74</v>
      </c>
      <c r="G81" s="171">
        <v>100</v>
      </c>
      <c r="H81" s="171" t="e">
        <f t="shared" si="3"/>
        <v>#N/A</v>
      </c>
      <c r="I81" s="172">
        <f>INDEX('Data Table'!$F$4:$F$128,MATCH('Analysis Table'!C81,'Data Table'!$A$4:$A$128,0))</f>
        <v>6.2172469215936047E-4</v>
      </c>
      <c r="J81" s="189" t="s">
        <v>109</v>
      </c>
      <c r="K81" s="138">
        <f t="shared" si="4"/>
        <v>6.2172469215936047E-4</v>
      </c>
      <c r="L81" s="139">
        <f>INDEX('Data Table'!$BE$4:$BE$128,MATCH('Analysis Table'!C81,'Data Table'!$A$4:$A$128,0))</f>
        <v>157.02758031058082</v>
      </c>
      <c r="M81" s="140">
        <f>INDEX('[3]60-Mile'!$V$4:$V$129,MATCH(J81,'[3]60-Mile'!$A$4:$A$129,0))</f>
        <v>22.285714285714285</v>
      </c>
      <c r="N81" s="187"/>
      <c r="O81" s="141">
        <f>INDEX('[3]60-Mile'!$X$4:$X$129,MATCH(J81,'[3]60-Mile'!$A$4:$A$129,0))</f>
        <v>6.0176874594799585</v>
      </c>
      <c r="P81" s="142">
        <f>INDEX('[3]60-Mile'!$AA$4:$AA$129,MATCH(J81,'[3]60-Mile'!$A$4:$A$129,0))</f>
        <v>1.8571428571428572</v>
      </c>
      <c r="Q81" s="188"/>
      <c r="R81" s="143"/>
      <c r="S81" s="144">
        <f>('[4]Social Distancing Grades'!$M81)</f>
        <v>-1</v>
      </c>
      <c r="T81" s="144">
        <v>3.3613855486841784</v>
      </c>
      <c r="U81" s="162"/>
      <c r="V81" s="162"/>
      <c r="AA81" s="166"/>
      <c r="AB81" s="167"/>
    </row>
    <row r="82" spans="1:28" s="163" customFormat="1" ht="24.95" customHeight="1" x14ac:dyDescent="0.25">
      <c r="A82" s="175">
        <v>64.674091091700006</v>
      </c>
      <c r="B82" s="176">
        <v>-147.06028736799999</v>
      </c>
      <c r="C82" s="68">
        <v>2090</v>
      </c>
      <c r="D82" s="68" t="s">
        <v>369</v>
      </c>
      <c r="E82" s="68">
        <v>37</v>
      </c>
      <c r="F82" s="170" t="s">
        <v>154</v>
      </c>
      <c r="G82" s="171">
        <v>121</v>
      </c>
      <c r="H82" s="171" t="e">
        <f t="shared" si="3"/>
        <v>#N/A</v>
      </c>
      <c r="I82" s="172">
        <f>INDEX('Data Table'!$F$4:$F$128,MATCH('Analysis Table'!C82,'Data Table'!$A$4:$A$128,0))</f>
        <v>3.9779845004194014E-20</v>
      </c>
      <c r="J82" s="189" t="s">
        <v>112</v>
      </c>
      <c r="K82" s="138">
        <f t="shared" si="4"/>
        <v>3.9779845004194014E-20</v>
      </c>
      <c r="L82" s="139">
        <f>INDEX('Data Table'!$BE$4:$BE$128,MATCH('Analysis Table'!C82,'Data Table'!$A$4:$A$128,0))</f>
        <v>87.765490609092495</v>
      </c>
      <c r="M82" s="140">
        <f>INDEX('[3]60-Mile'!$V$4:$V$129,MATCH(J82,'[3]60-Mile'!$A$4:$A$129,0))</f>
        <v>0</v>
      </c>
      <c r="N82" s="187"/>
      <c r="O82" s="141">
        <f>INDEX('[3]60-Mile'!$X$4:$X$129,MATCH(J82,'[3]60-Mile'!$A$4:$A$129,0))</f>
        <v>2.0650703672727646</v>
      </c>
      <c r="P82" s="142">
        <f>INDEX('[3]60-Mile'!$AA$4:$AA$129,MATCH(J82,'[3]60-Mile'!$A$4:$A$129,0))</f>
        <v>0</v>
      </c>
      <c r="Q82" s="188"/>
      <c r="R82" s="143"/>
      <c r="S82" s="144">
        <f>('[4]Social Distancing Grades'!$M82)</f>
        <v>-1</v>
      </c>
      <c r="T82" s="144">
        <v>-1</v>
      </c>
      <c r="U82" s="162"/>
      <c r="V82" s="162"/>
      <c r="AA82" s="166"/>
      <c r="AB82" s="167"/>
    </row>
    <row r="83" spans="1:28" s="163" customFormat="1" ht="24.95" customHeight="1" x14ac:dyDescent="0.25">
      <c r="A83" s="175">
        <v>44.154783999999999</v>
      </c>
      <c r="B83" s="176">
        <v>-103.090037</v>
      </c>
      <c r="C83" s="68">
        <v>46093</v>
      </c>
      <c r="D83" s="68" t="s">
        <v>365</v>
      </c>
      <c r="E83" s="68">
        <v>39</v>
      </c>
      <c r="F83" s="170" t="s">
        <v>154</v>
      </c>
      <c r="G83" s="171">
        <v>34</v>
      </c>
      <c r="H83" s="171" t="e">
        <f t="shared" si="3"/>
        <v>#N/A</v>
      </c>
      <c r="I83" s="172">
        <f>INDEX('Data Table'!$F$4:$F$128,MATCH('Analysis Table'!C83,'Data Table'!$A$4:$A$128,0))</f>
        <v>2.4047198186912091E-5</v>
      </c>
      <c r="J83" s="189" t="s">
        <v>163</v>
      </c>
      <c r="K83" s="138">
        <f t="shared" si="4"/>
        <v>2.4047198186912091E-5</v>
      </c>
      <c r="L83" s="139">
        <f>INDEX('Data Table'!$BE$4:$BE$128,MATCH('Analysis Table'!C83,'Data Table'!$A$4:$A$128,0))</f>
        <v>101.67283587780196</v>
      </c>
      <c r="M83" s="140">
        <f>INDEX('[3]60-Mile'!$V$4:$V$129,MATCH(J83,'[3]60-Mile'!$A$4:$A$129,0))</f>
        <v>16.285714285714285</v>
      </c>
      <c r="N83" s="187"/>
      <c r="O83" s="141">
        <f>INDEX('[3]60-Mile'!$X$4:$X$129,MATCH(J83,'[3]60-Mile'!$A$4:$A$129,0))</f>
        <v>1.0590920403937705</v>
      </c>
      <c r="P83" s="142">
        <f>INDEX('[3]60-Mile'!$AA$4:$AA$129,MATCH(J83,'[3]60-Mile'!$A$4:$A$129,0))</f>
        <v>0.2857142857142857</v>
      </c>
      <c r="Q83" s="188"/>
      <c r="R83" s="143"/>
      <c r="S83" s="144">
        <f>('[4]Social Distancing Grades'!$M83)</f>
        <v>-1</v>
      </c>
      <c r="T83" s="144">
        <v>2.5219571371637572</v>
      </c>
      <c r="U83" s="162"/>
      <c r="V83" s="162"/>
      <c r="AA83" s="166"/>
      <c r="AB83" s="167"/>
    </row>
    <row r="84" spans="1:28" s="163" customFormat="1" ht="24.95" customHeight="1" x14ac:dyDescent="0.25">
      <c r="A84" s="178">
        <v>47.618658224900003</v>
      </c>
      <c r="B84" s="179">
        <v>-117.648382681</v>
      </c>
      <c r="C84" s="68">
        <v>53063</v>
      </c>
      <c r="D84" s="68" t="s">
        <v>364</v>
      </c>
      <c r="E84" s="68">
        <v>41</v>
      </c>
      <c r="F84" s="170" t="s">
        <v>153</v>
      </c>
      <c r="G84" s="171">
        <v>103</v>
      </c>
      <c r="H84" s="171" t="e">
        <f t="shared" si="3"/>
        <v>#N/A</v>
      </c>
      <c r="I84" s="172">
        <f>INDEX('Data Table'!$F$4:$F$128,MATCH('Analysis Table'!C84,'Data Table'!$A$4:$A$128,0))</f>
        <v>3.9584703322627134E-5</v>
      </c>
      <c r="J84" s="189" t="s">
        <v>144</v>
      </c>
      <c r="K84" s="138">
        <f t="shared" si="4"/>
        <v>3.9584703322627134E-5</v>
      </c>
      <c r="L84" s="139">
        <f>INDEX('Data Table'!$BE$4:$BE$128,MATCH('Analysis Table'!C84,'Data Table'!$A$4:$A$128,0))</f>
        <v>71.818389710563238</v>
      </c>
      <c r="M84" s="140">
        <f>INDEX('[3]60-Mile'!$V$4:$V$129,MATCH(J84,'[3]60-Mile'!$A$4:$A$129,0))</f>
        <v>11.571428571428571</v>
      </c>
      <c r="N84" s="187"/>
      <c r="O84" s="141">
        <f>INDEX('[3]60-Mile'!$X$4:$X$129,MATCH(J84,'[3]60-Mile'!$A$4:$A$129,0))</f>
        <v>3.9555739599621749</v>
      </c>
      <c r="P84" s="142">
        <f>INDEX('[3]60-Mile'!$AA$4:$AA$129,MATCH(J84,'[3]60-Mile'!$A$4:$A$129,0))</f>
        <v>0.14285714285714285</v>
      </c>
      <c r="Q84" s="188"/>
      <c r="R84" s="143"/>
      <c r="S84" s="144">
        <f>('[4]Social Distancing Grades'!$M84)</f>
        <v>-1</v>
      </c>
      <c r="T84" s="144">
        <v>6.8238172278784068</v>
      </c>
      <c r="U84" s="162"/>
      <c r="V84" s="162"/>
      <c r="AA84" s="166"/>
      <c r="AB84" s="167"/>
    </row>
    <row r="85" spans="1:28" s="163" customFormat="1" ht="24.95" customHeight="1" x14ac:dyDescent="0.25">
      <c r="A85" s="175">
        <v>41.164804408599998</v>
      </c>
      <c r="B85" s="176">
        <v>-104.8632088</v>
      </c>
      <c r="C85" s="68">
        <v>56021</v>
      </c>
      <c r="D85" s="68" t="s">
        <v>365</v>
      </c>
      <c r="E85" s="68">
        <v>45</v>
      </c>
      <c r="F85" s="170" t="s">
        <v>154</v>
      </c>
      <c r="G85" s="171">
        <v>104</v>
      </c>
      <c r="H85" s="171" t="e">
        <f t="shared" si="3"/>
        <v>#N/A</v>
      </c>
      <c r="I85" s="172">
        <f>INDEX('Data Table'!$F$4:$F$128,MATCH('Analysis Table'!C85,'Data Table'!$A$4:$A$128,0))</f>
        <v>7.9379138021618673E-4</v>
      </c>
      <c r="J85" s="189" t="s">
        <v>188</v>
      </c>
      <c r="K85" s="138">
        <f t="shared" si="4"/>
        <v>7.9379138021618673E-4</v>
      </c>
      <c r="L85" s="139">
        <f>INDEX('Data Table'!$BE$4:$BE$128,MATCH('Analysis Table'!C85,'Data Table'!$A$4:$A$128,0))</f>
        <v>382.91181317709459</v>
      </c>
      <c r="M85" s="140">
        <f>INDEX('[3]60-Mile'!$V$4:$V$129,MATCH(J85,'[3]60-Mile'!$A$4:$A$129,0))</f>
        <v>23.714285714285715</v>
      </c>
      <c r="N85" s="187"/>
      <c r="O85" s="141">
        <f>INDEX('[3]60-Mile'!$X$4:$X$129,MATCH(J85,'[3]60-Mile'!$A$4:$A$129,0))</f>
        <v>18.05382234794839</v>
      </c>
      <c r="P85" s="142">
        <f>INDEX('[3]60-Mile'!$AA$4:$AA$129,MATCH(J85,'[3]60-Mile'!$A$4:$A$129,0))</f>
        <v>0.42857142857142855</v>
      </c>
      <c r="Q85" s="188"/>
      <c r="R85" s="143"/>
      <c r="S85" s="144">
        <f>('[4]Social Distancing Grades'!$M85)</f>
        <v>-1</v>
      </c>
      <c r="T85" s="144">
        <v>-1</v>
      </c>
      <c r="U85" s="162"/>
      <c r="V85" s="162"/>
      <c r="AA85" s="166"/>
      <c r="AB85" s="167"/>
    </row>
    <row r="86" spans="1:28" s="163" customFormat="1" ht="24.95" customHeight="1" x14ac:dyDescent="0.25">
      <c r="A86" s="175">
        <v>31.4319069863</v>
      </c>
      <c r="B86" s="176">
        <v>-100.404456063</v>
      </c>
      <c r="C86" s="68">
        <v>48451</v>
      </c>
      <c r="D86" s="68" t="s">
        <v>363</v>
      </c>
      <c r="E86" s="68">
        <v>50</v>
      </c>
      <c r="F86" s="170" t="s">
        <v>74</v>
      </c>
      <c r="G86" s="171">
        <v>125</v>
      </c>
      <c r="H86" s="171" t="e">
        <f t="shared" si="3"/>
        <v>#N/A</v>
      </c>
      <c r="I86" s="172">
        <f>INDEX('Data Table'!$F$4:$F$128,MATCH('Analysis Table'!C86,'Data Table'!$A$4:$A$128,0))</f>
        <v>5.4199685977240087E-7</v>
      </c>
      <c r="J86" s="189" t="s">
        <v>107</v>
      </c>
      <c r="K86" s="138">
        <f t="shared" si="4"/>
        <v>5.4199685977240087E-7</v>
      </c>
      <c r="L86" s="139">
        <f>INDEX('Data Table'!$BE$4:$BE$128,MATCH('Analysis Table'!C86,'Data Table'!$A$4:$A$128,0))</f>
        <v>129.48909177334491</v>
      </c>
      <c r="M86" s="140">
        <f>INDEX('[3]60-Mile'!$V$4:$V$129,MATCH(J86,'[3]60-Mile'!$A$4:$A$129,0))</f>
        <v>1.4285714285714286</v>
      </c>
      <c r="N86" s="187"/>
      <c r="O86" s="141">
        <f>INDEX('[3]60-Mile'!$X$4:$X$129,MATCH(J86,'[3]60-Mile'!$A$4:$A$129,0))</f>
        <v>1.9669229130128341</v>
      </c>
      <c r="P86" s="142">
        <f>INDEX('[3]60-Mile'!$AA$4:$AA$129,MATCH(J86,'[3]60-Mile'!$A$4:$A$129,0))</f>
        <v>0</v>
      </c>
      <c r="Q86" s="188"/>
      <c r="R86" s="143"/>
      <c r="S86" s="144">
        <f>('[4]Social Distancing Grades'!$M86)</f>
        <v>-1</v>
      </c>
      <c r="T86" s="144">
        <v>4.9891433329483164</v>
      </c>
      <c r="U86" s="162"/>
      <c r="V86" s="162"/>
      <c r="AA86" s="166"/>
      <c r="AB86" s="167"/>
    </row>
    <row r="87" spans="1:28" s="163" customFormat="1" ht="24.95" customHeight="1" x14ac:dyDescent="0.25">
      <c r="A87" s="178">
        <v>47.955455854699998</v>
      </c>
      <c r="B87" s="179">
        <v>-97.391250295800006</v>
      </c>
      <c r="C87" s="68">
        <v>38035</v>
      </c>
      <c r="D87" s="68" t="s">
        <v>364</v>
      </c>
      <c r="E87" s="68">
        <v>51</v>
      </c>
      <c r="F87" s="170" t="s">
        <v>155</v>
      </c>
      <c r="G87" s="171">
        <v>119</v>
      </c>
      <c r="H87" s="171" t="e">
        <f t="shared" si="3"/>
        <v>#N/A</v>
      </c>
      <c r="I87" s="172">
        <f>INDEX('Data Table'!$F$4:$F$128,MATCH('Analysis Table'!C87,'Data Table'!$A$4:$A$128,0))</f>
        <v>1.2530668277361677E-7</v>
      </c>
      <c r="J87" s="189" t="s">
        <v>128</v>
      </c>
      <c r="K87" s="138">
        <f t="shared" si="4"/>
        <v>1.2530668277361677E-7</v>
      </c>
      <c r="L87" s="139">
        <f>INDEX('Data Table'!$BE$4:$BE$128,MATCH('Analysis Table'!C87,'Data Table'!$A$4:$A$128,0))</f>
        <v>327.47034961137092</v>
      </c>
      <c r="M87" s="140">
        <f>INDEX('[3]60-Mile'!$V$4:$V$129,MATCH(J87,'[3]60-Mile'!$A$4:$A$129,0))</f>
        <v>4.7142857142857144</v>
      </c>
      <c r="N87" s="187"/>
      <c r="O87" s="141">
        <f>INDEX('[3]60-Mile'!$X$4:$X$129,MATCH(J87,'[3]60-Mile'!$A$4:$A$129,0))</f>
        <v>3.8708079150280246</v>
      </c>
      <c r="P87" s="142">
        <f>INDEX('[3]60-Mile'!$AA$4:$AA$129,MATCH(J87,'[3]60-Mile'!$A$4:$A$129,0))</f>
        <v>0</v>
      </c>
      <c r="Q87" s="188"/>
      <c r="R87" s="143"/>
      <c r="S87" s="144">
        <f>('[4]Social Distancing Grades'!$M87)</f>
        <v>-1</v>
      </c>
      <c r="T87" s="144">
        <v>5.7214925670845158</v>
      </c>
      <c r="U87" s="162"/>
      <c r="V87" s="162"/>
      <c r="AA87" s="166"/>
      <c r="AB87" s="167"/>
    </row>
    <row r="88" spans="1:28" s="163" customFormat="1" ht="24.95" customHeight="1" x14ac:dyDescent="0.25">
      <c r="A88" s="175">
        <v>42.458926277000003</v>
      </c>
      <c r="B88" s="176">
        <v>-71.277108962200003</v>
      </c>
      <c r="C88" s="68">
        <v>25017</v>
      </c>
      <c r="D88" s="68" t="s">
        <v>368</v>
      </c>
      <c r="E88" s="68">
        <v>56</v>
      </c>
      <c r="F88" s="170" t="s">
        <v>157</v>
      </c>
      <c r="G88" s="171">
        <v>10</v>
      </c>
      <c r="H88" s="171" t="e">
        <f t="shared" si="3"/>
        <v>#N/A</v>
      </c>
      <c r="I88" s="172">
        <f>INDEX('Data Table'!$F$4:$F$128,MATCH('Analysis Table'!C88,'Data Table'!$A$4:$A$128,0))</f>
        <v>3.84826254966947</v>
      </c>
      <c r="J88" s="189" t="s">
        <v>139</v>
      </c>
      <c r="K88" s="138">
        <f t="shared" si="4"/>
        <v>3.84826254966947</v>
      </c>
      <c r="L88" s="139">
        <f>INDEX('Data Table'!$BE$4:$BE$128,MATCH('Analysis Table'!C88,'Data Table'!$A$4:$A$128,0))</f>
        <v>1268.0404267835047</v>
      </c>
      <c r="M88" s="140">
        <f>INDEX('[3]60-Mile'!$V$4:$V$129,MATCH(J88,'[3]60-Mile'!$A$4:$A$129,0))</f>
        <v>1179</v>
      </c>
      <c r="N88" s="187"/>
      <c r="O88" s="141">
        <f>INDEX('[3]60-Mile'!$X$4:$X$129,MATCH(J88,'[3]60-Mile'!$A$4:$A$129,0))</f>
        <v>78.158279072597821</v>
      </c>
      <c r="P88" s="142">
        <f>INDEX('[3]60-Mile'!$AA$4:$AA$129,MATCH(J88,'[3]60-Mile'!$A$4:$A$129,0))</f>
        <v>79.857142857142861</v>
      </c>
      <c r="Q88" s="188"/>
      <c r="R88" s="143"/>
      <c r="S88" s="144">
        <f>('[4]Social Distancing Grades'!$M88)</f>
        <v>-0.8</v>
      </c>
      <c r="T88" s="144">
        <v>0.13944878650761017</v>
      </c>
      <c r="U88" s="162"/>
      <c r="V88" s="162"/>
      <c r="AA88" s="166"/>
      <c r="AB88" s="167"/>
    </row>
    <row r="89" spans="1:28" s="163" customFormat="1" ht="24.95" customHeight="1" x14ac:dyDescent="0.25">
      <c r="A89" s="175">
        <v>21.362725638899999</v>
      </c>
      <c r="B89" s="176">
        <v>-157.71577379600001</v>
      </c>
      <c r="C89" s="68">
        <v>15003</v>
      </c>
      <c r="D89" s="68" t="s">
        <v>369</v>
      </c>
      <c r="E89" s="68">
        <v>72</v>
      </c>
      <c r="F89" s="170" t="s">
        <v>76</v>
      </c>
      <c r="G89" s="171">
        <v>20</v>
      </c>
      <c r="H89" s="171" t="e">
        <f t="shared" si="3"/>
        <v>#N/A</v>
      </c>
      <c r="I89" s="172">
        <f>INDEX('Data Table'!$F$4:$F$128,MATCH('Analysis Table'!C89,'Data Table'!$A$4:$A$128,0))</f>
        <v>1.8900950041425238E-9</v>
      </c>
      <c r="J89" s="189" t="s">
        <v>169</v>
      </c>
      <c r="K89" s="138">
        <f t="shared" si="4"/>
        <v>1.8900950041425238E-9</v>
      </c>
      <c r="L89" s="139">
        <f>INDEX('Data Table'!$BE$4:$BE$128,MATCH('Analysis Table'!C89,'Data Table'!$A$4:$A$128,0))</f>
        <v>42.480578474659922</v>
      </c>
      <c r="M89" s="140">
        <f>INDEX('[3]60-Mile'!$V$4:$V$129,MATCH(J89,'[3]60-Mile'!$A$4:$A$129,0))</f>
        <v>0.14285714285714285</v>
      </c>
      <c r="N89" s="187"/>
      <c r="O89" s="141">
        <f>INDEX('[3]60-Mile'!$X$4:$X$129,MATCH(J89,'[3]60-Mile'!$A$4:$A$129,0))</f>
        <v>1.128711022273573</v>
      </c>
      <c r="P89" s="142">
        <f>INDEX('[3]60-Mile'!$AA$4:$AA$129,MATCH(J89,'[3]60-Mile'!$A$4:$A$129,0))</f>
        <v>0</v>
      </c>
      <c r="Q89" s="188"/>
      <c r="R89" s="143"/>
      <c r="S89" s="144">
        <f>('[4]Social Distancing Grades'!$M89)</f>
        <v>-0.8</v>
      </c>
      <c r="T89" s="144">
        <v>-1</v>
      </c>
      <c r="U89" s="162"/>
      <c r="V89" s="162"/>
      <c r="AA89" s="166"/>
      <c r="AB89" s="167"/>
    </row>
    <row r="90" spans="1:28" s="163" customFormat="1" ht="24.95" customHeight="1" x14ac:dyDescent="0.25">
      <c r="A90" s="178">
        <v>41.128122393300004</v>
      </c>
      <c r="B90" s="179">
        <v>-111.99124872</v>
      </c>
      <c r="C90" s="68">
        <v>49011</v>
      </c>
      <c r="D90" s="68" t="s">
        <v>368</v>
      </c>
      <c r="E90" s="68">
        <v>60</v>
      </c>
      <c r="F90" s="170" t="s">
        <v>76</v>
      </c>
      <c r="G90" s="171">
        <v>62</v>
      </c>
      <c r="H90" s="171" t="e">
        <f t="shared" si="3"/>
        <v>#N/A</v>
      </c>
      <c r="I90" s="172">
        <f>INDEX('Data Table'!$F$4:$F$128,MATCH('Analysis Table'!C90,'Data Table'!$A$4:$A$128,0))</f>
        <v>9.0006203256042395E-4</v>
      </c>
      <c r="J90" s="189" t="s">
        <v>140</v>
      </c>
      <c r="K90" s="138">
        <f t="shared" si="4"/>
        <v>9.0006203256042395E-4</v>
      </c>
      <c r="L90" s="139">
        <f>INDEX('Data Table'!$BE$4:$BE$128,MATCH('Analysis Table'!C90,'Data Table'!$A$4:$A$128,0))</f>
        <v>274.24363854938889</v>
      </c>
      <c r="M90" s="140">
        <f>INDEX('[3]60-Mile'!$V$4:$V$129,MATCH(J90,'[3]60-Mile'!$A$4:$A$129,0))</f>
        <v>103.57142857142857</v>
      </c>
      <c r="N90" s="187"/>
      <c r="O90" s="141">
        <f>INDEX('[3]60-Mile'!$X$4:$X$129,MATCH(J90,'[3]60-Mile'!$A$4:$A$129,0))</f>
        <v>3.8089394242970682</v>
      </c>
      <c r="P90" s="142">
        <f>INDEX('[3]60-Mile'!$AA$4:$AA$129,MATCH(J90,'[3]60-Mile'!$A$4:$A$129,0))</f>
        <v>1.7142857142857142</v>
      </c>
      <c r="Q90" s="188"/>
      <c r="R90" s="143"/>
      <c r="S90" s="144">
        <f>('[4]Social Distancing Grades'!$M90)</f>
        <v>-1</v>
      </c>
      <c r="T90" s="144">
        <v>14.095892863491056</v>
      </c>
      <c r="U90" s="162"/>
      <c r="V90" s="162"/>
      <c r="AA90" s="166"/>
      <c r="AB90" s="167"/>
    </row>
    <row r="91" spans="1:28" s="163" customFormat="1" ht="24.95" customHeight="1" x14ac:dyDescent="0.25">
      <c r="A91" s="175">
        <v>32.918526078200003</v>
      </c>
      <c r="B91" s="176">
        <v>-106.133753072</v>
      </c>
      <c r="C91" s="68">
        <v>35035</v>
      </c>
      <c r="D91" s="68" t="s">
        <v>366</v>
      </c>
      <c r="E91" s="68">
        <v>61</v>
      </c>
      <c r="F91" s="170" t="s">
        <v>76</v>
      </c>
      <c r="G91" s="171">
        <v>114</v>
      </c>
      <c r="H91" s="171" t="e">
        <f t="shared" si="3"/>
        <v>#N/A</v>
      </c>
      <c r="I91" s="172">
        <f>INDEX('Data Table'!$F$4:$F$128,MATCH('Analysis Table'!C91,'Data Table'!$A$4:$A$128,0))</f>
        <v>3.1712698924012422E-7</v>
      </c>
      <c r="J91" s="189" t="s">
        <v>111</v>
      </c>
      <c r="K91" s="138">
        <f t="shared" si="4"/>
        <v>3.1712698924012422E-7</v>
      </c>
      <c r="L91" s="139">
        <f>INDEX('Data Table'!$BE$4:$BE$128,MATCH('Analysis Table'!C91,'Data Table'!$A$4:$A$128,0))</f>
        <v>211.42167072124894</v>
      </c>
      <c r="M91" s="140">
        <f>INDEX('[3]60-Mile'!$V$4:$V$129,MATCH(J91,'[3]60-Mile'!$A$4:$A$129,0))</f>
        <v>32</v>
      </c>
      <c r="N91" s="187"/>
      <c r="O91" s="141">
        <f>INDEX('[3]60-Mile'!$X$4:$X$129,MATCH(J91,'[3]60-Mile'!$A$4:$A$129,0))</f>
        <v>1.0501076360326935</v>
      </c>
      <c r="P91" s="142">
        <f>INDEX('[3]60-Mile'!$AA$4:$AA$129,MATCH(J91,'[3]60-Mile'!$A$4:$A$129,0))</f>
        <v>0</v>
      </c>
      <c r="Q91" s="188"/>
      <c r="R91" s="143"/>
      <c r="S91" s="144">
        <f>('[4]Social Distancing Grades'!$M91)</f>
        <v>-1</v>
      </c>
      <c r="T91" s="144">
        <v>1.503615149796651</v>
      </c>
      <c r="U91" s="162"/>
      <c r="V91" s="162"/>
      <c r="AA91" s="166"/>
      <c r="AB91" s="167"/>
    </row>
    <row r="92" spans="1:28" s="163" customFormat="1" ht="24.95" customHeight="1" x14ac:dyDescent="0.25">
      <c r="A92" s="175">
        <v>38.805160991999998</v>
      </c>
      <c r="B92" s="176">
        <v>-76.874437424700005</v>
      </c>
      <c r="C92" s="68">
        <v>24033</v>
      </c>
      <c r="D92" s="68" t="s">
        <v>373</v>
      </c>
      <c r="E92" s="68">
        <v>67</v>
      </c>
      <c r="F92" s="170" t="s">
        <v>153</v>
      </c>
      <c r="G92" s="171">
        <v>42</v>
      </c>
      <c r="H92" s="171" t="e">
        <f t="shared" si="3"/>
        <v>#N/A</v>
      </c>
      <c r="I92" s="172">
        <f>INDEX('Data Table'!$F$4:$F$128,MATCH('Analysis Table'!C92,'Data Table'!$A$4:$A$128,0))</f>
        <v>0.77158642602026373</v>
      </c>
      <c r="J92" s="189" t="s">
        <v>173</v>
      </c>
      <c r="K92" s="138">
        <f t="shared" si="4"/>
        <v>0.77158642602026373</v>
      </c>
      <c r="L92" s="139">
        <f>INDEX('Data Table'!$BE$4:$BE$128,MATCH('Analysis Table'!C92,'Data Table'!$A$4:$A$128,0))</f>
        <v>811.63114984941205</v>
      </c>
      <c r="M92" s="140">
        <f>INDEX('[3]60-Mile'!$V$4:$V$129,MATCH(J92,'[3]60-Mile'!$A$4:$A$129,0))</f>
        <v>1772.5714285714287</v>
      </c>
      <c r="N92" s="187"/>
      <c r="O92" s="141">
        <f>INDEX('[3]60-Mile'!$X$4:$X$129,MATCH(J92,'[3]60-Mile'!$A$4:$A$129,0))</f>
        <v>34.885356406619017</v>
      </c>
      <c r="P92" s="142">
        <f>INDEX('[3]60-Mile'!$AA$4:$AA$129,MATCH(J92,'[3]60-Mile'!$A$4:$A$129,0))</f>
        <v>62.142857142857146</v>
      </c>
      <c r="Q92" s="188"/>
      <c r="R92" s="143"/>
      <c r="S92" s="144">
        <f>('[4]Social Distancing Grades'!$M92)</f>
        <v>-1</v>
      </c>
      <c r="T92" s="144">
        <v>-0.35271886419943121</v>
      </c>
      <c r="U92" s="162"/>
      <c r="V92" s="162"/>
      <c r="AA92" s="166"/>
      <c r="AB92" s="167"/>
    </row>
    <row r="93" spans="1:28" s="163" customFormat="1" ht="24.95" customHeight="1" x14ac:dyDescent="0.25">
      <c r="A93" s="178">
        <v>61.2697996076</v>
      </c>
      <c r="B93" s="179">
        <v>-149.811187588</v>
      </c>
      <c r="C93" s="68">
        <v>2020</v>
      </c>
      <c r="D93" s="68" t="s">
        <v>369</v>
      </c>
      <c r="E93" s="68">
        <v>40</v>
      </c>
      <c r="F93" s="170" t="s">
        <v>76</v>
      </c>
      <c r="G93" s="171">
        <v>120</v>
      </c>
      <c r="H93" s="171" t="e">
        <f t="shared" si="3"/>
        <v>#N/A</v>
      </c>
      <c r="I93" s="172">
        <f>INDEX('Data Table'!$F$4:$F$128,MATCH('Analysis Table'!C93,'Data Table'!$A$4:$A$128,0))</f>
        <v>1.7537591581439928E-18</v>
      </c>
      <c r="J93" s="189" t="s">
        <v>187</v>
      </c>
      <c r="K93" s="138">
        <f t="shared" si="4"/>
        <v>1.7537591581439928E-18</v>
      </c>
      <c r="L93" s="139">
        <f>INDEX('Data Table'!$BE$4:$BE$128,MATCH('Analysis Table'!C93,'Data Table'!$A$4:$A$128,0))</f>
        <v>71.875</v>
      </c>
      <c r="M93" s="140">
        <f>INDEX('[3]60-Mile'!$V$4:$V$129,MATCH(J93,'[3]60-Mile'!$A$4:$A$129,0))</f>
        <v>0.42857142857142855</v>
      </c>
      <c r="N93" s="187"/>
      <c r="O93" s="141">
        <f>INDEX('[3]60-Mile'!$X$4:$X$129,MATCH(J93,'[3]60-Mile'!$A$4:$A$129,0))</f>
        <v>1.3888888888888891</v>
      </c>
      <c r="P93" s="142">
        <f>INDEX('[3]60-Mile'!$AA$4:$AA$129,MATCH(J93,'[3]60-Mile'!$A$4:$A$129,0))</f>
        <v>0</v>
      </c>
      <c r="Q93" s="188"/>
      <c r="R93" s="143"/>
      <c r="S93" s="144">
        <f>('[4]Social Distancing Grades'!$M93)</f>
        <v>-1</v>
      </c>
      <c r="T93" s="144">
        <v>-1</v>
      </c>
      <c r="U93" s="162"/>
      <c r="V93" s="162"/>
      <c r="AA93" s="166"/>
      <c r="AB93" s="167"/>
    </row>
    <row r="94" spans="1:28" s="163" customFormat="1" ht="24.95" customHeight="1" x14ac:dyDescent="0.25">
      <c r="A94" s="178">
        <v>40.025630405400001</v>
      </c>
      <c r="B94" s="179">
        <v>-74.580317635300005</v>
      </c>
      <c r="C94" s="68">
        <v>34005</v>
      </c>
      <c r="D94" s="68" t="s">
        <v>364</v>
      </c>
      <c r="E94" s="68">
        <v>71</v>
      </c>
      <c r="F94" s="170" t="s">
        <v>153</v>
      </c>
      <c r="G94" s="171">
        <v>1</v>
      </c>
      <c r="H94" s="171" t="e">
        <f t="shared" si="3"/>
        <v>#N/A</v>
      </c>
      <c r="I94" s="172">
        <f>INDEX('Data Table'!$F$4:$F$128,MATCH('Analysis Table'!C94,'Data Table'!$A$4:$A$128,0))</f>
        <v>12.164034221626535</v>
      </c>
      <c r="J94" s="189" t="s">
        <v>254</v>
      </c>
      <c r="K94" s="138">
        <f t="shared" si="4"/>
        <v>12.164034221626535</v>
      </c>
      <c r="L94" s="139">
        <f>INDEX('Data Table'!$BE$4:$BE$128,MATCH('Analysis Table'!C94,'Data Table'!$A$4:$A$128,0))</f>
        <v>1440.2798399292155</v>
      </c>
      <c r="M94" s="140">
        <f>INDEX('[3]60-Mile'!$V$4:$V$129,MATCH(J94,'[3]60-Mile'!$A$4:$A$129,0))</f>
        <v>1424</v>
      </c>
      <c r="N94" s="187"/>
      <c r="O94" s="141">
        <f>INDEX('[3]60-Mile'!$X$4:$X$129,MATCH(J94,'[3]60-Mile'!$A$4:$A$129,0))</f>
        <v>104.61023276944621</v>
      </c>
      <c r="P94" s="142">
        <f>INDEX('[3]60-Mile'!$AA$4:$AA$129,MATCH(J94,'[3]60-Mile'!$A$4:$A$129,0))</f>
        <v>143.42857142857142</v>
      </c>
      <c r="Q94" s="188"/>
      <c r="R94" s="143"/>
      <c r="S94" s="144">
        <f>('[4]Social Distancing Grades'!$M94)</f>
        <v>-1</v>
      </c>
      <c r="T94" s="144">
        <v>-0.21594949673215846</v>
      </c>
      <c r="U94" s="162"/>
      <c r="V94" s="162"/>
      <c r="AA94" s="166"/>
      <c r="AB94" s="167"/>
    </row>
    <row r="95" spans="1:28" s="163" customFormat="1" ht="24.95" customHeight="1" x14ac:dyDescent="0.25">
      <c r="A95" s="175">
        <v>30.407831613900001</v>
      </c>
      <c r="B95" s="176">
        <v>-88.921617866999995</v>
      </c>
      <c r="C95" s="68">
        <v>28047</v>
      </c>
      <c r="D95" s="68" t="s">
        <v>363</v>
      </c>
      <c r="E95" s="68">
        <v>74</v>
      </c>
      <c r="F95" s="170" t="s">
        <v>157</v>
      </c>
      <c r="G95" s="171">
        <v>31</v>
      </c>
      <c r="H95" s="171" t="e">
        <f t="shared" si="3"/>
        <v>#N/A</v>
      </c>
      <c r="I95" s="172">
        <f>INDEX('Data Table'!$F$4:$F$128,MATCH('Analysis Table'!C95,'Data Table'!$A$4:$A$128,0))</f>
        <v>1.5575356348632634E-3</v>
      </c>
      <c r="J95" s="189" t="s">
        <v>134</v>
      </c>
      <c r="K95" s="138">
        <f t="shared" si="4"/>
        <v>1.5575356348632634E-3</v>
      </c>
      <c r="L95" s="139">
        <f>INDEX('Data Table'!$BE$4:$BE$128,MATCH('Analysis Table'!C95,'Data Table'!$A$4:$A$128,0))</f>
        <v>368.64289324062594</v>
      </c>
      <c r="M95" s="140">
        <f>INDEX('[3]60-Mile'!$V$4:$V$129,MATCH(J95,'[3]60-Mile'!$A$4:$A$129,0))</f>
        <v>67</v>
      </c>
      <c r="N95" s="187"/>
      <c r="O95" s="141">
        <f>INDEX('[3]60-Mile'!$X$4:$X$129,MATCH(J95,'[3]60-Mile'!$A$4:$A$129,0))</f>
        <v>20.410837174106224</v>
      </c>
      <c r="P95" s="142">
        <f>INDEX('[3]60-Mile'!$AA$4:$AA$129,MATCH(J95,'[3]60-Mile'!$A$4:$A$129,0))</f>
        <v>2.8571428571428572</v>
      </c>
      <c r="Q95" s="188"/>
      <c r="R95" s="143"/>
      <c r="S95" s="144">
        <f>('[4]Social Distancing Grades'!$M95)</f>
        <v>-1</v>
      </c>
      <c r="T95" s="144">
        <v>1.8216443449877051</v>
      </c>
      <c r="U95" s="162"/>
      <c r="V95" s="162"/>
      <c r="AA95" s="166"/>
      <c r="AB95" s="167"/>
    </row>
    <row r="96" spans="1:28" s="163" customFormat="1" ht="24.95" customHeight="1" x14ac:dyDescent="0.25">
      <c r="A96" s="175">
        <v>34.995240889400002</v>
      </c>
      <c r="B96" s="176">
        <v>-106.48785694</v>
      </c>
      <c r="C96" s="68">
        <v>35001</v>
      </c>
      <c r="D96" s="68" t="s">
        <v>368</v>
      </c>
      <c r="E96" s="68">
        <v>75</v>
      </c>
      <c r="F96" s="170" t="s">
        <v>157</v>
      </c>
      <c r="G96" s="171">
        <v>53</v>
      </c>
      <c r="H96" s="171" t="e">
        <f t="shared" si="3"/>
        <v>#N/A</v>
      </c>
      <c r="I96" s="172">
        <f>INDEX('Data Table'!$F$4:$F$128,MATCH('Analysis Table'!C96,'Data Table'!$A$4:$A$128,0))</f>
        <v>1.3168768805516063E-4</v>
      </c>
      <c r="J96" s="189" t="s">
        <v>125</v>
      </c>
      <c r="K96" s="138">
        <f t="shared" si="4"/>
        <v>1.3168768805516063E-4</v>
      </c>
      <c r="L96" s="139">
        <f>INDEX('Data Table'!$BE$4:$BE$128,MATCH('Analysis Table'!C96,'Data Table'!$A$4:$A$128,0))</f>
        <v>194.25508735962933</v>
      </c>
      <c r="M96" s="140">
        <f>INDEX('[3]60-Mile'!$V$4:$V$129,MATCH(J96,'[3]60-Mile'!$A$4:$A$129,0))</f>
        <v>28.142857142857142</v>
      </c>
      <c r="N96" s="187"/>
      <c r="O96" s="141">
        <f>INDEX('[3]60-Mile'!$X$4:$X$129,MATCH(J96,'[3]60-Mile'!$A$4:$A$129,0))</f>
        <v>9.1013978460025093</v>
      </c>
      <c r="P96" s="142">
        <f>INDEX('[3]60-Mile'!$AA$4:$AA$129,MATCH(J96,'[3]60-Mile'!$A$4:$A$129,0))</f>
        <v>1.8571428571428572</v>
      </c>
      <c r="Q96" s="188"/>
      <c r="R96" s="143"/>
      <c r="S96" s="144">
        <f>('[4]Social Distancing Grades'!$M96)</f>
        <v>-1</v>
      </c>
      <c r="T96" s="144">
        <v>1.503615149796651</v>
      </c>
      <c r="U96" s="162"/>
      <c r="V96" s="162"/>
      <c r="AA96" s="166"/>
      <c r="AB96" s="167"/>
    </row>
    <row r="97" spans="1:28" s="163" customFormat="1" ht="24.95" customHeight="1" x14ac:dyDescent="0.25">
      <c r="A97" s="178">
        <v>29.386706045099999</v>
      </c>
      <c r="B97" s="179">
        <v>-98.618083093099997</v>
      </c>
      <c r="C97" s="68">
        <v>48029</v>
      </c>
      <c r="D97" s="68" t="s">
        <v>363</v>
      </c>
      <c r="E97" s="68">
        <v>73</v>
      </c>
      <c r="F97" s="170" t="s">
        <v>74</v>
      </c>
      <c r="G97" s="171">
        <v>13</v>
      </c>
      <c r="H97" s="171" t="e">
        <f t="shared" si="3"/>
        <v>#N/A</v>
      </c>
      <c r="I97" s="172">
        <f>INDEX('Data Table'!$F$4:$F$128,MATCH('Analysis Table'!C97,'Data Table'!$A$4:$A$128,0))</f>
        <v>3.0610731021934491E-4</v>
      </c>
      <c r="J97" s="189" t="s">
        <v>136</v>
      </c>
      <c r="K97" s="138">
        <f t="shared" si="4"/>
        <v>3.0610731021934491E-4</v>
      </c>
      <c r="L97" s="139">
        <f>INDEX('Data Table'!$BE$4:$BE$128,MATCH('Analysis Table'!C97,'Data Table'!$A$4:$A$128,0))</f>
        <v>108.91924126471466</v>
      </c>
      <c r="M97" s="140">
        <f>INDEX('[3]60-Mile'!$V$4:$V$129,MATCH(J97,'[3]60-Mile'!$A$4:$A$129,0))</f>
        <v>63.714285714285715</v>
      </c>
      <c r="N97" s="187"/>
      <c r="O97" s="141">
        <f>INDEX('[3]60-Mile'!$X$4:$X$129,MATCH(J97,'[3]60-Mile'!$A$4:$A$129,0))</f>
        <v>2.9911534059438685</v>
      </c>
      <c r="P97" s="142">
        <f>INDEX('[3]60-Mile'!$AA$4:$AA$129,MATCH(J97,'[3]60-Mile'!$A$4:$A$129,0))</f>
        <v>1.1428571428571428</v>
      </c>
      <c r="Q97" s="188"/>
      <c r="R97" s="143"/>
      <c r="S97" s="144">
        <f>('[4]Social Distancing Grades'!$M97)</f>
        <v>-1</v>
      </c>
      <c r="T97" s="144">
        <v>4.9891433329483164</v>
      </c>
      <c r="U97" s="162"/>
      <c r="V97" s="162"/>
      <c r="AA97" s="166"/>
      <c r="AB97" s="167"/>
    </row>
    <row r="98" spans="1:28" s="163" customFormat="1" ht="24.95" customHeight="1" x14ac:dyDescent="0.25">
      <c r="A98" s="175">
        <v>37.132267300499997</v>
      </c>
      <c r="B98" s="176">
        <v>-76.588907760699996</v>
      </c>
      <c r="C98" s="68">
        <v>51199</v>
      </c>
      <c r="D98" s="68" t="s">
        <v>366</v>
      </c>
      <c r="E98" s="68">
        <v>69</v>
      </c>
      <c r="F98" s="170" t="s">
        <v>76</v>
      </c>
      <c r="G98" s="171">
        <v>70</v>
      </c>
      <c r="H98" s="171" t="e">
        <f t="shared" ref="H98:H126" si="5">_xlfn.RANK.EQ(I98,$I$2:$I$126)</f>
        <v>#N/A</v>
      </c>
      <c r="I98" s="172">
        <f>INDEX('Data Table'!$F$4:$F$128,MATCH('Analysis Table'!C98,'Data Table'!$A$4:$A$128,0))</f>
        <v>2.8738509870382928E-2</v>
      </c>
      <c r="J98" s="189" t="s">
        <v>148</v>
      </c>
      <c r="K98" s="138">
        <f t="shared" si="4"/>
        <v>2.8738509870382928E-2</v>
      </c>
      <c r="L98" s="139">
        <f>INDEX('Data Table'!$BE$4:$BE$128,MATCH('Analysis Table'!C98,'Data Table'!$A$4:$A$128,0))</f>
        <v>248.93978058441758</v>
      </c>
      <c r="M98" s="140">
        <f>INDEX('[3]60-Mile'!$V$4:$V$129,MATCH(J98,'[3]60-Mile'!$A$4:$A$129,0))</f>
        <v>137</v>
      </c>
      <c r="N98" s="187"/>
      <c r="O98" s="141">
        <f>INDEX('[3]60-Mile'!$X$4:$X$129,MATCH(J98,'[3]60-Mile'!$A$4:$A$129,0))</f>
        <v>10.771432813748836</v>
      </c>
      <c r="P98" s="142">
        <f>INDEX('[3]60-Mile'!$AA$4:$AA$129,MATCH(J98,'[3]60-Mile'!$A$4:$A$129,0))</f>
        <v>3.2857142857142856</v>
      </c>
      <c r="Q98" s="188"/>
      <c r="R98" s="143"/>
      <c r="S98" s="144">
        <f>('[4]Social Distancing Grades'!$M98)</f>
        <v>-1</v>
      </c>
      <c r="T98" s="144">
        <v>1.4117029207249634</v>
      </c>
      <c r="U98" s="162"/>
      <c r="V98" s="162"/>
      <c r="AA98" s="166"/>
      <c r="AB98" s="167"/>
    </row>
    <row r="99" spans="1:28" s="163" customFormat="1" ht="24.95" customHeight="1" x14ac:dyDescent="0.25">
      <c r="A99" s="175">
        <v>29.356740204800001</v>
      </c>
      <c r="B99" s="176">
        <v>-100.782946259</v>
      </c>
      <c r="C99" s="68">
        <v>48465</v>
      </c>
      <c r="D99" s="68" t="s">
        <v>363</v>
      </c>
      <c r="E99" s="68">
        <v>77</v>
      </c>
      <c r="F99" s="170" t="s">
        <v>74</v>
      </c>
      <c r="G99" s="171">
        <v>96</v>
      </c>
      <c r="H99" s="171" t="e">
        <f t="shared" si="5"/>
        <v>#N/A</v>
      </c>
      <c r="I99" s="172">
        <f>INDEX('Data Table'!$F$4:$F$128,MATCH('Analysis Table'!C99,'Data Table'!$A$4:$A$128,0))</f>
        <v>3.7874913273714253E-5</v>
      </c>
      <c r="J99" s="189" t="s">
        <v>150</v>
      </c>
      <c r="K99" s="138">
        <f t="shared" si="4"/>
        <v>3.7874913273714253E-5</v>
      </c>
      <c r="L99" s="139">
        <f>INDEX('Data Table'!$BE$4:$BE$128,MATCH('Analysis Table'!C99,'Data Table'!$A$4:$A$128,0))</f>
        <v>102.09100949446389</v>
      </c>
      <c r="M99" s="140">
        <f>INDEX('[3]60-Mile'!$V$4:$V$129,MATCH(J99,'[3]60-Mile'!$A$4:$A$129,0))</f>
        <v>3.2857142857142856</v>
      </c>
      <c r="N99" s="187"/>
      <c r="O99" s="141">
        <f>INDEX('[3]60-Mile'!$X$4:$X$129,MATCH(J99,'[3]60-Mile'!$A$4:$A$129,0))</f>
        <v>0.92810008631330798</v>
      </c>
      <c r="P99" s="142">
        <f>INDEX('[3]60-Mile'!$AA$4:$AA$129,MATCH(J99,'[3]60-Mile'!$A$4:$A$129,0))</f>
        <v>0.14285714285714285</v>
      </c>
      <c r="Q99" s="188"/>
      <c r="R99" s="143"/>
      <c r="S99" s="144">
        <f>('[4]Social Distancing Grades'!$M99)</f>
        <v>-1</v>
      </c>
      <c r="T99" s="144">
        <v>4.9891433329483164</v>
      </c>
      <c r="U99" s="162"/>
      <c r="V99" s="162"/>
      <c r="AA99" s="166"/>
      <c r="AB99" s="167"/>
    </row>
    <row r="100" spans="1:28" s="163" customFormat="1" ht="24.95" customHeight="1" x14ac:dyDescent="0.25">
      <c r="A100" s="178">
        <v>34.903999893700004</v>
      </c>
      <c r="B100" s="179">
        <v>-92.138474093900001</v>
      </c>
      <c r="C100" s="68">
        <v>5119</v>
      </c>
      <c r="D100" s="68" t="s">
        <v>364</v>
      </c>
      <c r="E100" s="68">
        <v>79</v>
      </c>
      <c r="F100" s="170" t="s">
        <v>153</v>
      </c>
      <c r="G100" s="171">
        <v>105</v>
      </c>
      <c r="H100" s="171" t="e">
        <f t="shared" si="5"/>
        <v>#N/A</v>
      </c>
      <c r="I100" s="172">
        <f>INDEX('Data Table'!$F$4:$F$128,MATCH('Analysis Table'!C100,'Data Table'!$A$4:$A$128,0))</f>
        <v>1.0103954617811049E-4</v>
      </c>
      <c r="J100" s="189" t="s">
        <v>120</v>
      </c>
      <c r="K100" s="138">
        <f t="shared" si="4"/>
        <v>1.0103954617811049E-4</v>
      </c>
      <c r="L100" s="139">
        <f>INDEX('Data Table'!$BE$4:$BE$128,MATCH('Analysis Table'!C100,'Data Table'!$A$4:$A$128,0))</f>
        <v>167.5458738937439</v>
      </c>
      <c r="M100" s="140">
        <f>INDEX('[3]60-Mile'!$V$4:$V$129,MATCH(J100,'[3]60-Mile'!$A$4:$A$129,0))</f>
        <v>21.285714285714285</v>
      </c>
      <c r="N100" s="187"/>
      <c r="O100" s="141">
        <f>INDEX('[3]60-Mile'!$X$4:$X$129,MATCH(J100,'[3]60-Mile'!$A$4:$A$129,0))</f>
        <v>5.9210027218109387</v>
      </c>
      <c r="P100" s="142">
        <f>INDEX('[3]60-Mile'!$AA$4:$AA$129,MATCH(J100,'[3]60-Mile'!$A$4:$A$129,0))</f>
        <v>1.4285714285714286</v>
      </c>
      <c r="Q100" s="188"/>
      <c r="R100" s="143"/>
      <c r="S100" s="144">
        <f>('[4]Social Distancing Grades'!$M100)</f>
        <v>-1</v>
      </c>
      <c r="T100" s="144">
        <v>75.59223472574088</v>
      </c>
      <c r="U100" s="162"/>
      <c r="V100" s="162"/>
      <c r="AA100" s="166"/>
      <c r="AB100" s="167"/>
    </row>
    <row r="101" spans="1:28" s="163" customFormat="1" ht="24.95" customHeight="1" x14ac:dyDescent="0.25">
      <c r="A101" s="175">
        <v>33.918925441699997</v>
      </c>
      <c r="B101" s="176">
        <v>-118.381101391</v>
      </c>
      <c r="C101" s="68">
        <v>6037</v>
      </c>
      <c r="D101" s="68" t="s">
        <v>372</v>
      </c>
      <c r="E101" s="68">
        <v>80</v>
      </c>
      <c r="F101" s="170" t="s">
        <v>157</v>
      </c>
      <c r="G101" s="171">
        <v>5</v>
      </c>
      <c r="H101" s="171" t="e">
        <f t="shared" si="5"/>
        <v>#N/A</v>
      </c>
      <c r="I101" s="172">
        <f>INDEX('Data Table'!$F$4:$F$128,MATCH('Analysis Table'!C101,'Data Table'!$A$4:$A$128,0))</f>
        <v>2.3307619180106251E-2</v>
      </c>
      <c r="J101" s="189" t="s">
        <v>123</v>
      </c>
      <c r="K101" s="138">
        <f t="shared" si="4"/>
        <v>2.3307619180106251E-2</v>
      </c>
      <c r="L101" s="139">
        <f>INDEX('Data Table'!$BE$4:$BE$128,MATCH('Analysis Table'!C101,'Data Table'!$A$4:$A$128,0))</f>
        <v>364.73729633545162</v>
      </c>
      <c r="M101" s="140">
        <f>INDEX('[3]60-Mile'!$V$4:$V$129,MATCH(J101,'[3]60-Mile'!$A$4:$A$129,0))</f>
        <v>1157.4285714285713</v>
      </c>
      <c r="N101" s="187"/>
      <c r="O101" s="141">
        <f>INDEX('[3]60-Mile'!$X$4:$X$129,MATCH(J101,'[3]60-Mile'!$A$4:$A$129,0))</f>
        <v>16.108608290919332</v>
      </c>
      <c r="P101" s="142">
        <f>INDEX('[3]60-Mile'!$AA$4:$AA$129,MATCH(J101,'[3]60-Mile'!$A$4:$A$129,0))</f>
        <v>47.285714285714285</v>
      </c>
      <c r="Q101" s="188"/>
      <c r="R101" s="143"/>
      <c r="S101" s="144">
        <f>('[4]Social Distancing Grades'!$M101)</f>
        <v>-1</v>
      </c>
      <c r="T101" s="144">
        <v>3.986792442999846</v>
      </c>
      <c r="U101" s="162"/>
      <c r="V101" s="162"/>
      <c r="AA101" s="166"/>
      <c r="AB101" s="167"/>
    </row>
    <row r="102" spans="1:28" s="163" customFormat="1" ht="24.95" customHeight="1" x14ac:dyDescent="0.25">
      <c r="A102" s="175">
        <v>33.536283454600003</v>
      </c>
      <c r="B102" s="176">
        <v>-112.373495698</v>
      </c>
      <c r="C102" s="68">
        <v>4021</v>
      </c>
      <c r="D102" s="68" t="s">
        <v>363</v>
      </c>
      <c r="E102" s="68">
        <v>82</v>
      </c>
      <c r="F102" s="170" t="s">
        <v>74</v>
      </c>
      <c r="G102" s="171">
        <v>55</v>
      </c>
      <c r="H102" s="171" t="e">
        <f t="shared" si="5"/>
        <v>#N/A</v>
      </c>
      <c r="I102" s="172">
        <f>INDEX('Data Table'!$F$4:$F$128,MATCH('Analysis Table'!C102,'Data Table'!$A$4:$A$128,0))</f>
        <v>9.8876204756075093E-4</v>
      </c>
      <c r="J102" s="189" t="s">
        <v>102</v>
      </c>
      <c r="K102" s="138">
        <f t="shared" si="4"/>
        <v>9.8876204756075093E-4</v>
      </c>
      <c r="L102" s="139">
        <f>INDEX('Data Table'!$BE$4:$BE$128,MATCH('Analysis Table'!C102,'Data Table'!$A$4:$A$128,0))</f>
        <v>182.53091071647628</v>
      </c>
      <c r="M102" s="140">
        <f>INDEX('[3]60-Mile'!$V$4:$V$129,MATCH(J102,'[3]60-Mile'!$A$4:$A$129,0))</f>
        <v>157</v>
      </c>
      <c r="N102" s="187"/>
      <c r="O102" s="141">
        <f>INDEX('[3]60-Mile'!$X$4:$X$129,MATCH(J102,'[3]60-Mile'!$A$4:$A$129,0))</f>
        <v>8.5081392174088251</v>
      </c>
      <c r="P102" s="142">
        <f>INDEX('[3]60-Mile'!$AA$4:$AA$129,MATCH(J102,'[3]60-Mile'!$A$4:$A$129,0))</f>
        <v>10.142857142857142</v>
      </c>
      <c r="Q102" s="188"/>
      <c r="R102" s="143"/>
      <c r="S102" s="144">
        <f>('[4]Social Distancing Grades'!$M102)</f>
        <v>-1</v>
      </c>
      <c r="T102" s="144">
        <v>1.6638186803937911</v>
      </c>
      <c r="U102" s="162"/>
      <c r="V102" s="162"/>
      <c r="AA102" s="166"/>
      <c r="AB102" s="167"/>
    </row>
    <row r="103" spans="1:28" s="163" customFormat="1" ht="24.95" customHeight="1" x14ac:dyDescent="0.25">
      <c r="A103" s="178">
        <v>27.8436157481</v>
      </c>
      <c r="B103" s="179">
        <v>-82.501037888100001</v>
      </c>
      <c r="C103" s="68">
        <v>12057</v>
      </c>
      <c r="D103" s="68" t="s">
        <v>364</v>
      </c>
      <c r="E103" s="68">
        <v>83</v>
      </c>
      <c r="F103" s="170" t="s">
        <v>153</v>
      </c>
      <c r="G103" s="171">
        <v>28</v>
      </c>
      <c r="H103" s="171" t="e">
        <f t="shared" si="5"/>
        <v>#N/A</v>
      </c>
      <c r="I103" s="172">
        <f>INDEX('Data Table'!$F$4:$F$128,MATCH('Analysis Table'!C103,'Data Table'!$A$4:$A$128,0))</f>
        <v>8.7319702537703872E-4</v>
      </c>
      <c r="J103" s="189" t="s">
        <v>145</v>
      </c>
      <c r="K103" s="138">
        <f t="shared" si="4"/>
        <v>8.7319702537703872E-4</v>
      </c>
      <c r="L103" s="139">
        <f>INDEX('Data Table'!$BE$4:$BE$128,MATCH('Analysis Table'!C103,'Data Table'!$A$4:$A$128,0))</f>
        <v>127.51738080710585</v>
      </c>
      <c r="M103" s="140">
        <f>INDEX('[3]60-Mile'!$V$4:$V$129,MATCH(J103,'[3]60-Mile'!$A$4:$A$129,0))</f>
        <v>127.28571428571429</v>
      </c>
      <c r="N103" s="187"/>
      <c r="O103" s="141">
        <f>INDEX('[3]60-Mile'!$X$4:$X$129,MATCH(J103,'[3]60-Mile'!$A$4:$A$129,0))</f>
        <v>8.1118923869302133</v>
      </c>
      <c r="P103" s="142">
        <f>INDEX('[3]60-Mile'!$AA$4:$AA$129,MATCH(J103,'[3]60-Mile'!$A$4:$A$129,0))</f>
        <v>9.1428571428571423</v>
      </c>
      <c r="Q103" s="188"/>
      <c r="R103" s="143"/>
      <c r="S103" s="144">
        <f>('[4]Social Distancing Grades'!$M103)</f>
        <v>-1</v>
      </c>
      <c r="T103" s="144">
        <v>3.3613855486841784</v>
      </c>
      <c r="U103" s="162"/>
      <c r="V103" s="162"/>
      <c r="AA103" s="166"/>
      <c r="AB103" s="167"/>
    </row>
    <row r="104" spans="1:28" s="163" customFormat="1" ht="24.95" customHeight="1" x14ac:dyDescent="0.25">
      <c r="A104" s="175">
        <v>47.505857788500002</v>
      </c>
      <c r="B104" s="176">
        <v>-111.182589777</v>
      </c>
      <c r="C104" s="68">
        <v>30013</v>
      </c>
      <c r="D104" s="68" t="s">
        <v>365</v>
      </c>
      <c r="E104" s="68">
        <v>84</v>
      </c>
      <c r="F104" s="170" t="s">
        <v>154</v>
      </c>
      <c r="G104" s="171">
        <v>124</v>
      </c>
      <c r="H104" s="171" t="e">
        <f t="shared" si="5"/>
        <v>#N/A</v>
      </c>
      <c r="I104" s="172">
        <f>INDEX('Data Table'!$F$4:$F$128,MATCH('Analysis Table'!C104,'Data Table'!$A$4:$A$128,0))</f>
        <v>0</v>
      </c>
      <c r="J104" s="189" t="s">
        <v>105</v>
      </c>
      <c r="K104" s="138">
        <f t="shared" si="4"/>
        <v>0</v>
      </c>
      <c r="L104" s="139">
        <f>INDEX('Data Table'!$BE$4:$BE$128,MATCH('Analysis Table'!C104,'Data Table'!$A$4:$A$128,0))</f>
        <v>21.62733695390974</v>
      </c>
      <c r="M104" s="140">
        <f>INDEX('[3]60-Mile'!$V$4:$V$129,MATCH(J104,'[3]60-Mile'!$A$4:$A$129,0))</f>
        <v>0</v>
      </c>
      <c r="N104" s="187"/>
      <c r="O104" s="141">
        <f>INDEX('[3]60-Mile'!$X$4:$X$129,MATCH(J104,'[3]60-Mile'!$A$4:$A$129,0))</f>
        <v>2.4030374393233047</v>
      </c>
      <c r="P104" s="142">
        <f>INDEX('[3]60-Mile'!$AA$4:$AA$129,MATCH(J104,'[3]60-Mile'!$A$4:$A$129,0))</f>
        <v>0</v>
      </c>
      <c r="Q104" s="188"/>
      <c r="R104" s="143"/>
      <c r="S104" s="144">
        <f>('[4]Social Distancing Grades'!$M104)</f>
        <v>-1</v>
      </c>
      <c r="T104" s="144">
        <v>-1</v>
      </c>
      <c r="U104" s="162"/>
      <c r="V104" s="162"/>
      <c r="AA104" s="166"/>
      <c r="AB104" s="167"/>
    </row>
    <row r="105" spans="1:28" s="163" customFormat="1" ht="24.95" customHeight="1" x14ac:dyDescent="0.25">
      <c r="A105" s="175">
        <v>32.383000035099997</v>
      </c>
      <c r="B105" s="176">
        <v>-86.356266017300001</v>
      </c>
      <c r="C105" s="68">
        <v>1101</v>
      </c>
      <c r="D105" s="68" t="s">
        <v>363</v>
      </c>
      <c r="E105" s="68">
        <v>88</v>
      </c>
      <c r="F105" s="170" t="s">
        <v>74</v>
      </c>
      <c r="G105" s="171">
        <v>54</v>
      </c>
      <c r="H105" s="171" t="e">
        <f t="shared" si="5"/>
        <v>#N/A</v>
      </c>
      <c r="I105" s="172">
        <f>INDEX('Data Table'!$F$4:$F$128,MATCH('Analysis Table'!C105,'Data Table'!$A$4:$A$128,0))</f>
        <v>6.6068313417554916E-3</v>
      </c>
      <c r="J105" s="189" t="s">
        <v>141</v>
      </c>
      <c r="K105" s="138">
        <f t="shared" si="4"/>
        <v>6.6068313417554916E-3</v>
      </c>
      <c r="L105" s="139">
        <f>INDEX('Data Table'!$BE$4:$BE$128,MATCH('Analysis Table'!C105,'Data Table'!$A$4:$A$128,0))</f>
        <v>412.07431539716214</v>
      </c>
      <c r="M105" s="140">
        <f>INDEX('[3]60-Mile'!$V$4:$V$129,MATCH(J105,'[3]60-Mile'!$A$4:$A$129,0))</f>
        <v>128.14285714285714</v>
      </c>
      <c r="N105" s="187"/>
      <c r="O105" s="141">
        <f>INDEX('[3]60-Mile'!$X$4:$X$129,MATCH(J105,'[3]60-Mile'!$A$4:$A$129,0))</f>
        <v>16.676636785002646</v>
      </c>
      <c r="P105" s="142">
        <f>INDEX('[3]60-Mile'!$AA$4:$AA$129,MATCH(J105,'[3]60-Mile'!$A$4:$A$129,0))</f>
        <v>3</v>
      </c>
      <c r="Q105" s="188"/>
      <c r="R105" s="143"/>
      <c r="S105" s="144">
        <f>('[4]Social Distancing Grades'!$M105)</f>
        <v>-1</v>
      </c>
      <c r="T105" s="144">
        <v>4.3648719212329228</v>
      </c>
      <c r="U105" s="162"/>
      <c r="V105" s="162"/>
      <c r="AA105" s="166"/>
      <c r="AB105" s="167"/>
    </row>
    <row r="106" spans="1:28" s="163" customFormat="1" ht="24.95" customHeight="1" x14ac:dyDescent="0.25">
      <c r="A106" s="178">
        <v>47.147500000000001</v>
      </c>
      <c r="B106" s="179">
        <v>-122.479444</v>
      </c>
      <c r="C106" s="68">
        <v>53053</v>
      </c>
      <c r="D106" s="68" t="s">
        <v>364</v>
      </c>
      <c r="E106" s="68">
        <v>70</v>
      </c>
      <c r="F106" s="170" t="s">
        <v>152</v>
      </c>
      <c r="G106" s="171">
        <v>97</v>
      </c>
      <c r="H106" s="171" t="e">
        <f t="shared" si="5"/>
        <v>#N/A</v>
      </c>
      <c r="I106" s="172">
        <f>INDEX('Data Table'!$F$4:$F$128,MATCH('Analysis Table'!C106,'Data Table'!$A$4:$A$128,0))</f>
        <v>1.1933224645294031E-3</v>
      </c>
      <c r="J106" s="189" t="s">
        <v>170</v>
      </c>
      <c r="K106" s="138">
        <f t="shared" si="4"/>
        <v>1.1933224645294031E-3</v>
      </c>
      <c r="L106" s="139">
        <f>INDEX('Data Table'!$BE$4:$BE$128,MATCH('Analysis Table'!C106,'Data Table'!$A$4:$A$128,0))</f>
        <v>254.58546713429075</v>
      </c>
      <c r="M106" s="140">
        <f>INDEX('[3]60-Mile'!$V$4:$V$129,MATCH(J106,'[3]60-Mile'!$A$4:$A$129,0))</f>
        <v>61</v>
      </c>
      <c r="N106" s="187"/>
      <c r="O106" s="141">
        <f>INDEX('[3]60-Mile'!$X$4:$X$129,MATCH(J106,'[3]60-Mile'!$A$4:$A$129,0))</f>
        <v>15.837745067108044</v>
      </c>
      <c r="P106" s="142">
        <f>INDEX('[3]60-Mile'!$AA$4:$AA$129,MATCH(J106,'[3]60-Mile'!$A$4:$A$129,0))</f>
        <v>3.7142857142857144</v>
      </c>
      <c r="Q106" s="188"/>
      <c r="R106" s="143"/>
      <c r="S106" s="144">
        <f>('[4]Social Distancing Grades'!$M106)</f>
        <v>-1</v>
      </c>
      <c r="T106" s="144">
        <v>6.8238172278784068</v>
      </c>
      <c r="U106" s="162"/>
      <c r="V106" s="162"/>
      <c r="AA106" s="166"/>
      <c r="AB106" s="167"/>
    </row>
    <row r="107" spans="1:28" s="163" customFormat="1" ht="24.95" customHeight="1" x14ac:dyDescent="0.25">
      <c r="A107" s="175">
        <v>37.625182951200003</v>
      </c>
      <c r="B107" s="176">
        <v>-97.260272762499994</v>
      </c>
      <c r="C107" s="68">
        <v>20173</v>
      </c>
      <c r="D107" s="68" t="s">
        <v>364</v>
      </c>
      <c r="E107" s="68">
        <v>89</v>
      </c>
      <c r="F107" s="170" t="s">
        <v>153</v>
      </c>
      <c r="G107" s="171">
        <v>99</v>
      </c>
      <c r="H107" s="171" t="e">
        <f t="shared" si="5"/>
        <v>#N/A</v>
      </c>
      <c r="I107" s="172">
        <f>INDEX('Data Table'!$F$4:$F$128,MATCH('Analysis Table'!C107,'Data Table'!$A$4:$A$128,0))</f>
        <v>9.9563399076454536E-5</v>
      </c>
      <c r="J107" s="189" t="s">
        <v>113</v>
      </c>
      <c r="K107" s="138">
        <f t="shared" si="4"/>
        <v>9.9563399076454536E-5</v>
      </c>
      <c r="L107" s="139">
        <f>INDEX('Data Table'!$BE$4:$BE$128,MATCH('Analysis Table'!C107,'Data Table'!$A$4:$A$128,0))</f>
        <v>90.461364958818493</v>
      </c>
      <c r="M107" s="140">
        <f>INDEX('[3]60-Mile'!$V$4:$V$129,MATCH(J107,'[3]60-Mile'!$A$4:$A$129,0))</f>
        <v>5</v>
      </c>
      <c r="N107" s="187"/>
      <c r="O107" s="141">
        <f>INDEX('[3]60-Mile'!$X$4:$X$129,MATCH(J107,'[3]60-Mile'!$A$4:$A$129,0))</f>
        <v>3.9591844080119496</v>
      </c>
      <c r="P107" s="142">
        <f>INDEX('[3]60-Mile'!$AA$4:$AA$129,MATCH(J107,'[3]60-Mile'!$A$4:$A$129,0))</f>
        <v>0.2857142857142857</v>
      </c>
      <c r="Q107" s="188"/>
      <c r="R107" s="143"/>
      <c r="S107" s="144">
        <f>('[4]Social Distancing Grades'!$M107)</f>
        <v>-1</v>
      </c>
      <c r="T107" s="144">
        <v>9.2191133275763715</v>
      </c>
      <c r="U107" s="162"/>
      <c r="V107" s="162"/>
      <c r="AA107" s="166"/>
      <c r="AB107" s="167"/>
    </row>
    <row r="108" spans="1:28" s="163" customFormat="1" ht="24.95" customHeight="1" x14ac:dyDescent="0.25">
      <c r="A108" s="175">
        <v>48.421038646699998</v>
      </c>
      <c r="B108" s="176">
        <v>-101.33831442100001</v>
      </c>
      <c r="C108" s="68">
        <v>38101</v>
      </c>
      <c r="D108" s="68" t="s">
        <v>365</v>
      </c>
      <c r="E108" s="68">
        <v>97</v>
      </c>
      <c r="F108" s="170" t="s">
        <v>154</v>
      </c>
      <c r="G108" s="171">
        <v>102</v>
      </c>
      <c r="H108" s="171" t="e">
        <f t="shared" si="5"/>
        <v>#N/A</v>
      </c>
      <c r="I108" s="172">
        <f>INDEX('Data Table'!$F$4:$F$128,MATCH('Analysis Table'!C108,'Data Table'!$A$4:$A$128,0))</f>
        <v>6.3550674846819821E-10</v>
      </c>
      <c r="J108" s="189" t="s">
        <v>137</v>
      </c>
      <c r="K108" s="138">
        <f t="shared" si="4"/>
        <v>6.3550674846819821E-10</v>
      </c>
      <c r="L108" s="139">
        <f>INDEX('Data Table'!$BE$4:$BE$128,MATCH('Analysis Table'!C108,'Data Table'!$A$4:$A$128,0))</f>
        <v>75.150006458203677</v>
      </c>
      <c r="M108" s="140">
        <f>INDEX('[3]60-Mile'!$V$4:$V$129,MATCH(J108,'[3]60-Mile'!$A$4:$A$129,0))</f>
        <v>3.8571428571428572</v>
      </c>
      <c r="N108" s="187"/>
      <c r="O108" s="141">
        <f>INDEX('[3]60-Mile'!$X$4:$X$129,MATCH(J108,'[3]60-Mile'!$A$4:$A$129,0))</f>
        <v>2.3484377018188649</v>
      </c>
      <c r="P108" s="142">
        <f>INDEX('[3]60-Mile'!$AA$4:$AA$129,MATCH(J108,'[3]60-Mile'!$A$4:$A$129,0))</f>
        <v>0</v>
      </c>
      <c r="Q108" s="188"/>
      <c r="R108" s="143"/>
      <c r="S108" s="144">
        <f>('[4]Social Distancing Grades'!$M108)</f>
        <v>-1</v>
      </c>
      <c r="T108" s="144">
        <v>5.7214925670845158</v>
      </c>
      <c r="U108" s="162"/>
      <c r="V108" s="162"/>
      <c r="AA108" s="166"/>
      <c r="AB108" s="167"/>
    </row>
    <row r="109" spans="1:28" s="163" customFormat="1" ht="24.95" customHeight="1" x14ac:dyDescent="0.25">
      <c r="A109" s="178">
        <v>30.967560451200001</v>
      </c>
      <c r="B109" s="179">
        <v>-83.185112934100005</v>
      </c>
      <c r="C109" s="68">
        <v>13185</v>
      </c>
      <c r="D109" s="68" t="s">
        <v>366</v>
      </c>
      <c r="E109" s="68">
        <v>99</v>
      </c>
      <c r="F109" s="170" t="s">
        <v>76</v>
      </c>
      <c r="G109" s="171">
        <v>32</v>
      </c>
      <c r="H109" s="171" t="e">
        <f t="shared" si="5"/>
        <v>#N/A</v>
      </c>
      <c r="I109" s="172">
        <f>INDEX('Data Table'!$F$4:$F$128,MATCH('Analysis Table'!C109,'Data Table'!$A$4:$A$128,0))</f>
        <v>3.574917035517828E-5</v>
      </c>
      <c r="J109" s="189" t="s">
        <v>117</v>
      </c>
      <c r="K109" s="138">
        <f t="shared" si="4"/>
        <v>3.574917035517828E-5</v>
      </c>
      <c r="L109" s="139">
        <f>INDEX('Data Table'!$BE$4:$BE$128,MATCH('Analysis Table'!C109,'Data Table'!$A$4:$A$128,0))</f>
        <v>424.09537777574076</v>
      </c>
      <c r="M109" s="140">
        <f>INDEX('[3]60-Mile'!$V$4:$V$129,MATCH(J109,'[3]60-Mile'!$A$4:$A$129,0))</f>
        <v>74.857142857142861</v>
      </c>
      <c r="N109" s="187"/>
      <c r="O109" s="141">
        <f>INDEX('[3]60-Mile'!$X$4:$X$129,MATCH(J109,'[3]60-Mile'!$A$4:$A$129,0))</f>
        <v>24.062149093659052</v>
      </c>
      <c r="P109" s="142">
        <f>INDEX('[3]60-Mile'!$AA$4:$AA$129,MATCH(J109,'[3]60-Mile'!$A$4:$A$129,0))</f>
        <v>2</v>
      </c>
      <c r="Q109" s="188"/>
      <c r="R109" s="143"/>
      <c r="S109" s="144">
        <f>('[4]Social Distancing Grades'!$M109)</f>
        <v>-1</v>
      </c>
      <c r="T109" s="144">
        <v>2.3737329316554252</v>
      </c>
      <c r="U109" s="162"/>
      <c r="V109" s="162"/>
      <c r="AA109" s="166"/>
      <c r="AB109" s="167"/>
    </row>
    <row r="110" spans="1:28" s="163" customFormat="1" ht="24.95" customHeight="1" x14ac:dyDescent="0.25">
      <c r="A110" s="175">
        <v>43.048934923700003</v>
      </c>
      <c r="B110" s="176">
        <v>-115.86586605700001</v>
      </c>
      <c r="C110" s="68">
        <v>16039</v>
      </c>
      <c r="D110" s="68" t="s">
        <v>366</v>
      </c>
      <c r="E110" s="68">
        <v>100</v>
      </c>
      <c r="F110" s="170" t="s">
        <v>76</v>
      </c>
      <c r="G110" s="171">
        <v>123</v>
      </c>
      <c r="H110" s="171" t="e">
        <f t="shared" si="5"/>
        <v>#N/A</v>
      </c>
      <c r="I110" s="172">
        <f>INDEX('Data Table'!$F$4:$F$128,MATCH('Analysis Table'!C110,'Data Table'!$A$4:$A$128,0))</f>
        <v>1.1918069791011623E-5</v>
      </c>
      <c r="J110" s="189" t="s">
        <v>133</v>
      </c>
      <c r="K110" s="138">
        <f t="shared" si="4"/>
        <v>1.1918069791011623E-5</v>
      </c>
      <c r="L110" s="139">
        <f>INDEX('Data Table'!$BE$4:$BE$128,MATCH('Analysis Table'!C110,'Data Table'!$A$4:$A$128,0))</f>
        <v>160.48498716696005</v>
      </c>
      <c r="M110" s="140">
        <f>INDEX('[3]60-Mile'!$V$4:$V$129,MATCH(J110,'[3]60-Mile'!$A$4:$A$129,0))</f>
        <v>3.7142857142857144</v>
      </c>
      <c r="N110" s="187"/>
      <c r="O110" s="141">
        <f>INDEX('[3]60-Mile'!$X$4:$X$129,MATCH(J110,'[3]60-Mile'!$A$4:$A$129,0))</f>
        <v>4.7991921999689016</v>
      </c>
      <c r="P110" s="142">
        <f>INDEX('[3]60-Mile'!$AA$4:$AA$129,MATCH(J110,'[3]60-Mile'!$A$4:$A$129,0))</f>
        <v>0.14285714285714285</v>
      </c>
      <c r="Q110" s="188"/>
      <c r="R110" s="143"/>
      <c r="S110" s="144">
        <f>('[4]Social Distancing Grades'!$M110)</f>
        <v>-1</v>
      </c>
      <c r="T110" s="144">
        <v>99</v>
      </c>
      <c r="U110" s="162"/>
      <c r="V110" s="162"/>
      <c r="AA110" s="166"/>
      <c r="AB110" s="167"/>
    </row>
    <row r="111" spans="1:28" s="163" customFormat="1" ht="24.95" customHeight="1" x14ac:dyDescent="0.25">
      <c r="A111" s="175">
        <v>36.243503451599999</v>
      </c>
      <c r="B111" s="176">
        <v>-114.993120307</v>
      </c>
      <c r="C111" s="68">
        <v>32003</v>
      </c>
      <c r="D111" s="68" t="s">
        <v>366</v>
      </c>
      <c r="E111" s="68">
        <v>105</v>
      </c>
      <c r="F111" s="170" t="s">
        <v>74</v>
      </c>
      <c r="G111" s="171">
        <v>12</v>
      </c>
      <c r="H111" s="171" t="e">
        <f t="shared" si="5"/>
        <v>#N/A</v>
      </c>
      <c r="I111" s="172">
        <f>INDEX('Data Table'!$F$4:$F$128,MATCH('Analysis Table'!C111,'Data Table'!$A$4:$A$128,0))</f>
        <v>3.719368361927938E-6</v>
      </c>
      <c r="J111" s="189" t="s">
        <v>124</v>
      </c>
      <c r="K111" s="138">
        <f t="shared" si="4"/>
        <v>3.719368361927938E-6</v>
      </c>
      <c r="L111" s="139">
        <f>INDEX('Data Table'!$BE$4:$BE$128,MATCH('Analysis Table'!C111,'Data Table'!$A$4:$A$128,0))</f>
        <v>270.87657689652207</v>
      </c>
      <c r="M111" s="140">
        <f>INDEX('[3]60-Mile'!$V$4:$V$129,MATCH(J111,'[3]60-Mile'!$A$4:$A$129,0))</f>
        <v>110.57142857142857</v>
      </c>
      <c r="N111" s="187"/>
      <c r="O111" s="141">
        <f>INDEX('[3]60-Mile'!$X$4:$X$129,MATCH(J111,'[3]60-Mile'!$A$4:$A$129,0))</f>
        <v>14.602629796864626</v>
      </c>
      <c r="P111" s="142">
        <f>INDEX('[3]60-Mile'!$AA$4:$AA$129,MATCH(J111,'[3]60-Mile'!$A$4:$A$129,0))</f>
        <v>5</v>
      </c>
      <c r="Q111" s="188"/>
      <c r="R111" s="143"/>
      <c r="S111" s="144">
        <f>('[4]Social Distancing Grades'!$M111)</f>
        <v>-0.4</v>
      </c>
      <c r="T111" s="144">
        <v>4.2798115027817305</v>
      </c>
      <c r="U111" s="162"/>
      <c r="V111" s="162"/>
      <c r="AA111" s="166"/>
      <c r="AB111" s="167"/>
    </row>
    <row r="112" spans="1:28" s="163" customFormat="1" ht="24.95" customHeight="1" x14ac:dyDescent="0.25">
      <c r="A112" s="178">
        <v>41.119152002100002</v>
      </c>
      <c r="B112" s="179">
        <v>-95.908343195900002</v>
      </c>
      <c r="C112" s="68">
        <v>31153</v>
      </c>
      <c r="D112" s="68" t="s">
        <v>366</v>
      </c>
      <c r="E112" s="68">
        <v>110</v>
      </c>
      <c r="F112" s="170" t="s">
        <v>155</v>
      </c>
      <c r="G112" s="171">
        <v>113</v>
      </c>
      <c r="H112" s="171" t="e">
        <f t="shared" si="5"/>
        <v>#N/A</v>
      </c>
      <c r="I112" s="172">
        <f>INDEX('Data Table'!$F$4:$F$128,MATCH('Analysis Table'!C112,'Data Table'!$A$4:$A$128,0))</f>
        <v>5.2621938620522023E-3</v>
      </c>
      <c r="J112" s="189" t="s">
        <v>130</v>
      </c>
      <c r="K112" s="138">
        <f t="shared" si="4"/>
        <v>5.2621938620522023E-3</v>
      </c>
      <c r="L112" s="139">
        <f>INDEX('Data Table'!$BE$4:$BE$128,MATCH('Analysis Table'!C112,'Data Table'!$A$4:$A$128,0))</f>
        <v>383.99793422873739</v>
      </c>
      <c r="M112" s="140">
        <f>INDEX('[3]60-Mile'!$V$4:$V$129,MATCH(J112,'[3]60-Mile'!$A$4:$A$129,0))</f>
        <v>181.71428571428572</v>
      </c>
      <c r="N112" s="187"/>
      <c r="O112" s="141">
        <f>INDEX('[3]60-Mile'!$X$4:$X$129,MATCH(J112,'[3]60-Mile'!$A$4:$A$129,0))</f>
        <v>3.4760574131180735</v>
      </c>
      <c r="P112" s="142">
        <f>INDEX('[3]60-Mile'!$AA$4:$AA$129,MATCH(J112,'[3]60-Mile'!$A$4:$A$129,0))</f>
        <v>1.8571428571428572</v>
      </c>
      <c r="Q112" s="188"/>
      <c r="R112" s="143"/>
      <c r="S112" s="144">
        <f>('[4]Social Distancing Grades'!$M112)</f>
        <v>-1</v>
      </c>
      <c r="T112" s="144">
        <v>6.1556391332526506</v>
      </c>
      <c r="U112" s="162"/>
      <c r="V112" s="162"/>
      <c r="AA112" s="166"/>
      <c r="AB112" s="167"/>
    </row>
    <row r="113" spans="1:28" s="163" customFormat="1" ht="24.95" customHeight="1" x14ac:dyDescent="0.25">
      <c r="A113" s="175">
        <v>28.2338726202</v>
      </c>
      <c r="B113" s="176">
        <v>-80.608007315999998</v>
      </c>
      <c r="C113" s="68">
        <v>12009</v>
      </c>
      <c r="D113" s="68" t="s">
        <v>372</v>
      </c>
      <c r="E113" s="68">
        <v>112</v>
      </c>
      <c r="F113" s="170" t="s">
        <v>156</v>
      </c>
      <c r="G113" s="171">
        <v>44</v>
      </c>
      <c r="H113" s="171" t="e">
        <f t="shared" si="5"/>
        <v>#N/A</v>
      </c>
      <c r="I113" s="172">
        <f>INDEX('Data Table'!$F$4:$F$128,MATCH('Analysis Table'!C113,'Data Table'!$A$4:$A$128,0))</f>
        <v>4.5988623541106072E-4</v>
      </c>
      <c r="J113" s="189" t="s">
        <v>104</v>
      </c>
      <c r="K113" s="138">
        <f t="shared" si="4"/>
        <v>4.5988623541106072E-4</v>
      </c>
      <c r="L113" s="139">
        <f>INDEX('Data Table'!$BE$4:$BE$128,MATCH('Analysis Table'!C113,'Data Table'!$A$4:$A$128,0))</f>
        <v>115.53129494879003</v>
      </c>
      <c r="M113" s="140">
        <f>INDEX('[3]60-Mile'!$V$4:$V$129,MATCH(J113,'[3]60-Mile'!$A$4:$A$129,0))</f>
        <v>49.857142857142854</v>
      </c>
      <c r="N113" s="187"/>
      <c r="O113" s="141">
        <f>INDEX('[3]60-Mile'!$X$4:$X$129,MATCH(J113,'[3]60-Mile'!$A$4:$A$129,0))</f>
        <v>3.43870901377529</v>
      </c>
      <c r="P113" s="142">
        <f>INDEX('[3]60-Mile'!$AA$4:$AA$129,MATCH(J113,'[3]60-Mile'!$A$4:$A$129,0))</f>
        <v>0.7142857142857143</v>
      </c>
      <c r="Q113" s="188"/>
      <c r="R113" s="143"/>
      <c r="S113" s="144">
        <f>('[4]Social Distancing Grades'!$M113)</f>
        <v>-1</v>
      </c>
      <c r="T113" s="144">
        <v>3.3613855486841784</v>
      </c>
      <c r="U113" s="162"/>
      <c r="V113" s="162"/>
      <c r="AA113" s="166"/>
      <c r="AB113" s="167"/>
    </row>
    <row r="114" spans="1:28" s="163" customFormat="1" ht="24.95" customHeight="1" x14ac:dyDescent="0.25">
      <c r="A114" s="175">
        <v>38.617225336899999</v>
      </c>
      <c r="B114" s="176">
        <v>-104.80774381800001</v>
      </c>
      <c r="C114" s="68">
        <v>8041</v>
      </c>
      <c r="D114" s="68" t="s">
        <v>372</v>
      </c>
      <c r="E114" s="68">
        <v>115</v>
      </c>
      <c r="F114" s="170" t="s">
        <v>156</v>
      </c>
      <c r="G114" s="171">
        <v>78</v>
      </c>
      <c r="H114" s="171" t="e">
        <f t="shared" si="5"/>
        <v>#N/A</v>
      </c>
      <c r="I114" s="172">
        <f>INDEX('Data Table'!$F$4:$F$128,MATCH('Analysis Table'!C114,'Data Table'!$A$4:$A$128,0))</f>
        <v>1.5687077793789161E-3</v>
      </c>
      <c r="J114" s="189" t="s">
        <v>213</v>
      </c>
      <c r="K114" s="138">
        <f t="shared" si="4"/>
        <v>1.5687077793789161E-3</v>
      </c>
      <c r="L114" s="139">
        <f>INDEX('Data Table'!$BE$4:$BE$128,MATCH('Analysis Table'!C114,'Data Table'!$A$4:$A$128,0))</f>
        <v>188.91901927802459</v>
      </c>
      <c r="M114" s="140">
        <f>INDEX('[3]60-Mile'!$V$4:$V$129,MATCH(J114,'[3]60-Mile'!$A$4:$A$129,0))</f>
        <v>41.571428571428569</v>
      </c>
      <c r="N114" s="187"/>
      <c r="O114" s="141">
        <f>INDEX('[3]60-Mile'!$X$4:$X$129,MATCH(J114,'[3]60-Mile'!$A$4:$A$129,0))</f>
        <v>11.169448673054704</v>
      </c>
      <c r="P114" s="142">
        <f>INDEX('[3]60-Mile'!$AA$4:$AA$129,MATCH(J114,'[3]60-Mile'!$A$4:$A$129,0))</f>
        <v>1.7142857142857142</v>
      </c>
      <c r="Q114" s="188"/>
      <c r="R114" s="143"/>
      <c r="S114" s="144">
        <f>('[4]Social Distancing Grades'!$M114)</f>
        <v>-1</v>
      </c>
      <c r="T114" s="144">
        <v>1.4839062283214588</v>
      </c>
      <c r="U114" s="162"/>
      <c r="V114" s="162"/>
      <c r="AA114" s="166"/>
      <c r="AB114" s="167"/>
    </row>
    <row r="115" spans="1:28" s="163" customFormat="1" ht="24.95" customHeight="1" x14ac:dyDescent="0.25">
      <c r="A115" s="178">
        <v>32.645408707800001</v>
      </c>
      <c r="B115" s="179">
        <v>-83.604766896000001</v>
      </c>
      <c r="C115" s="68">
        <v>13153</v>
      </c>
      <c r="D115" s="68" t="s">
        <v>368</v>
      </c>
      <c r="E115" s="68">
        <v>122</v>
      </c>
      <c r="F115" s="170" t="s">
        <v>152</v>
      </c>
      <c r="G115" s="171">
        <v>37</v>
      </c>
      <c r="H115" s="171" t="e">
        <f t="shared" si="5"/>
        <v>#N/A</v>
      </c>
      <c r="I115" s="172">
        <f>INDEX('Data Table'!$F$4:$F$128,MATCH('Analysis Table'!C115,'Data Table'!$A$4:$A$128,0))</f>
        <v>1.3755981161358663E-2</v>
      </c>
      <c r="J115" s="189" t="s">
        <v>106</v>
      </c>
      <c r="K115" s="138">
        <f t="shared" si="4"/>
        <v>1.3755981161358663E-2</v>
      </c>
      <c r="L115" s="139">
        <f>INDEX('Data Table'!$BE$4:$BE$128,MATCH('Analysis Table'!C115,'Data Table'!$A$4:$A$128,0))</f>
        <v>400.82403878008751</v>
      </c>
      <c r="M115" s="140">
        <f>INDEX('[3]60-Mile'!$V$4:$V$129,MATCH(J115,'[3]60-Mile'!$A$4:$A$129,0))</f>
        <v>77.285714285714292</v>
      </c>
      <c r="N115" s="187"/>
      <c r="O115" s="141">
        <f>INDEX('[3]60-Mile'!$X$4:$X$129,MATCH(J115,'[3]60-Mile'!$A$4:$A$129,0))</f>
        <v>23.913879570007122</v>
      </c>
      <c r="P115" s="142">
        <f>INDEX('[3]60-Mile'!$AA$4:$AA$129,MATCH(J115,'[3]60-Mile'!$A$4:$A$129,0))</f>
        <v>8</v>
      </c>
      <c r="Q115" s="188"/>
      <c r="R115" s="143"/>
      <c r="S115" s="144">
        <f>('[4]Social Distancing Grades'!$M115)</f>
        <v>-1</v>
      </c>
      <c r="T115" s="144">
        <v>2.3737329316554252</v>
      </c>
      <c r="U115" s="162"/>
      <c r="V115" s="162"/>
      <c r="AA115" s="166"/>
      <c r="AB115" s="167"/>
    </row>
    <row r="116" spans="1:28" s="163" customFormat="1" ht="24.95" customHeight="1" x14ac:dyDescent="0.25">
      <c r="A116" s="175">
        <v>38.5414818076</v>
      </c>
      <c r="B116" s="176">
        <v>-89.853703655900006</v>
      </c>
      <c r="C116" s="68">
        <v>17163</v>
      </c>
      <c r="D116" s="68" t="s">
        <v>364</v>
      </c>
      <c r="E116" s="68">
        <v>128</v>
      </c>
      <c r="F116" s="170" t="s">
        <v>153</v>
      </c>
      <c r="G116" s="171">
        <v>56</v>
      </c>
      <c r="H116" s="171" t="e">
        <f t="shared" si="5"/>
        <v>#N/A</v>
      </c>
      <c r="I116" s="172">
        <f>INDEX('Data Table'!$F$4:$F$128,MATCH('Analysis Table'!C116,'Data Table'!$A$4:$A$128,0))</f>
        <v>5.9782764307945761E-2</v>
      </c>
      <c r="J116" s="189" t="s">
        <v>143</v>
      </c>
      <c r="K116" s="138">
        <f t="shared" si="4"/>
        <v>5.9782764307945761E-2</v>
      </c>
      <c r="L116" s="139">
        <f>INDEX('Data Table'!$BE$4:$BE$128,MATCH('Analysis Table'!C116,'Data Table'!$A$4:$A$128,0))</f>
        <v>342.76004975298883</v>
      </c>
      <c r="M116" s="140">
        <f>INDEX('[3]60-Mile'!$V$4:$V$129,MATCH(J116,'[3]60-Mile'!$A$4:$A$129,0))</f>
        <v>107.57142857142857</v>
      </c>
      <c r="N116" s="187"/>
      <c r="O116" s="141">
        <f>INDEX('[3]60-Mile'!$X$4:$X$129,MATCH(J116,'[3]60-Mile'!$A$4:$A$129,0))</f>
        <v>25.868046655568477</v>
      </c>
      <c r="P116" s="142">
        <f>INDEX('[3]60-Mile'!$AA$4:$AA$129,MATCH(J116,'[3]60-Mile'!$A$4:$A$129,0))</f>
        <v>14</v>
      </c>
      <c r="Q116" s="188"/>
      <c r="R116" s="143"/>
      <c r="S116" s="144">
        <f>('[4]Social Distancing Grades'!$M116)</f>
        <v>-1</v>
      </c>
      <c r="T116" s="144">
        <v>3.4967041524320841E-2</v>
      </c>
      <c r="U116" s="162"/>
      <c r="V116" s="162"/>
      <c r="AA116" s="166"/>
      <c r="AB116" s="167"/>
    </row>
    <row r="117" spans="1:28" s="163" customFormat="1" ht="24.95" customHeight="1" x14ac:dyDescent="0.25">
      <c r="A117" s="175">
        <v>35.3479202145</v>
      </c>
      <c r="B117" s="176">
        <v>-77.962511700600004</v>
      </c>
      <c r="C117" s="68">
        <v>37191</v>
      </c>
      <c r="D117" s="68" t="s">
        <v>366</v>
      </c>
      <c r="E117" s="68">
        <v>130</v>
      </c>
      <c r="F117" s="170" t="s">
        <v>76</v>
      </c>
      <c r="G117" s="171">
        <v>91</v>
      </c>
      <c r="H117" s="171" t="e">
        <f t="shared" si="5"/>
        <v>#N/A</v>
      </c>
      <c r="I117" s="172">
        <f>INDEX('Data Table'!$F$4:$F$128,MATCH('Analysis Table'!C117,'Data Table'!$A$4:$A$128,0))</f>
        <v>5.9505719134812993E-3</v>
      </c>
      <c r="J117" s="189" t="s">
        <v>103</v>
      </c>
      <c r="K117" s="138">
        <f t="shared" si="4"/>
        <v>5.9505719134812993E-3</v>
      </c>
      <c r="L117" s="139">
        <f>INDEX('Data Table'!$BE$4:$BE$128,MATCH('Analysis Table'!C117,'Data Table'!$A$4:$A$128,0))</f>
        <v>216.528176343621</v>
      </c>
      <c r="M117" s="140">
        <f>INDEX('[3]60-Mile'!$V$4:$V$129,MATCH(J117,'[3]60-Mile'!$A$4:$A$129,0))</f>
        <v>213</v>
      </c>
      <c r="N117" s="187"/>
      <c r="O117" s="141">
        <f>INDEX('[3]60-Mile'!$X$4:$X$129,MATCH(J117,'[3]60-Mile'!$A$4:$A$129,0))</f>
        <v>6.0897531923984243</v>
      </c>
      <c r="P117" s="142">
        <f>INDEX('[3]60-Mile'!$AA$4:$AA$129,MATCH(J117,'[3]60-Mile'!$A$4:$A$129,0))</f>
        <v>3.2857142857142856</v>
      </c>
      <c r="Q117" s="188"/>
      <c r="R117" s="143"/>
      <c r="S117" s="144">
        <f>('[4]Social Distancing Grades'!$M117)</f>
        <v>-1</v>
      </c>
      <c r="T117" s="144">
        <v>2.8274524920841477</v>
      </c>
      <c r="U117" s="162"/>
      <c r="V117" s="162"/>
      <c r="AA117" s="166"/>
      <c r="AB117" s="167"/>
    </row>
    <row r="118" spans="1:28" s="163" customFormat="1" ht="24.95" customHeight="1" x14ac:dyDescent="0.25">
      <c r="A118" s="178">
        <v>33.974641795700002</v>
      </c>
      <c r="B118" s="179">
        <v>-80.470403450700005</v>
      </c>
      <c r="C118" s="68">
        <v>45085</v>
      </c>
      <c r="D118" s="68" t="s">
        <v>366</v>
      </c>
      <c r="E118" s="68">
        <v>131</v>
      </c>
      <c r="F118" s="170" t="s">
        <v>76</v>
      </c>
      <c r="G118" s="171">
        <v>84</v>
      </c>
      <c r="H118" s="171" t="e">
        <f t="shared" si="5"/>
        <v>#N/A</v>
      </c>
      <c r="I118" s="172">
        <f>INDEX('Data Table'!$F$4:$F$128,MATCH('Analysis Table'!C118,'Data Table'!$A$4:$A$128,0))</f>
        <v>6.1538918490133647E-4</v>
      </c>
      <c r="J118" s="189" t="s">
        <v>135</v>
      </c>
      <c r="K118" s="138">
        <f t="shared" si="4"/>
        <v>6.1538918490133647E-4</v>
      </c>
      <c r="L118" s="139">
        <f>INDEX('Data Table'!$BE$4:$BE$128,MATCH('Analysis Table'!C118,'Data Table'!$A$4:$A$128,0))</f>
        <v>273.33657645806647</v>
      </c>
      <c r="M118" s="140">
        <f>INDEX('[3]60-Mile'!$V$4:$V$129,MATCH(J118,'[3]60-Mile'!$A$4:$A$129,0))</f>
        <v>86.857142857142861</v>
      </c>
      <c r="N118" s="187"/>
      <c r="O118" s="141">
        <f>INDEX('[3]60-Mile'!$X$4:$X$129,MATCH(J118,'[3]60-Mile'!$A$4:$A$129,0))</f>
        <v>13.764017496062547</v>
      </c>
      <c r="P118" s="142">
        <f>INDEX('[3]60-Mile'!$AA$4:$AA$129,MATCH(J118,'[3]60-Mile'!$A$4:$A$129,0))</f>
        <v>3.7142857142857144</v>
      </c>
      <c r="Q118" s="188"/>
      <c r="R118" s="143"/>
      <c r="S118" s="144">
        <f>('[4]Social Distancing Grades'!$M118)</f>
        <v>-1</v>
      </c>
      <c r="T118" s="144">
        <v>14.135429555995827</v>
      </c>
      <c r="U118" s="162"/>
      <c r="V118" s="162"/>
      <c r="AA118" s="166"/>
      <c r="AB118" s="167"/>
    </row>
    <row r="119" spans="1:28" s="163" customFormat="1" ht="24.95" customHeight="1" x14ac:dyDescent="0.25">
      <c r="A119" s="175">
        <v>33.984552387100003</v>
      </c>
      <c r="B119" s="176">
        <v>-98.499693681899998</v>
      </c>
      <c r="C119" s="68">
        <v>48485</v>
      </c>
      <c r="D119" s="68" t="s">
        <v>363</v>
      </c>
      <c r="E119" s="68">
        <v>132</v>
      </c>
      <c r="F119" s="170" t="s">
        <v>74</v>
      </c>
      <c r="G119" s="171">
        <v>82</v>
      </c>
      <c r="H119" s="171" t="e">
        <f t="shared" si="5"/>
        <v>#N/A</v>
      </c>
      <c r="I119" s="172">
        <f>INDEX('Data Table'!$F$4:$F$128,MATCH('Analysis Table'!C119,'Data Table'!$A$4:$A$128,0))</f>
        <v>3.5329823504977271E-4</v>
      </c>
      <c r="J119" s="189" t="s">
        <v>121</v>
      </c>
      <c r="K119" s="138">
        <f t="shared" si="4"/>
        <v>3.5329823504977271E-4</v>
      </c>
      <c r="L119" s="139">
        <f>INDEX('Data Table'!$BE$4:$BE$128,MATCH('Analysis Table'!C119,'Data Table'!$A$4:$A$128,0))</f>
        <v>115.57150759785272</v>
      </c>
      <c r="M119" s="140">
        <f>INDEX('[3]60-Mile'!$V$4:$V$129,MATCH(J119,'[3]60-Mile'!$A$4:$A$129,0))</f>
        <v>9.2857142857142865</v>
      </c>
      <c r="N119" s="187"/>
      <c r="O119" s="141">
        <f>INDEX('[3]60-Mile'!$X$4:$X$129,MATCH(J119,'[3]60-Mile'!$A$4:$A$129,0))</f>
        <v>2.8568237833177075</v>
      </c>
      <c r="P119" s="142">
        <f>INDEX('[3]60-Mile'!$AA$4:$AA$129,MATCH(J119,'[3]60-Mile'!$A$4:$A$129,0))</f>
        <v>0</v>
      </c>
      <c r="Q119" s="188"/>
      <c r="R119" s="143"/>
      <c r="S119" s="144">
        <f>('[4]Social Distancing Grades'!$M119)</f>
        <v>-1</v>
      </c>
      <c r="T119" s="144">
        <v>4.9891433329483164</v>
      </c>
      <c r="U119" s="162"/>
      <c r="V119" s="162"/>
      <c r="AA119" s="166"/>
      <c r="AB119" s="167"/>
    </row>
    <row r="120" spans="1:28" s="163" customFormat="1" ht="24.95" customHeight="1" x14ac:dyDescent="0.25">
      <c r="A120" s="175">
        <v>35.419243226299997</v>
      </c>
      <c r="B120" s="176">
        <v>-97.392911165200005</v>
      </c>
      <c r="C120" s="68">
        <v>40109</v>
      </c>
      <c r="D120" s="68" t="s">
        <v>368</v>
      </c>
      <c r="E120" s="68">
        <v>140</v>
      </c>
      <c r="F120" s="170" t="s">
        <v>152</v>
      </c>
      <c r="G120" s="171">
        <v>85</v>
      </c>
      <c r="H120" s="171" t="e">
        <f t="shared" si="5"/>
        <v>#N/A</v>
      </c>
      <c r="I120" s="172">
        <f>INDEX('Data Table'!$F$4:$F$128,MATCH('Analysis Table'!C120,'Data Table'!$A$4:$A$128,0))</f>
        <v>1.6955224804893575E-5</v>
      </c>
      <c r="J120" s="189" t="s">
        <v>138</v>
      </c>
      <c r="K120" s="138">
        <f t="shared" si="4"/>
        <v>1.6955224804893575E-5</v>
      </c>
      <c r="L120" s="139">
        <f>INDEX('Data Table'!$BE$4:$BE$128,MATCH('Analysis Table'!C120,'Data Table'!$A$4:$A$128,0))</f>
        <v>135.72717619000645</v>
      </c>
      <c r="M120" s="140">
        <f>INDEX('[3]60-Mile'!$V$4:$V$129,MATCH(J120,'[3]60-Mile'!$A$4:$A$129,0))</f>
        <v>30.857142857142858</v>
      </c>
      <c r="N120" s="187"/>
      <c r="O120" s="141">
        <f>INDEX('[3]60-Mile'!$X$4:$X$129,MATCH(J120,'[3]60-Mile'!$A$4:$A$129,0))</f>
        <v>7.1374273926339429</v>
      </c>
      <c r="P120" s="142">
        <f>INDEX('[3]60-Mile'!$AA$4:$AA$129,MATCH(J120,'[3]60-Mile'!$A$4:$A$129,0))</f>
        <v>1.5714285714285714</v>
      </c>
      <c r="Q120" s="188"/>
      <c r="R120" s="143"/>
      <c r="S120" s="144">
        <f>('[4]Social Distancing Grades'!$M120)</f>
        <v>-1</v>
      </c>
      <c r="T120" s="144">
        <v>18.156772394082765</v>
      </c>
      <c r="U120" s="162"/>
      <c r="V120" s="162"/>
      <c r="AA120" s="166"/>
      <c r="AB120" s="167"/>
    </row>
    <row r="121" spans="1:28" s="163" customFormat="1" ht="24.95" customHeight="1" x14ac:dyDescent="0.25">
      <c r="A121" s="178">
        <v>38.267292482400002</v>
      </c>
      <c r="B121" s="179">
        <v>-121.94176292900001</v>
      </c>
      <c r="C121" s="68">
        <v>6095</v>
      </c>
      <c r="D121" s="68" t="s">
        <v>364</v>
      </c>
      <c r="E121" s="68">
        <v>143</v>
      </c>
      <c r="F121" s="170" t="s">
        <v>153</v>
      </c>
      <c r="G121" s="171">
        <v>15</v>
      </c>
      <c r="H121" s="171" t="e">
        <f t="shared" si="5"/>
        <v>#N/A</v>
      </c>
      <c r="I121" s="172">
        <f>INDEX('Data Table'!$F$4:$F$128,MATCH('Analysis Table'!C121,'Data Table'!$A$4:$A$128,0))</f>
        <v>1.9079516197806432E-3</v>
      </c>
      <c r="J121" s="189" t="s">
        <v>119</v>
      </c>
      <c r="K121" s="138">
        <f t="shared" si="4"/>
        <v>1.9079516197806432E-3</v>
      </c>
      <c r="L121" s="139">
        <f>INDEX('Data Table'!$BE$4:$BE$128,MATCH('Analysis Table'!C121,'Data Table'!$A$4:$A$128,0))</f>
        <v>143.84358663870759</v>
      </c>
      <c r="M121" s="140">
        <f>INDEX('[3]60-Mile'!$V$4:$V$129,MATCH(J121,'[3]60-Mile'!$A$4:$A$129,0))</f>
        <v>215.14285714285714</v>
      </c>
      <c r="N121" s="187"/>
      <c r="O121" s="141">
        <f>INDEX('[3]60-Mile'!$X$4:$X$129,MATCH(J121,'[3]60-Mile'!$A$4:$A$129,0))</f>
        <v>4.7254791931244284</v>
      </c>
      <c r="P121" s="142">
        <f>INDEX('[3]60-Mile'!$AA$4:$AA$129,MATCH(J121,'[3]60-Mile'!$A$4:$A$129,0))</f>
        <v>4.2857142857142856</v>
      </c>
      <c r="Q121" s="188"/>
      <c r="R121" s="143"/>
      <c r="S121" s="144">
        <f>('[4]Social Distancing Grades'!$M121)</f>
        <v>-1</v>
      </c>
      <c r="T121" s="144">
        <v>3.986792442999846</v>
      </c>
      <c r="U121" s="162"/>
      <c r="V121" s="162"/>
      <c r="AA121" s="166"/>
      <c r="AB121" s="167"/>
    </row>
    <row r="122" spans="1:28" s="163" customFormat="1" ht="24.95" customHeight="1" x14ac:dyDescent="0.25">
      <c r="A122" s="175">
        <v>30.0448190215</v>
      </c>
      <c r="B122" s="176">
        <v>-85.548927590399998</v>
      </c>
      <c r="C122" s="68">
        <v>12005</v>
      </c>
      <c r="D122" s="68" t="s">
        <v>363</v>
      </c>
      <c r="E122" s="68">
        <v>146</v>
      </c>
      <c r="F122" s="170" t="s">
        <v>74</v>
      </c>
      <c r="G122" s="171">
        <v>29</v>
      </c>
      <c r="H122" s="171" t="e">
        <f t="shared" si="5"/>
        <v>#N/A</v>
      </c>
      <c r="I122" s="172">
        <f>INDEX('Data Table'!$F$4:$F$128,MATCH('Analysis Table'!C122,'Data Table'!$A$4:$A$128,0))</f>
        <v>2.499905497104473E-5</v>
      </c>
      <c r="J122" s="189" t="s">
        <v>108</v>
      </c>
      <c r="K122" s="138">
        <f t="shared" si="4"/>
        <v>2.499905497104473E-5</v>
      </c>
      <c r="L122" s="139">
        <f>INDEX('Data Table'!$BE$4:$BE$128,MATCH('Analysis Table'!C122,'Data Table'!$A$4:$A$128,0))</f>
        <v>188.415533470784</v>
      </c>
      <c r="M122" s="140">
        <f>INDEX('[3]60-Mile'!$V$4:$V$129,MATCH(J122,'[3]60-Mile'!$A$4:$A$129,0))</f>
        <v>26</v>
      </c>
      <c r="N122" s="187"/>
      <c r="O122" s="141">
        <f>INDEX('[3]60-Mile'!$X$4:$X$129,MATCH(J122,'[3]60-Mile'!$A$4:$A$129,0))</f>
        <v>3.8609740465324589</v>
      </c>
      <c r="P122" s="142">
        <f>INDEX('[3]60-Mile'!$AA$4:$AA$129,MATCH(J122,'[3]60-Mile'!$A$4:$A$129,0))</f>
        <v>1.1428571428571428</v>
      </c>
      <c r="Q122" s="188"/>
      <c r="R122" s="143"/>
      <c r="S122" s="144">
        <f>('[4]Social Distancing Grades'!$M122)</f>
        <v>-1</v>
      </c>
      <c r="T122" s="144">
        <v>3.3613855486841784</v>
      </c>
      <c r="U122" s="162"/>
      <c r="V122" s="162"/>
      <c r="AA122" s="166"/>
      <c r="AB122" s="167"/>
    </row>
    <row r="123" spans="1:28" s="163" customFormat="1" ht="24.95" customHeight="1" x14ac:dyDescent="0.25">
      <c r="A123" s="175">
        <v>36.3418127439</v>
      </c>
      <c r="B123" s="176">
        <v>-97.911637541000005</v>
      </c>
      <c r="C123" s="68">
        <v>40047</v>
      </c>
      <c r="D123" s="68" t="s">
        <v>363</v>
      </c>
      <c r="E123" s="68">
        <v>148</v>
      </c>
      <c r="F123" s="170" t="s">
        <v>74</v>
      </c>
      <c r="G123" s="171">
        <v>115</v>
      </c>
      <c r="H123" s="171" t="e">
        <f t="shared" si="5"/>
        <v>#N/A</v>
      </c>
      <c r="I123" s="172">
        <f>INDEX('Data Table'!$F$4:$F$128,MATCH('Analysis Table'!C123,'Data Table'!$A$4:$A$128,0))</f>
        <v>9.2613073513397761E-6</v>
      </c>
      <c r="J123" s="189" t="s">
        <v>110</v>
      </c>
      <c r="K123" s="138">
        <f t="shared" si="4"/>
        <v>9.2613073513397761E-6</v>
      </c>
      <c r="L123" s="139">
        <f>INDEX('Data Table'!$BE$4:$BE$128,MATCH('Analysis Table'!C123,'Data Table'!$A$4:$A$128,0))</f>
        <v>120.1908091434784</v>
      </c>
      <c r="M123" s="140">
        <f>INDEX('[3]60-Mile'!$V$4:$V$129,MATCH(J123,'[3]60-Mile'!$A$4:$A$129,0))</f>
        <v>20.428571428571427</v>
      </c>
      <c r="N123" s="187"/>
      <c r="O123" s="141">
        <f>INDEX('[3]60-Mile'!$X$4:$X$129,MATCH(J123,'[3]60-Mile'!$A$4:$A$129,0))</f>
        <v>5.3196485374706901</v>
      </c>
      <c r="P123" s="142">
        <f>INDEX('[3]60-Mile'!$AA$4:$AA$129,MATCH(J123,'[3]60-Mile'!$A$4:$A$129,0))</f>
        <v>1.4285714285714286</v>
      </c>
      <c r="Q123" s="188"/>
      <c r="R123" s="143"/>
      <c r="S123" s="144">
        <f>('[4]Social Distancing Grades'!$M123)</f>
        <v>-1</v>
      </c>
      <c r="T123" s="144">
        <v>18.156772394082765</v>
      </c>
      <c r="U123" s="162"/>
      <c r="V123" s="162"/>
      <c r="AA123" s="166"/>
      <c r="AB123" s="167"/>
    </row>
    <row r="124" spans="1:28" s="163" customFormat="1" ht="24.95" customHeight="1" x14ac:dyDescent="0.25">
      <c r="A124" s="178">
        <v>34.713568428899997</v>
      </c>
      <c r="B124" s="179">
        <v>-120.55813315100001</v>
      </c>
      <c r="C124" s="68">
        <v>6083</v>
      </c>
      <c r="D124" s="68" t="s">
        <v>372</v>
      </c>
      <c r="E124" s="68">
        <v>149</v>
      </c>
      <c r="F124" s="170" t="s">
        <v>156</v>
      </c>
      <c r="G124" s="171">
        <v>7</v>
      </c>
      <c r="H124" s="171" t="e">
        <f t="shared" si="5"/>
        <v>#N/A</v>
      </c>
      <c r="I124" s="172">
        <f>INDEX('Data Table'!$F$4:$F$128,MATCH('Analysis Table'!C124,'Data Table'!$A$4:$A$128,0))</f>
        <v>3.9427563813509425E-3</v>
      </c>
      <c r="J124" s="189" t="s">
        <v>149</v>
      </c>
      <c r="K124" s="138">
        <f t="shared" si="4"/>
        <v>3.9427563813509425E-3</v>
      </c>
      <c r="L124" s="139">
        <f>INDEX('Data Table'!$BE$4:$BE$128,MATCH('Analysis Table'!C124,'Data Table'!$A$4:$A$128,0))</f>
        <v>249.99657351187622</v>
      </c>
      <c r="M124" s="140">
        <f>INDEX('[3]60-Mile'!$V$4:$V$129,MATCH(J124,'[3]60-Mile'!$A$4:$A$129,0))</f>
        <v>16.285714285714285</v>
      </c>
      <c r="N124" s="187"/>
      <c r="O124" s="141">
        <f>INDEX('[3]60-Mile'!$X$4:$X$129,MATCH(J124,'[3]60-Mile'!$A$4:$A$129,0))</f>
        <v>1.7817738243719248</v>
      </c>
      <c r="P124" s="142">
        <f>INDEX('[3]60-Mile'!$AA$4:$AA$129,MATCH(J124,'[3]60-Mile'!$A$4:$A$129,0))</f>
        <v>0.14285714285714285</v>
      </c>
      <c r="Q124" s="188"/>
      <c r="R124" s="143"/>
      <c r="S124" s="144">
        <f>('[4]Social Distancing Grades'!$M124)</f>
        <v>-1</v>
      </c>
      <c r="T124" s="144">
        <v>3.986792442999846</v>
      </c>
      <c r="U124" s="162"/>
      <c r="V124" s="162"/>
      <c r="AA124" s="166"/>
      <c r="AB124" s="167"/>
    </row>
    <row r="125" spans="1:28" s="163" customFormat="1" ht="24.95" customHeight="1" x14ac:dyDescent="0.25">
      <c r="A125" s="175">
        <v>38.730126559600002</v>
      </c>
      <c r="B125" s="176">
        <v>-93.558505846000003</v>
      </c>
      <c r="C125" s="68">
        <v>29101</v>
      </c>
      <c r="D125" s="68" t="s">
        <v>365</v>
      </c>
      <c r="E125" s="68">
        <v>153</v>
      </c>
      <c r="F125" s="170" t="s">
        <v>154</v>
      </c>
      <c r="G125" s="171">
        <v>110</v>
      </c>
      <c r="H125" s="171" t="e">
        <f t="shared" si="5"/>
        <v>#N/A</v>
      </c>
      <c r="I125" s="172">
        <f>INDEX('Data Table'!$F$4:$F$128,MATCH('Analysis Table'!C125,'Data Table'!$A$4:$A$128,0))</f>
        <v>5.6971713032257324E-8</v>
      </c>
      <c r="J125" s="189" t="s">
        <v>114</v>
      </c>
      <c r="K125" s="138">
        <f t="shared" si="4"/>
        <v>5.6971713032257324E-8</v>
      </c>
      <c r="L125" s="139">
        <f>INDEX('Data Table'!$BE$4:$BE$128,MATCH('Analysis Table'!C125,'Data Table'!$A$4:$A$128,0))</f>
        <v>105.47357458166422</v>
      </c>
      <c r="M125" s="140">
        <f>INDEX('[3]60-Mile'!$V$4:$V$129,MATCH(J125,'[3]60-Mile'!$A$4:$A$129,0))</f>
        <v>15.571428571428571</v>
      </c>
      <c r="N125" s="187"/>
      <c r="O125" s="141">
        <f>INDEX('[3]60-Mile'!$X$4:$X$129,MATCH(J125,'[3]60-Mile'!$A$4:$A$129,0))</f>
        <v>2.8291319250739773</v>
      </c>
      <c r="P125" s="142">
        <f>INDEX('[3]60-Mile'!$AA$4:$AA$129,MATCH(J125,'[3]60-Mile'!$A$4:$A$129,0))</f>
        <v>0.42857142857142855</v>
      </c>
      <c r="Q125" s="188"/>
      <c r="R125" s="143"/>
      <c r="S125" s="144">
        <f>('[4]Social Distancing Grades'!$M125)</f>
        <v>-1</v>
      </c>
      <c r="T125" s="144">
        <v>5.1344169343218979</v>
      </c>
      <c r="U125" s="162"/>
      <c r="V125" s="162"/>
      <c r="AA125" s="166"/>
      <c r="AB125" s="167"/>
    </row>
    <row r="126" spans="1:28" s="163" customFormat="1" ht="24.95" customHeight="1" x14ac:dyDescent="0.25">
      <c r="A126" s="182">
        <v>39.817368383999998</v>
      </c>
      <c r="B126" s="183">
        <v>-84.050703740399996</v>
      </c>
      <c r="C126" s="70">
        <v>39057</v>
      </c>
      <c r="D126" s="70" t="s">
        <v>368</v>
      </c>
      <c r="E126" s="70">
        <v>155</v>
      </c>
      <c r="F126" s="184" t="s">
        <v>157</v>
      </c>
      <c r="G126" s="185">
        <v>38</v>
      </c>
      <c r="H126" s="185" t="e">
        <f t="shared" si="5"/>
        <v>#N/A</v>
      </c>
      <c r="I126" s="186">
        <f>INDEX('Data Table'!$F$4:$F$128,MATCH('Analysis Table'!C126,'Data Table'!$A$4:$A$128,0))</f>
        <v>4.0809738622761814E-4</v>
      </c>
      <c r="J126" s="189" t="s">
        <v>115</v>
      </c>
      <c r="K126" s="138">
        <f t="shared" si="4"/>
        <v>4.0809738622761814E-4</v>
      </c>
      <c r="L126" s="139">
        <f>INDEX('Data Table'!$BE$4:$BE$128,MATCH('Analysis Table'!C126,'Data Table'!$A$4:$A$128,0))</f>
        <v>190.04554358931614</v>
      </c>
      <c r="M126" s="140">
        <f>INDEX('[3]60-Mile'!$V$4:$V$129,MATCH(J126,'[3]60-Mile'!$A$4:$A$129,0))</f>
        <v>165.71428571428572</v>
      </c>
      <c r="N126" s="187"/>
      <c r="O126" s="141">
        <f>INDEX('[3]60-Mile'!$X$4:$X$129,MATCH(J126,'[3]60-Mile'!$A$4:$A$129,0))</f>
        <v>9.5767940205478812</v>
      </c>
      <c r="P126" s="142">
        <f>INDEX('[3]60-Mile'!$AA$4:$AA$129,MATCH(J126,'[3]60-Mile'!$A$4:$A$129,0))</f>
        <v>6.2857142857142856</v>
      </c>
      <c r="Q126" s="188"/>
      <c r="R126" s="143"/>
      <c r="S126" s="144">
        <f>('[4]Social Distancing Grades'!$M126)</f>
        <v>-1</v>
      </c>
      <c r="T126" s="144">
        <v>2.7275971028412092</v>
      </c>
      <c r="U126" s="162"/>
      <c r="V126" s="162"/>
      <c r="AA126" s="166"/>
      <c r="AB126" s="167"/>
    </row>
  </sheetData>
  <autoFilter ref="A1:J1" xr:uid="{F3E6DE16-7185-4D9F-B5A3-D40441A75A1C}">
    <sortState xmlns:xlrd2="http://schemas.microsoft.com/office/spreadsheetml/2017/richdata2" ref="A2:J126">
      <sortCondition ref="J1"/>
    </sortState>
  </autoFilter>
  <sortState xmlns:xlrd2="http://schemas.microsoft.com/office/spreadsheetml/2017/richdata2" ref="AA2:AA126">
    <sortCondition descending="1" ref="AA2"/>
  </sortState>
  <conditionalFormatting sqref="K2:K126">
    <cfRule type="iconSet" priority="7">
      <iconSet showValue="0" reverse="1">
        <cfvo type="percent" val="0"/>
        <cfvo type="num" val="1E-3"/>
        <cfvo type="num" val="0.1"/>
      </iconSet>
    </cfRule>
  </conditionalFormatting>
  <conditionalFormatting sqref="S2:S126">
    <cfRule type="iconSet" priority="2">
      <iconSet iconSet="3Symbols2" showValue="0">
        <cfvo type="percent" val="0"/>
        <cfvo type="num" val="0"/>
        <cfvo type="num" val="1"/>
      </iconSet>
    </cfRule>
  </conditionalFormatting>
  <conditionalFormatting sqref="T2:T126">
    <cfRule type="dataBar" priority="1">
      <dataBar showValue="0">
        <cfvo type="num" val="-1"/>
        <cfvo type="num" val="2"/>
        <color theme="4"/>
      </dataBar>
      <extLst>
        <ext xmlns:x14="http://schemas.microsoft.com/office/spreadsheetml/2009/9/main" uri="{B025F937-C7B1-47D3-B67F-A62EFF666E3E}">
          <x14:id>{231DCB7C-FB0D-4043-842F-1B5CFF8210AF}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1DCB7C-FB0D-4043-842F-1B5CFF8210AF}">
            <x14:dataBar minLength="0" maxLength="100" gradient="0" axisPosition="middle">
              <x14:cfvo type="num">
                <xm:f>-1</xm:f>
              </x14:cfvo>
              <x14:cfvo type="num">
                <xm:f>2</xm:f>
              </x14:cfvo>
              <x14:negativeFillColor rgb="FFFF0000"/>
              <x14:axisColor rgb="FF000000"/>
            </x14:dataBar>
          </x14:cfRule>
          <xm:sqref>T2:T126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46203EA8-1A97-4C9A-B0A2-6943BB420988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'Data Table'!CK4:CQ4</xm:f>
              <xm:sqref>R2</xm:sqref>
            </x14:sparkline>
            <x14:sparkline>
              <xm:f>'Data Table'!CK5:CQ5</xm:f>
              <xm:sqref>R3</xm:sqref>
            </x14:sparkline>
            <x14:sparkline>
              <xm:f>'Data Table'!CK6:CQ6</xm:f>
              <xm:sqref>R4</xm:sqref>
            </x14:sparkline>
            <x14:sparkline>
              <xm:f>'Data Table'!CK7:CQ7</xm:f>
              <xm:sqref>R5</xm:sqref>
            </x14:sparkline>
            <x14:sparkline>
              <xm:f>'Data Table'!CK8:CQ8</xm:f>
              <xm:sqref>R6</xm:sqref>
            </x14:sparkline>
            <x14:sparkline>
              <xm:f>'Data Table'!CK9:CQ9</xm:f>
              <xm:sqref>R7</xm:sqref>
            </x14:sparkline>
            <x14:sparkline>
              <xm:f>'Data Table'!CK10:CQ10</xm:f>
              <xm:sqref>R8</xm:sqref>
            </x14:sparkline>
            <x14:sparkline>
              <xm:f>'Data Table'!CK11:CQ11</xm:f>
              <xm:sqref>R9</xm:sqref>
            </x14:sparkline>
            <x14:sparkline>
              <xm:f>'Data Table'!CK12:CQ12</xm:f>
              <xm:sqref>R10</xm:sqref>
            </x14:sparkline>
            <x14:sparkline>
              <xm:f>'Data Table'!CK13:CQ13</xm:f>
              <xm:sqref>R11</xm:sqref>
            </x14:sparkline>
            <x14:sparkline>
              <xm:f>'Data Table'!CK14:CQ14</xm:f>
              <xm:sqref>R12</xm:sqref>
            </x14:sparkline>
            <x14:sparkline>
              <xm:f>'Data Table'!CK15:CQ15</xm:f>
              <xm:sqref>R13</xm:sqref>
            </x14:sparkline>
            <x14:sparkline>
              <xm:f>'Data Table'!CK16:CQ16</xm:f>
              <xm:sqref>R14</xm:sqref>
            </x14:sparkline>
            <x14:sparkline>
              <xm:f>'Data Table'!CK17:CQ17</xm:f>
              <xm:sqref>R15</xm:sqref>
            </x14:sparkline>
            <x14:sparkline>
              <xm:f>'Data Table'!CK18:CQ18</xm:f>
              <xm:sqref>R16</xm:sqref>
            </x14:sparkline>
            <x14:sparkline>
              <xm:f>'Data Table'!CK19:CQ19</xm:f>
              <xm:sqref>R17</xm:sqref>
            </x14:sparkline>
            <x14:sparkline>
              <xm:f>'Data Table'!CK20:CQ20</xm:f>
              <xm:sqref>R18</xm:sqref>
            </x14:sparkline>
            <x14:sparkline>
              <xm:f>'Data Table'!CK21:CQ21</xm:f>
              <xm:sqref>R19</xm:sqref>
            </x14:sparkline>
            <x14:sparkline>
              <xm:f>'Data Table'!CK22:CQ22</xm:f>
              <xm:sqref>R20</xm:sqref>
            </x14:sparkline>
            <x14:sparkline>
              <xm:f>'Data Table'!CK23:CQ23</xm:f>
              <xm:sqref>R21</xm:sqref>
            </x14:sparkline>
            <x14:sparkline>
              <xm:f>'Data Table'!CK24:CQ24</xm:f>
              <xm:sqref>R22</xm:sqref>
            </x14:sparkline>
            <x14:sparkline>
              <xm:f>'Data Table'!CK25:CQ25</xm:f>
              <xm:sqref>R23</xm:sqref>
            </x14:sparkline>
            <x14:sparkline>
              <xm:f>'Data Table'!CK26:CQ26</xm:f>
              <xm:sqref>R24</xm:sqref>
            </x14:sparkline>
            <x14:sparkline>
              <xm:f>'Data Table'!CK27:CQ27</xm:f>
              <xm:sqref>R25</xm:sqref>
            </x14:sparkline>
            <x14:sparkline>
              <xm:f>'Data Table'!CK28:CQ28</xm:f>
              <xm:sqref>R26</xm:sqref>
            </x14:sparkline>
            <x14:sparkline>
              <xm:f>'Data Table'!CK29:CQ29</xm:f>
              <xm:sqref>R27</xm:sqref>
            </x14:sparkline>
            <x14:sparkline>
              <xm:f>'Data Table'!CK30:CQ30</xm:f>
              <xm:sqref>R28</xm:sqref>
            </x14:sparkline>
            <x14:sparkline>
              <xm:f>'Data Table'!CK31:CQ31</xm:f>
              <xm:sqref>R29</xm:sqref>
            </x14:sparkline>
            <x14:sparkline>
              <xm:f>'Data Table'!CK32:CQ32</xm:f>
              <xm:sqref>R30</xm:sqref>
            </x14:sparkline>
            <x14:sparkline>
              <xm:f>'Data Table'!CK33:CQ33</xm:f>
              <xm:sqref>R31</xm:sqref>
            </x14:sparkline>
            <x14:sparkline>
              <xm:f>'Data Table'!CK34:CQ34</xm:f>
              <xm:sqref>R32</xm:sqref>
            </x14:sparkline>
            <x14:sparkline>
              <xm:f>'Data Table'!CK35:CQ35</xm:f>
              <xm:sqref>R33</xm:sqref>
            </x14:sparkline>
            <x14:sparkline>
              <xm:f>'Data Table'!CK36:CQ36</xm:f>
              <xm:sqref>R34</xm:sqref>
            </x14:sparkline>
            <x14:sparkline>
              <xm:f>'Data Table'!CK37:CQ37</xm:f>
              <xm:sqref>R35</xm:sqref>
            </x14:sparkline>
            <x14:sparkline>
              <xm:f>'Data Table'!CK38:CQ38</xm:f>
              <xm:sqref>R36</xm:sqref>
            </x14:sparkline>
            <x14:sparkline>
              <xm:f>'Data Table'!CK39:CQ39</xm:f>
              <xm:sqref>R37</xm:sqref>
            </x14:sparkline>
            <x14:sparkline>
              <xm:f>'Data Table'!CK40:CQ40</xm:f>
              <xm:sqref>R38</xm:sqref>
            </x14:sparkline>
            <x14:sparkline>
              <xm:f>'Data Table'!CK41:CQ41</xm:f>
              <xm:sqref>R39</xm:sqref>
            </x14:sparkline>
            <x14:sparkline>
              <xm:f>'Data Table'!CK42:CQ42</xm:f>
              <xm:sqref>R40</xm:sqref>
            </x14:sparkline>
            <x14:sparkline>
              <xm:f>'Data Table'!CK43:CQ43</xm:f>
              <xm:sqref>R41</xm:sqref>
            </x14:sparkline>
            <x14:sparkline>
              <xm:f>'Data Table'!CK44:CQ44</xm:f>
              <xm:sqref>R42</xm:sqref>
            </x14:sparkline>
            <x14:sparkline>
              <xm:f>'Data Table'!CK45:CQ45</xm:f>
              <xm:sqref>R43</xm:sqref>
            </x14:sparkline>
            <x14:sparkline>
              <xm:f>'Data Table'!CK46:CQ46</xm:f>
              <xm:sqref>R44</xm:sqref>
            </x14:sparkline>
            <x14:sparkline>
              <xm:f>'Data Table'!CK47:CQ47</xm:f>
              <xm:sqref>R45</xm:sqref>
            </x14:sparkline>
            <x14:sparkline>
              <xm:f>'Data Table'!CK48:CQ48</xm:f>
              <xm:sqref>R46</xm:sqref>
            </x14:sparkline>
            <x14:sparkline>
              <xm:f>'Data Table'!CK49:CQ49</xm:f>
              <xm:sqref>R47</xm:sqref>
            </x14:sparkline>
            <x14:sparkline>
              <xm:f>'Data Table'!CK50:CQ50</xm:f>
              <xm:sqref>R48</xm:sqref>
            </x14:sparkline>
            <x14:sparkline>
              <xm:f>'Data Table'!CK51:CQ51</xm:f>
              <xm:sqref>R49</xm:sqref>
            </x14:sparkline>
            <x14:sparkline>
              <xm:f>'Data Table'!CK52:CQ52</xm:f>
              <xm:sqref>R50</xm:sqref>
            </x14:sparkline>
            <x14:sparkline>
              <xm:f>'Data Table'!CK53:CQ53</xm:f>
              <xm:sqref>R51</xm:sqref>
            </x14:sparkline>
            <x14:sparkline>
              <xm:f>'Data Table'!CK54:CQ54</xm:f>
              <xm:sqref>R52</xm:sqref>
            </x14:sparkline>
            <x14:sparkline>
              <xm:f>'Data Table'!CK55:CQ55</xm:f>
              <xm:sqref>R53</xm:sqref>
            </x14:sparkline>
            <x14:sparkline>
              <xm:f>'Data Table'!CK56:CQ56</xm:f>
              <xm:sqref>R54</xm:sqref>
            </x14:sparkline>
            <x14:sparkline>
              <xm:f>'Data Table'!CK57:CQ57</xm:f>
              <xm:sqref>R55</xm:sqref>
            </x14:sparkline>
            <x14:sparkline>
              <xm:f>'Data Table'!CK58:CQ58</xm:f>
              <xm:sqref>R56</xm:sqref>
            </x14:sparkline>
            <x14:sparkline>
              <xm:f>'Data Table'!CK59:CQ59</xm:f>
              <xm:sqref>R57</xm:sqref>
            </x14:sparkline>
            <x14:sparkline>
              <xm:f>'Data Table'!CK60:CQ60</xm:f>
              <xm:sqref>R58</xm:sqref>
            </x14:sparkline>
            <x14:sparkline>
              <xm:f>'Data Table'!CK61:CQ61</xm:f>
              <xm:sqref>R59</xm:sqref>
            </x14:sparkline>
            <x14:sparkline>
              <xm:f>'Data Table'!CK62:CQ62</xm:f>
              <xm:sqref>R60</xm:sqref>
            </x14:sparkline>
            <x14:sparkline>
              <xm:f>'Data Table'!CK63:CQ63</xm:f>
              <xm:sqref>R61</xm:sqref>
            </x14:sparkline>
            <x14:sparkline>
              <xm:f>'Data Table'!CK64:CQ64</xm:f>
              <xm:sqref>R62</xm:sqref>
            </x14:sparkline>
            <x14:sparkline>
              <xm:f>'Data Table'!CK65:CQ65</xm:f>
              <xm:sqref>R63</xm:sqref>
            </x14:sparkline>
            <x14:sparkline>
              <xm:f>'Data Table'!CK66:CQ66</xm:f>
              <xm:sqref>R64</xm:sqref>
            </x14:sparkline>
            <x14:sparkline>
              <xm:f>'Data Table'!CK67:CQ67</xm:f>
              <xm:sqref>R65</xm:sqref>
            </x14:sparkline>
            <x14:sparkline>
              <xm:f>'Data Table'!CK68:CQ68</xm:f>
              <xm:sqref>R66</xm:sqref>
            </x14:sparkline>
            <x14:sparkline>
              <xm:f>'Data Table'!CK69:CQ69</xm:f>
              <xm:sqref>R67</xm:sqref>
            </x14:sparkline>
            <x14:sparkline>
              <xm:f>'Data Table'!CK70:CQ70</xm:f>
              <xm:sqref>R68</xm:sqref>
            </x14:sparkline>
            <x14:sparkline>
              <xm:f>'Data Table'!CK71:CQ71</xm:f>
              <xm:sqref>R69</xm:sqref>
            </x14:sparkline>
            <x14:sparkline>
              <xm:f>'Data Table'!CK72:CQ72</xm:f>
              <xm:sqref>R70</xm:sqref>
            </x14:sparkline>
            <x14:sparkline>
              <xm:f>'Data Table'!CK73:CQ73</xm:f>
              <xm:sqref>R71</xm:sqref>
            </x14:sparkline>
            <x14:sparkline>
              <xm:f>'Data Table'!CK74:CQ74</xm:f>
              <xm:sqref>R72</xm:sqref>
            </x14:sparkline>
            <x14:sparkline>
              <xm:f>'Data Table'!CK75:CQ75</xm:f>
              <xm:sqref>R73</xm:sqref>
            </x14:sparkline>
            <x14:sparkline>
              <xm:f>'Data Table'!CK76:CQ76</xm:f>
              <xm:sqref>R74</xm:sqref>
            </x14:sparkline>
            <x14:sparkline>
              <xm:f>'Data Table'!CK77:CQ77</xm:f>
              <xm:sqref>R75</xm:sqref>
            </x14:sparkline>
            <x14:sparkline>
              <xm:f>'Data Table'!CK78:CQ78</xm:f>
              <xm:sqref>R76</xm:sqref>
            </x14:sparkline>
            <x14:sparkline>
              <xm:f>'Data Table'!CK79:CQ79</xm:f>
              <xm:sqref>R77</xm:sqref>
            </x14:sparkline>
            <x14:sparkline>
              <xm:f>'Data Table'!CK80:CQ80</xm:f>
              <xm:sqref>R78</xm:sqref>
            </x14:sparkline>
            <x14:sparkline>
              <xm:f>'Data Table'!CK81:CQ81</xm:f>
              <xm:sqref>R79</xm:sqref>
            </x14:sparkline>
            <x14:sparkline>
              <xm:f>'Data Table'!CK82:CQ82</xm:f>
              <xm:sqref>R80</xm:sqref>
            </x14:sparkline>
            <x14:sparkline>
              <xm:f>'Data Table'!CK83:CQ83</xm:f>
              <xm:sqref>R81</xm:sqref>
            </x14:sparkline>
            <x14:sparkline>
              <xm:f>'Data Table'!CK84:CQ84</xm:f>
              <xm:sqref>R82</xm:sqref>
            </x14:sparkline>
            <x14:sparkline>
              <xm:f>'Data Table'!CK85:CQ85</xm:f>
              <xm:sqref>R83</xm:sqref>
            </x14:sparkline>
            <x14:sparkline>
              <xm:f>'Data Table'!CK86:CQ86</xm:f>
              <xm:sqref>R84</xm:sqref>
            </x14:sparkline>
            <x14:sparkline>
              <xm:f>'Data Table'!CK87:CQ87</xm:f>
              <xm:sqref>R85</xm:sqref>
            </x14:sparkline>
            <x14:sparkline>
              <xm:f>'Data Table'!CK88:CQ88</xm:f>
              <xm:sqref>R86</xm:sqref>
            </x14:sparkline>
            <x14:sparkline>
              <xm:f>'Data Table'!CK89:CQ89</xm:f>
              <xm:sqref>R87</xm:sqref>
            </x14:sparkline>
            <x14:sparkline>
              <xm:f>'Data Table'!CK90:CQ90</xm:f>
              <xm:sqref>R88</xm:sqref>
            </x14:sparkline>
            <x14:sparkline>
              <xm:f>'Data Table'!CK91:CQ91</xm:f>
              <xm:sqref>R89</xm:sqref>
            </x14:sparkline>
            <x14:sparkline>
              <xm:f>'Data Table'!CK92:CQ92</xm:f>
              <xm:sqref>R90</xm:sqref>
            </x14:sparkline>
            <x14:sparkline>
              <xm:f>'Data Table'!CK93:CQ93</xm:f>
              <xm:sqref>R91</xm:sqref>
            </x14:sparkline>
            <x14:sparkline>
              <xm:f>'Data Table'!CK94:CQ94</xm:f>
              <xm:sqref>R92</xm:sqref>
            </x14:sparkline>
            <x14:sparkline>
              <xm:f>'Data Table'!CK95:CQ95</xm:f>
              <xm:sqref>R93</xm:sqref>
            </x14:sparkline>
            <x14:sparkline>
              <xm:f>'Data Table'!CK96:CQ96</xm:f>
              <xm:sqref>R94</xm:sqref>
            </x14:sparkline>
            <x14:sparkline>
              <xm:f>'Data Table'!CK97:CQ97</xm:f>
              <xm:sqref>R95</xm:sqref>
            </x14:sparkline>
            <x14:sparkline>
              <xm:f>'Data Table'!CK98:CQ98</xm:f>
              <xm:sqref>R96</xm:sqref>
            </x14:sparkline>
            <x14:sparkline>
              <xm:f>'Data Table'!CK99:CQ99</xm:f>
              <xm:sqref>R97</xm:sqref>
            </x14:sparkline>
            <x14:sparkline>
              <xm:f>'Data Table'!CK100:CQ100</xm:f>
              <xm:sqref>R98</xm:sqref>
            </x14:sparkline>
            <x14:sparkline>
              <xm:f>'Data Table'!CK101:CQ101</xm:f>
              <xm:sqref>R99</xm:sqref>
            </x14:sparkline>
            <x14:sparkline>
              <xm:f>'Data Table'!CK102:CQ102</xm:f>
              <xm:sqref>R100</xm:sqref>
            </x14:sparkline>
            <x14:sparkline>
              <xm:f>'Data Table'!CK103:CQ103</xm:f>
              <xm:sqref>R101</xm:sqref>
            </x14:sparkline>
            <x14:sparkline>
              <xm:f>'Data Table'!CK104:CQ104</xm:f>
              <xm:sqref>R102</xm:sqref>
            </x14:sparkline>
            <x14:sparkline>
              <xm:f>'Data Table'!CK105:CQ105</xm:f>
              <xm:sqref>R103</xm:sqref>
            </x14:sparkline>
            <x14:sparkline>
              <xm:f>'Data Table'!CK106:CQ106</xm:f>
              <xm:sqref>R104</xm:sqref>
            </x14:sparkline>
            <x14:sparkline>
              <xm:f>'Data Table'!CK107:CQ107</xm:f>
              <xm:sqref>R105</xm:sqref>
            </x14:sparkline>
            <x14:sparkline>
              <xm:f>'Data Table'!CK108:CQ108</xm:f>
              <xm:sqref>R106</xm:sqref>
            </x14:sparkline>
            <x14:sparkline>
              <xm:f>'Data Table'!CK109:CQ109</xm:f>
              <xm:sqref>R107</xm:sqref>
            </x14:sparkline>
            <x14:sparkline>
              <xm:f>'Data Table'!CK110:CQ110</xm:f>
              <xm:sqref>R108</xm:sqref>
            </x14:sparkline>
            <x14:sparkline>
              <xm:f>'Data Table'!CK111:CQ111</xm:f>
              <xm:sqref>R109</xm:sqref>
            </x14:sparkline>
            <x14:sparkline>
              <xm:f>'Data Table'!CK112:CQ112</xm:f>
              <xm:sqref>R110</xm:sqref>
            </x14:sparkline>
            <x14:sparkline>
              <xm:f>'Data Table'!CK113:CQ113</xm:f>
              <xm:sqref>R111</xm:sqref>
            </x14:sparkline>
            <x14:sparkline>
              <xm:f>'Data Table'!CK114:CQ114</xm:f>
              <xm:sqref>R112</xm:sqref>
            </x14:sparkline>
            <x14:sparkline>
              <xm:f>'Data Table'!CK115:CQ115</xm:f>
              <xm:sqref>R113</xm:sqref>
            </x14:sparkline>
            <x14:sparkline>
              <xm:f>'Data Table'!CK116:CQ116</xm:f>
              <xm:sqref>R114</xm:sqref>
            </x14:sparkline>
            <x14:sparkline>
              <xm:f>'Data Table'!CK117:CQ117</xm:f>
              <xm:sqref>R115</xm:sqref>
            </x14:sparkline>
            <x14:sparkline>
              <xm:f>'Data Table'!CK118:CQ118</xm:f>
              <xm:sqref>R116</xm:sqref>
            </x14:sparkline>
            <x14:sparkline>
              <xm:f>'Data Table'!CK119:CQ119</xm:f>
              <xm:sqref>R117</xm:sqref>
            </x14:sparkline>
            <x14:sparkline>
              <xm:f>'Data Table'!CK120:CQ120</xm:f>
              <xm:sqref>R118</xm:sqref>
            </x14:sparkline>
            <x14:sparkline>
              <xm:f>'Data Table'!CK121:CQ121</xm:f>
              <xm:sqref>R119</xm:sqref>
            </x14:sparkline>
            <x14:sparkline>
              <xm:f>'Data Table'!CK122:CQ122</xm:f>
              <xm:sqref>R120</xm:sqref>
            </x14:sparkline>
            <x14:sparkline>
              <xm:f>'Data Table'!CK123:CQ123</xm:f>
              <xm:sqref>R121</xm:sqref>
            </x14:sparkline>
            <x14:sparkline>
              <xm:f>'Data Table'!CK124:CQ124</xm:f>
              <xm:sqref>R122</xm:sqref>
            </x14:sparkline>
            <x14:sparkline>
              <xm:f>'Data Table'!CK125:CQ125</xm:f>
              <xm:sqref>R123</xm:sqref>
            </x14:sparkline>
            <x14:sparkline>
              <xm:f>'Data Table'!CK126:CQ126</xm:f>
              <xm:sqref>R124</xm:sqref>
            </x14:sparkline>
            <x14:sparkline>
              <xm:f>'Data Table'!CK127:CQ127</xm:f>
              <xm:sqref>R125</xm:sqref>
            </x14:sparkline>
            <x14:sparkline>
              <xm:f>'Data Table'!CK128:CQ128</xm:f>
              <xm:sqref>R126</xm:sqref>
            </x14:sparkline>
          </x14:sparklines>
        </x14:sparklineGroup>
        <x14:sparklineGroup displayEmptyCellsAs="gap" xr2:uid="{8B6EEE46-E74A-400C-A5EC-222B1A86F651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'Data Table'!CC4:CI4</xm:f>
              <xm:sqref>Q2</xm:sqref>
            </x14:sparkline>
            <x14:sparkline>
              <xm:f>'Data Table'!CC5:CI5</xm:f>
              <xm:sqref>Q3</xm:sqref>
            </x14:sparkline>
            <x14:sparkline>
              <xm:f>'Data Table'!CC6:CI6</xm:f>
              <xm:sqref>Q4</xm:sqref>
            </x14:sparkline>
            <x14:sparkline>
              <xm:f>'Data Table'!CC7:CI7</xm:f>
              <xm:sqref>Q5</xm:sqref>
            </x14:sparkline>
            <x14:sparkline>
              <xm:f>'Data Table'!CC8:CI8</xm:f>
              <xm:sqref>Q6</xm:sqref>
            </x14:sparkline>
            <x14:sparkline>
              <xm:f>'Data Table'!CC9:CI9</xm:f>
              <xm:sqref>Q7</xm:sqref>
            </x14:sparkline>
            <x14:sparkline>
              <xm:f>'Data Table'!CC10:CI10</xm:f>
              <xm:sqref>Q8</xm:sqref>
            </x14:sparkline>
            <x14:sparkline>
              <xm:f>'Data Table'!CC11:CI11</xm:f>
              <xm:sqref>Q9</xm:sqref>
            </x14:sparkline>
            <x14:sparkline>
              <xm:f>'Data Table'!CC12:CI12</xm:f>
              <xm:sqref>Q10</xm:sqref>
            </x14:sparkline>
            <x14:sparkline>
              <xm:f>'Data Table'!CC13:CI13</xm:f>
              <xm:sqref>Q11</xm:sqref>
            </x14:sparkline>
            <x14:sparkline>
              <xm:f>'Data Table'!CC14:CI14</xm:f>
              <xm:sqref>Q12</xm:sqref>
            </x14:sparkline>
            <x14:sparkline>
              <xm:f>'Data Table'!CC15:CI15</xm:f>
              <xm:sqref>Q13</xm:sqref>
            </x14:sparkline>
            <x14:sparkline>
              <xm:f>'Data Table'!CC16:CI16</xm:f>
              <xm:sqref>Q14</xm:sqref>
            </x14:sparkline>
            <x14:sparkline>
              <xm:f>'Data Table'!CC17:CI17</xm:f>
              <xm:sqref>Q15</xm:sqref>
            </x14:sparkline>
            <x14:sparkline>
              <xm:f>'Data Table'!CC18:CI18</xm:f>
              <xm:sqref>Q16</xm:sqref>
            </x14:sparkline>
            <x14:sparkline>
              <xm:f>'Data Table'!CC19:CI19</xm:f>
              <xm:sqref>Q17</xm:sqref>
            </x14:sparkline>
            <x14:sparkline>
              <xm:f>'Data Table'!CC20:CI20</xm:f>
              <xm:sqref>Q18</xm:sqref>
            </x14:sparkline>
            <x14:sparkline>
              <xm:f>'Data Table'!CC21:CI21</xm:f>
              <xm:sqref>Q19</xm:sqref>
            </x14:sparkline>
            <x14:sparkline>
              <xm:f>'Data Table'!CC22:CI22</xm:f>
              <xm:sqref>Q20</xm:sqref>
            </x14:sparkline>
            <x14:sparkline>
              <xm:f>'Data Table'!CC23:CI23</xm:f>
              <xm:sqref>Q21</xm:sqref>
            </x14:sparkline>
            <x14:sparkline>
              <xm:f>'Data Table'!CC24:CI24</xm:f>
              <xm:sqref>Q22</xm:sqref>
            </x14:sparkline>
            <x14:sparkline>
              <xm:f>'Data Table'!CC25:CI25</xm:f>
              <xm:sqref>Q23</xm:sqref>
            </x14:sparkline>
            <x14:sparkline>
              <xm:f>'Data Table'!CC26:CI26</xm:f>
              <xm:sqref>Q24</xm:sqref>
            </x14:sparkline>
            <x14:sparkline>
              <xm:f>'Data Table'!CC27:CI27</xm:f>
              <xm:sqref>Q25</xm:sqref>
            </x14:sparkline>
            <x14:sparkline>
              <xm:f>'Data Table'!CC28:CI28</xm:f>
              <xm:sqref>Q26</xm:sqref>
            </x14:sparkline>
            <x14:sparkline>
              <xm:f>'Data Table'!CC29:CI29</xm:f>
              <xm:sqref>Q27</xm:sqref>
            </x14:sparkline>
            <x14:sparkline>
              <xm:f>'Data Table'!CC30:CI30</xm:f>
              <xm:sqref>Q28</xm:sqref>
            </x14:sparkline>
            <x14:sparkline>
              <xm:f>'Data Table'!CC31:CI31</xm:f>
              <xm:sqref>Q29</xm:sqref>
            </x14:sparkline>
            <x14:sparkline>
              <xm:f>'Data Table'!CC32:CI32</xm:f>
              <xm:sqref>Q30</xm:sqref>
            </x14:sparkline>
            <x14:sparkline>
              <xm:f>'Data Table'!CC33:CI33</xm:f>
              <xm:sqref>Q31</xm:sqref>
            </x14:sparkline>
            <x14:sparkline>
              <xm:f>'Data Table'!CC34:CI34</xm:f>
              <xm:sqref>Q32</xm:sqref>
            </x14:sparkline>
            <x14:sparkline>
              <xm:f>'Data Table'!CC35:CI35</xm:f>
              <xm:sqref>Q33</xm:sqref>
            </x14:sparkline>
            <x14:sparkline>
              <xm:f>'Data Table'!CC36:CI36</xm:f>
              <xm:sqref>Q34</xm:sqref>
            </x14:sparkline>
            <x14:sparkline>
              <xm:f>'Data Table'!CC37:CI37</xm:f>
              <xm:sqref>Q35</xm:sqref>
            </x14:sparkline>
            <x14:sparkline>
              <xm:f>'Data Table'!CC38:CI38</xm:f>
              <xm:sqref>Q36</xm:sqref>
            </x14:sparkline>
            <x14:sparkline>
              <xm:f>'Data Table'!CC39:CI39</xm:f>
              <xm:sqref>Q37</xm:sqref>
            </x14:sparkline>
            <x14:sparkline>
              <xm:f>'Data Table'!CC40:CI40</xm:f>
              <xm:sqref>Q38</xm:sqref>
            </x14:sparkline>
            <x14:sparkline>
              <xm:f>'Data Table'!CC41:CI41</xm:f>
              <xm:sqref>Q39</xm:sqref>
            </x14:sparkline>
            <x14:sparkline>
              <xm:f>'Data Table'!CC42:CI42</xm:f>
              <xm:sqref>Q40</xm:sqref>
            </x14:sparkline>
            <x14:sparkline>
              <xm:f>'Data Table'!CC43:CI43</xm:f>
              <xm:sqref>Q41</xm:sqref>
            </x14:sparkline>
            <x14:sparkline>
              <xm:f>'Data Table'!CC44:CI44</xm:f>
              <xm:sqref>Q42</xm:sqref>
            </x14:sparkline>
            <x14:sparkline>
              <xm:f>'Data Table'!CC45:CI45</xm:f>
              <xm:sqref>Q43</xm:sqref>
            </x14:sparkline>
            <x14:sparkline>
              <xm:f>'Data Table'!CC46:CI46</xm:f>
              <xm:sqref>Q44</xm:sqref>
            </x14:sparkline>
            <x14:sparkline>
              <xm:f>'Data Table'!CC47:CI47</xm:f>
              <xm:sqref>Q45</xm:sqref>
            </x14:sparkline>
            <x14:sparkline>
              <xm:f>'Data Table'!CC48:CI48</xm:f>
              <xm:sqref>Q46</xm:sqref>
            </x14:sparkline>
            <x14:sparkline>
              <xm:f>'Data Table'!CC49:CI49</xm:f>
              <xm:sqref>Q47</xm:sqref>
            </x14:sparkline>
            <x14:sparkline>
              <xm:f>'Data Table'!CC50:CI50</xm:f>
              <xm:sqref>Q48</xm:sqref>
            </x14:sparkline>
            <x14:sparkline>
              <xm:f>'Data Table'!CC51:CI51</xm:f>
              <xm:sqref>Q49</xm:sqref>
            </x14:sparkline>
            <x14:sparkline>
              <xm:f>'Data Table'!CC52:CI52</xm:f>
              <xm:sqref>Q50</xm:sqref>
            </x14:sparkline>
            <x14:sparkline>
              <xm:f>'Data Table'!CC53:CI53</xm:f>
              <xm:sqref>Q51</xm:sqref>
            </x14:sparkline>
            <x14:sparkline>
              <xm:f>'Data Table'!CC54:CI54</xm:f>
              <xm:sqref>Q52</xm:sqref>
            </x14:sparkline>
            <x14:sparkline>
              <xm:f>'Data Table'!CC55:CI55</xm:f>
              <xm:sqref>Q53</xm:sqref>
            </x14:sparkline>
            <x14:sparkline>
              <xm:f>'Data Table'!CC56:CI56</xm:f>
              <xm:sqref>Q54</xm:sqref>
            </x14:sparkline>
            <x14:sparkline>
              <xm:f>'Data Table'!CC57:CI57</xm:f>
              <xm:sqref>Q55</xm:sqref>
            </x14:sparkline>
            <x14:sparkline>
              <xm:f>'Data Table'!CC58:CI58</xm:f>
              <xm:sqref>Q56</xm:sqref>
            </x14:sparkline>
            <x14:sparkline>
              <xm:f>'Data Table'!CC59:CI59</xm:f>
              <xm:sqref>Q57</xm:sqref>
            </x14:sparkline>
            <x14:sparkline>
              <xm:f>'Data Table'!CC60:CI60</xm:f>
              <xm:sqref>Q58</xm:sqref>
            </x14:sparkline>
            <x14:sparkline>
              <xm:f>'Data Table'!CC61:CI61</xm:f>
              <xm:sqref>Q59</xm:sqref>
            </x14:sparkline>
            <x14:sparkline>
              <xm:f>'Data Table'!CC62:CI62</xm:f>
              <xm:sqref>Q60</xm:sqref>
            </x14:sparkline>
            <x14:sparkline>
              <xm:f>'Data Table'!CC63:CI63</xm:f>
              <xm:sqref>Q61</xm:sqref>
            </x14:sparkline>
            <x14:sparkline>
              <xm:f>'Data Table'!CC64:CI64</xm:f>
              <xm:sqref>Q62</xm:sqref>
            </x14:sparkline>
            <x14:sparkline>
              <xm:f>'Data Table'!CC65:CI65</xm:f>
              <xm:sqref>Q63</xm:sqref>
            </x14:sparkline>
            <x14:sparkline>
              <xm:f>'Data Table'!CC66:CI66</xm:f>
              <xm:sqref>Q64</xm:sqref>
            </x14:sparkline>
            <x14:sparkline>
              <xm:f>'Data Table'!CC67:CI67</xm:f>
              <xm:sqref>Q65</xm:sqref>
            </x14:sparkline>
            <x14:sparkline>
              <xm:f>'Data Table'!CC68:CI68</xm:f>
              <xm:sqref>Q66</xm:sqref>
            </x14:sparkline>
            <x14:sparkline>
              <xm:f>'Data Table'!CC69:CI69</xm:f>
              <xm:sqref>Q67</xm:sqref>
            </x14:sparkline>
            <x14:sparkline>
              <xm:f>'Data Table'!CC70:CI70</xm:f>
              <xm:sqref>Q68</xm:sqref>
            </x14:sparkline>
            <x14:sparkline>
              <xm:f>'Data Table'!CC71:CI71</xm:f>
              <xm:sqref>Q69</xm:sqref>
            </x14:sparkline>
            <x14:sparkline>
              <xm:f>'Data Table'!CC72:CI72</xm:f>
              <xm:sqref>Q70</xm:sqref>
            </x14:sparkline>
            <x14:sparkline>
              <xm:f>'Data Table'!CC73:CI73</xm:f>
              <xm:sqref>Q71</xm:sqref>
            </x14:sparkline>
            <x14:sparkline>
              <xm:f>'Data Table'!CC74:CI74</xm:f>
              <xm:sqref>Q72</xm:sqref>
            </x14:sparkline>
            <x14:sparkline>
              <xm:f>'Data Table'!CC75:CI75</xm:f>
              <xm:sqref>Q73</xm:sqref>
            </x14:sparkline>
            <x14:sparkline>
              <xm:f>'Data Table'!CC76:CI76</xm:f>
              <xm:sqref>Q74</xm:sqref>
            </x14:sparkline>
            <x14:sparkline>
              <xm:f>'Data Table'!CC77:CI77</xm:f>
              <xm:sqref>Q75</xm:sqref>
            </x14:sparkline>
            <x14:sparkline>
              <xm:f>'Data Table'!CC78:CI78</xm:f>
              <xm:sqref>Q76</xm:sqref>
            </x14:sparkline>
            <x14:sparkline>
              <xm:f>'Data Table'!CC79:CI79</xm:f>
              <xm:sqref>Q77</xm:sqref>
            </x14:sparkline>
            <x14:sparkline>
              <xm:f>'Data Table'!CC80:CI80</xm:f>
              <xm:sqref>Q78</xm:sqref>
            </x14:sparkline>
            <x14:sparkline>
              <xm:f>'Data Table'!CC81:CI81</xm:f>
              <xm:sqref>Q79</xm:sqref>
            </x14:sparkline>
            <x14:sparkline>
              <xm:f>'Data Table'!CC82:CI82</xm:f>
              <xm:sqref>Q80</xm:sqref>
            </x14:sparkline>
            <x14:sparkline>
              <xm:f>'Data Table'!CC83:CI83</xm:f>
              <xm:sqref>Q81</xm:sqref>
            </x14:sparkline>
            <x14:sparkline>
              <xm:f>'Data Table'!CC84:CI84</xm:f>
              <xm:sqref>Q82</xm:sqref>
            </x14:sparkline>
            <x14:sparkline>
              <xm:f>'Data Table'!CC85:CI85</xm:f>
              <xm:sqref>Q83</xm:sqref>
            </x14:sparkline>
            <x14:sparkline>
              <xm:f>'Data Table'!CC86:CI86</xm:f>
              <xm:sqref>Q84</xm:sqref>
            </x14:sparkline>
            <x14:sparkline>
              <xm:f>'Data Table'!CC87:CI87</xm:f>
              <xm:sqref>Q85</xm:sqref>
            </x14:sparkline>
            <x14:sparkline>
              <xm:f>'Data Table'!CC88:CI88</xm:f>
              <xm:sqref>Q86</xm:sqref>
            </x14:sparkline>
            <x14:sparkline>
              <xm:f>'Data Table'!CC89:CI89</xm:f>
              <xm:sqref>Q87</xm:sqref>
            </x14:sparkline>
            <x14:sparkline>
              <xm:f>'Data Table'!CC90:CI90</xm:f>
              <xm:sqref>Q88</xm:sqref>
            </x14:sparkline>
            <x14:sparkline>
              <xm:f>'Data Table'!CC91:CI91</xm:f>
              <xm:sqref>Q89</xm:sqref>
            </x14:sparkline>
            <x14:sparkline>
              <xm:f>'Data Table'!CC92:CI92</xm:f>
              <xm:sqref>Q90</xm:sqref>
            </x14:sparkline>
            <x14:sparkline>
              <xm:f>'Data Table'!CC93:CI93</xm:f>
              <xm:sqref>Q91</xm:sqref>
            </x14:sparkline>
            <x14:sparkline>
              <xm:f>'Data Table'!CC94:CI94</xm:f>
              <xm:sqref>Q92</xm:sqref>
            </x14:sparkline>
            <x14:sparkline>
              <xm:f>'Data Table'!CC95:CI95</xm:f>
              <xm:sqref>Q93</xm:sqref>
            </x14:sparkline>
            <x14:sparkline>
              <xm:f>'Data Table'!CC96:CI96</xm:f>
              <xm:sqref>Q94</xm:sqref>
            </x14:sparkline>
            <x14:sparkline>
              <xm:f>'Data Table'!CC97:CI97</xm:f>
              <xm:sqref>Q95</xm:sqref>
            </x14:sparkline>
            <x14:sparkline>
              <xm:f>'Data Table'!CC98:CI98</xm:f>
              <xm:sqref>Q96</xm:sqref>
            </x14:sparkline>
            <x14:sparkline>
              <xm:f>'Data Table'!CC99:CI99</xm:f>
              <xm:sqref>Q97</xm:sqref>
            </x14:sparkline>
            <x14:sparkline>
              <xm:f>'Data Table'!CC100:CI100</xm:f>
              <xm:sqref>Q98</xm:sqref>
            </x14:sparkline>
            <x14:sparkline>
              <xm:f>'Data Table'!CC101:CI101</xm:f>
              <xm:sqref>Q99</xm:sqref>
            </x14:sparkline>
            <x14:sparkline>
              <xm:f>'Data Table'!CC102:CI102</xm:f>
              <xm:sqref>Q100</xm:sqref>
            </x14:sparkline>
            <x14:sparkline>
              <xm:f>'Data Table'!CC103:CI103</xm:f>
              <xm:sqref>Q101</xm:sqref>
            </x14:sparkline>
            <x14:sparkline>
              <xm:f>'Data Table'!CC104:CI104</xm:f>
              <xm:sqref>Q102</xm:sqref>
            </x14:sparkline>
            <x14:sparkline>
              <xm:f>'Data Table'!CC105:CI105</xm:f>
              <xm:sqref>Q103</xm:sqref>
            </x14:sparkline>
            <x14:sparkline>
              <xm:f>'Data Table'!CC106:CI106</xm:f>
              <xm:sqref>Q104</xm:sqref>
            </x14:sparkline>
            <x14:sparkline>
              <xm:f>'Data Table'!CC107:CI107</xm:f>
              <xm:sqref>Q105</xm:sqref>
            </x14:sparkline>
            <x14:sparkline>
              <xm:f>'Data Table'!CC108:CI108</xm:f>
              <xm:sqref>Q106</xm:sqref>
            </x14:sparkline>
            <x14:sparkline>
              <xm:f>'Data Table'!CC109:CI109</xm:f>
              <xm:sqref>Q107</xm:sqref>
            </x14:sparkline>
            <x14:sparkline>
              <xm:f>'Data Table'!CC110:CI110</xm:f>
              <xm:sqref>Q108</xm:sqref>
            </x14:sparkline>
            <x14:sparkline>
              <xm:f>'Data Table'!CC111:CI111</xm:f>
              <xm:sqref>Q109</xm:sqref>
            </x14:sparkline>
            <x14:sparkline>
              <xm:f>'Data Table'!CC112:CI112</xm:f>
              <xm:sqref>Q110</xm:sqref>
            </x14:sparkline>
            <x14:sparkline>
              <xm:f>'Data Table'!CC113:CI113</xm:f>
              <xm:sqref>Q111</xm:sqref>
            </x14:sparkline>
            <x14:sparkline>
              <xm:f>'Data Table'!CC114:CI114</xm:f>
              <xm:sqref>Q112</xm:sqref>
            </x14:sparkline>
            <x14:sparkline>
              <xm:f>'Data Table'!CC115:CI115</xm:f>
              <xm:sqref>Q113</xm:sqref>
            </x14:sparkline>
            <x14:sparkline>
              <xm:f>'Data Table'!CC116:CI116</xm:f>
              <xm:sqref>Q114</xm:sqref>
            </x14:sparkline>
            <x14:sparkline>
              <xm:f>'Data Table'!CC117:CI117</xm:f>
              <xm:sqref>Q115</xm:sqref>
            </x14:sparkline>
            <x14:sparkline>
              <xm:f>'Data Table'!CC118:CI118</xm:f>
              <xm:sqref>Q116</xm:sqref>
            </x14:sparkline>
            <x14:sparkline>
              <xm:f>'Data Table'!CC119:CI119</xm:f>
              <xm:sqref>Q117</xm:sqref>
            </x14:sparkline>
            <x14:sparkline>
              <xm:f>'Data Table'!CC120:CI120</xm:f>
              <xm:sqref>Q118</xm:sqref>
            </x14:sparkline>
            <x14:sparkline>
              <xm:f>'Data Table'!CC121:CI121</xm:f>
              <xm:sqref>Q119</xm:sqref>
            </x14:sparkline>
            <x14:sparkline>
              <xm:f>'Data Table'!CC122:CI122</xm:f>
              <xm:sqref>Q120</xm:sqref>
            </x14:sparkline>
            <x14:sparkline>
              <xm:f>'Data Table'!CC123:CI123</xm:f>
              <xm:sqref>Q121</xm:sqref>
            </x14:sparkline>
            <x14:sparkline>
              <xm:f>'Data Table'!CC124:CI124</xm:f>
              <xm:sqref>Q122</xm:sqref>
            </x14:sparkline>
            <x14:sparkline>
              <xm:f>'Data Table'!CC125:CI125</xm:f>
              <xm:sqref>Q123</xm:sqref>
            </x14:sparkline>
            <x14:sparkline>
              <xm:f>'Data Table'!CC126:CI126</xm:f>
              <xm:sqref>Q124</xm:sqref>
            </x14:sparkline>
            <x14:sparkline>
              <xm:f>'Data Table'!CC127:CI127</xm:f>
              <xm:sqref>Q125</xm:sqref>
            </x14:sparkline>
            <x14:sparkline>
              <xm:f>'Data Table'!CC128:CI128</xm:f>
              <xm:sqref>Q126</xm:sqref>
            </x14:sparkline>
          </x14:sparklines>
        </x14:sparklineGroup>
        <x14:sparklineGroup displayEmptyCellsAs="gap" xr2:uid="{678A531F-B9F6-483C-8E5F-4FDB7C999C6C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'Data Table'!BV4:CB4</xm:f>
              <xm:sqref>N2</xm:sqref>
            </x14:sparkline>
            <x14:sparkline>
              <xm:f>'Data Table'!BV5:CB5</xm:f>
              <xm:sqref>N3</xm:sqref>
            </x14:sparkline>
            <x14:sparkline>
              <xm:f>'Data Table'!BV6:CB6</xm:f>
              <xm:sqref>N4</xm:sqref>
            </x14:sparkline>
            <x14:sparkline>
              <xm:f>'Data Table'!BV7:CB7</xm:f>
              <xm:sqref>N5</xm:sqref>
            </x14:sparkline>
            <x14:sparkline>
              <xm:f>'Data Table'!BV8:CB8</xm:f>
              <xm:sqref>N6</xm:sqref>
            </x14:sparkline>
            <x14:sparkline>
              <xm:f>'Data Table'!BV9:CB9</xm:f>
              <xm:sqref>N7</xm:sqref>
            </x14:sparkline>
            <x14:sparkline>
              <xm:f>'Data Table'!BV10:CB10</xm:f>
              <xm:sqref>N8</xm:sqref>
            </x14:sparkline>
            <x14:sparkline>
              <xm:f>'Data Table'!BV11:CB11</xm:f>
              <xm:sqref>N9</xm:sqref>
            </x14:sparkline>
            <x14:sparkline>
              <xm:f>'Data Table'!BV12:CB12</xm:f>
              <xm:sqref>N10</xm:sqref>
            </x14:sparkline>
            <x14:sparkline>
              <xm:f>'Data Table'!BV13:CB13</xm:f>
              <xm:sqref>N11</xm:sqref>
            </x14:sparkline>
            <x14:sparkline>
              <xm:f>'Data Table'!BV14:CB14</xm:f>
              <xm:sqref>N12</xm:sqref>
            </x14:sparkline>
            <x14:sparkline>
              <xm:f>'Data Table'!BV15:CB15</xm:f>
              <xm:sqref>N13</xm:sqref>
            </x14:sparkline>
            <x14:sparkline>
              <xm:f>'Data Table'!BV16:CB16</xm:f>
              <xm:sqref>N14</xm:sqref>
            </x14:sparkline>
            <x14:sparkline>
              <xm:f>'Data Table'!BV17:CB17</xm:f>
              <xm:sqref>N15</xm:sqref>
            </x14:sparkline>
            <x14:sparkline>
              <xm:f>'Data Table'!BV18:CB18</xm:f>
              <xm:sqref>N16</xm:sqref>
            </x14:sparkline>
            <x14:sparkline>
              <xm:f>'Data Table'!BV19:CB19</xm:f>
              <xm:sqref>N17</xm:sqref>
            </x14:sparkline>
            <x14:sparkline>
              <xm:f>'Data Table'!BV20:CB20</xm:f>
              <xm:sqref>N18</xm:sqref>
            </x14:sparkline>
            <x14:sparkline>
              <xm:f>'Data Table'!BV21:CB21</xm:f>
              <xm:sqref>N19</xm:sqref>
            </x14:sparkline>
            <x14:sparkline>
              <xm:f>'Data Table'!BV22:CB22</xm:f>
              <xm:sqref>N20</xm:sqref>
            </x14:sparkline>
            <x14:sparkline>
              <xm:f>'Data Table'!BV23:CB23</xm:f>
              <xm:sqref>N21</xm:sqref>
            </x14:sparkline>
            <x14:sparkline>
              <xm:f>'Data Table'!BV24:CB24</xm:f>
              <xm:sqref>N22</xm:sqref>
            </x14:sparkline>
            <x14:sparkline>
              <xm:f>'Data Table'!BV25:CB25</xm:f>
              <xm:sqref>N23</xm:sqref>
            </x14:sparkline>
            <x14:sparkline>
              <xm:f>'Data Table'!BV26:CB26</xm:f>
              <xm:sqref>N24</xm:sqref>
            </x14:sparkline>
            <x14:sparkline>
              <xm:f>'Data Table'!BV27:CB27</xm:f>
              <xm:sqref>N25</xm:sqref>
            </x14:sparkline>
            <x14:sparkline>
              <xm:f>'Data Table'!BV28:CB28</xm:f>
              <xm:sqref>N26</xm:sqref>
            </x14:sparkline>
            <x14:sparkline>
              <xm:f>'Data Table'!BV29:CB29</xm:f>
              <xm:sqref>N27</xm:sqref>
            </x14:sparkline>
            <x14:sparkline>
              <xm:f>'Data Table'!BV30:CB30</xm:f>
              <xm:sqref>N28</xm:sqref>
            </x14:sparkline>
            <x14:sparkline>
              <xm:f>'Data Table'!BV31:CB31</xm:f>
              <xm:sqref>N29</xm:sqref>
            </x14:sparkline>
            <x14:sparkline>
              <xm:f>'Data Table'!BV32:CB32</xm:f>
              <xm:sqref>N30</xm:sqref>
            </x14:sparkline>
            <x14:sparkline>
              <xm:f>'Data Table'!BV33:CB33</xm:f>
              <xm:sqref>N31</xm:sqref>
            </x14:sparkline>
            <x14:sparkline>
              <xm:f>'Data Table'!BV34:CB34</xm:f>
              <xm:sqref>N32</xm:sqref>
            </x14:sparkline>
            <x14:sparkline>
              <xm:f>'Data Table'!BV35:CB35</xm:f>
              <xm:sqref>N33</xm:sqref>
            </x14:sparkline>
            <x14:sparkline>
              <xm:f>'Data Table'!BV36:CB36</xm:f>
              <xm:sqref>N34</xm:sqref>
            </x14:sparkline>
            <x14:sparkline>
              <xm:f>'Data Table'!BV37:CB37</xm:f>
              <xm:sqref>N35</xm:sqref>
            </x14:sparkline>
            <x14:sparkline>
              <xm:f>'Data Table'!BV38:CB38</xm:f>
              <xm:sqref>N36</xm:sqref>
            </x14:sparkline>
            <x14:sparkline>
              <xm:f>'Data Table'!BV39:CB39</xm:f>
              <xm:sqref>N37</xm:sqref>
            </x14:sparkline>
            <x14:sparkline>
              <xm:f>'Data Table'!BV40:CB40</xm:f>
              <xm:sqref>N38</xm:sqref>
            </x14:sparkline>
            <x14:sparkline>
              <xm:f>'Data Table'!BV41:CB41</xm:f>
              <xm:sqref>N39</xm:sqref>
            </x14:sparkline>
            <x14:sparkline>
              <xm:f>'Data Table'!BV42:CB42</xm:f>
              <xm:sqref>N40</xm:sqref>
            </x14:sparkline>
            <x14:sparkline>
              <xm:f>'Data Table'!BV43:CB43</xm:f>
              <xm:sqref>N41</xm:sqref>
            </x14:sparkline>
            <x14:sparkline>
              <xm:f>'Data Table'!BV44:CB44</xm:f>
              <xm:sqref>N42</xm:sqref>
            </x14:sparkline>
            <x14:sparkline>
              <xm:f>'Data Table'!BV45:CB45</xm:f>
              <xm:sqref>N43</xm:sqref>
            </x14:sparkline>
            <x14:sparkline>
              <xm:f>'Data Table'!BV46:CB46</xm:f>
              <xm:sqref>N44</xm:sqref>
            </x14:sparkline>
            <x14:sparkline>
              <xm:f>'Data Table'!BV47:CB47</xm:f>
              <xm:sqref>N45</xm:sqref>
            </x14:sparkline>
            <x14:sparkline>
              <xm:f>'Data Table'!BV48:CB48</xm:f>
              <xm:sqref>N46</xm:sqref>
            </x14:sparkline>
            <x14:sparkline>
              <xm:f>'Data Table'!BV49:CB49</xm:f>
              <xm:sqref>N47</xm:sqref>
            </x14:sparkline>
            <x14:sparkline>
              <xm:f>'Data Table'!BV50:CB50</xm:f>
              <xm:sqref>N48</xm:sqref>
            </x14:sparkline>
            <x14:sparkline>
              <xm:f>'Data Table'!BV51:CB51</xm:f>
              <xm:sqref>N49</xm:sqref>
            </x14:sparkline>
            <x14:sparkline>
              <xm:f>'Data Table'!BV52:CB52</xm:f>
              <xm:sqref>N50</xm:sqref>
            </x14:sparkline>
            <x14:sparkline>
              <xm:f>'Data Table'!BV53:CB53</xm:f>
              <xm:sqref>N51</xm:sqref>
            </x14:sparkline>
            <x14:sparkline>
              <xm:f>'Data Table'!BV54:CB54</xm:f>
              <xm:sqref>N52</xm:sqref>
            </x14:sparkline>
            <x14:sparkline>
              <xm:f>'Data Table'!BV55:CB55</xm:f>
              <xm:sqref>N53</xm:sqref>
            </x14:sparkline>
            <x14:sparkline>
              <xm:f>'Data Table'!BV56:CB56</xm:f>
              <xm:sqref>N54</xm:sqref>
            </x14:sparkline>
            <x14:sparkline>
              <xm:f>'Data Table'!BV57:CB57</xm:f>
              <xm:sqref>N55</xm:sqref>
            </x14:sparkline>
            <x14:sparkline>
              <xm:f>'Data Table'!BV58:CB58</xm:f>
              <xm:sqref>N56</xm:sqref>
            </x14:sparkline>
            <x14:sparkline>
              <xm:f>'Data Table'!BV59:CB59</xm:f>
              <xm:sqref>N57</xm:sqref>
            </x14:sparkline>
            <x14:sparkline>
              <xm:f>'Data Table'!BV60:CB60</xm:f>
              <xm:sqref>N58</xm:sqref>
            </x14:sparkline>
            <x14:sparkline>
              <xm:f>'Data Table'!BV61:CB61</xm:f>
              <xm:sqref>N59</xm:sqref>
            </x14:sparkline>
            <x14:sparkline>
              <xm:f>'Data Table'!BV62:CB62</xm:f>
              <xm:sqref>N60</xm:sqref>
            </x14:sparkline>
            <x14:sparkline>
              <xm:f>'Data Table'!BV63:CB63</xm:f>
              <xm:sqref>N61</xm:sqref>
            </x14:sparkline>
            <x14:sparkline>
              <xm:f>'Data Table'!BV64:CB64</xm:f>
              <xm:sqref>N62</xm:sqref>
            </x14:sparkline>
            <x14:sparkline>
              <xm:f>'Data Table'!BV65:CB65</xm:f>
              <xm:sqref>N63</xm:sqref>
            </x14:sparkline>
            <x14:sparkline>
              <xm:f>'Data Table'!BV66:CB66</xm:f>
              <xm:sqref>N64</xm:sqref>
            </x14:sparkline>
            <x14:sparkline>
              <xm:f>'Data Table'!BV67:CB67</xm:f>
              <xm:sqref>N65</xm:sqref>
            </x14:sparkline>
            <x14:sparkline>
              <xm:f>'Data Table'!BV68:CB68</xm:f>
              <xm:sqref>N66</xm:sqref>
            </x14:sparkline>
            <x14:sparkline>
              <xm:f>'Data Table'!BV69:CB69</xm:f>
              <xm:sqref>N67</xm:sqref>
            </x14:sparkline>
            <x14:sparkline>
              <xm:f>'Data Table'!BV70:CB70</xm:f>
              <xm:sqref>N68</xm:sqref>
            </x14:sparkline>
            <x14:sparkline>
              <xm:f>'Data Table'!BV71:CB71</xm:f>
              <xm:sqref>N69</xm:sqref>
            </x14:sparkline>
            <x14:sparkline>
              <xm:f>'Data Table'!BV72:CB72</xm:f>
              <xm:sqref>N70</xm:sqref>
            </x14:sparkline>
            <x14:sparkline>
              <xm:f>'Data Table'!BV73:CB73</xm:f>
              <xm:sqref>N71</xm:sqref>
            </x14:sparkline>
            <x14:sparkline>
              <xm:f>'Data Table'!BV74:CB74</xm:f>
              <xm:sqref>N72</xm:sqref>
            </x14:sparkline>
            <x14:sparkline>
              <xm:f>'Data Table'!BV75:CB75</xm:f>
              <xm:sqref>N73</xm:sqref>
            </x14:sparkline>
            <x14:sparkline>
              <xm:f>'Data Table'!BV76:CB76</xm:f>
              <xm:sqref>N74</xm:sqref>
            </x14:sparkline>
            <x14:sparkline>
              <xm:f>'Data Table'!BV77:CB77</xm:f>
              <xm:sqref>N75</xm:sqref>
            </x14:sparkline>
            <x14:sparkline>
              <xm:f>'Data Table'!BV78:CB78</xm:f>
              <xm:sqref>N76</xm:sqref>
            </x14:sparkline>
            <x14:sparkline>
              <xm:f>'Data Table'!BV79:CB79</xm:f>
              <xm:sqref>N77</xm:sqref>
            </x14:sparkline>
            <x14:sparkline>
              <xm:f>'Data Table'!BV80:CB80</xm:f>
              <xm:sqref>N78</xm:sqref>
            </x14:sparkline>
            <x14:sparkline>
              <xm:f>'Data Table'!BV81:CB81</xm:f>
              <xm:sqref>N79</xm:sqref>
            </x14:sparkline>
            <x14:sparkline>
              <xm:f>'Data Table'!BV82:CB82</xm:f>
              <xm:sqref>N80</xm:sqref>
            </x14:sparkline>
            <x14:sparkline>
              <xm:f>'Data Table'!BV83:CB83</xm:f>
              <xm:sqref>N81</xm:sqref>
            </x14:sparkline>
            <x14:sparkline>
              <xm:f>'Data Table'!BV84:CB84</xm:f>
              <xm:sqref>N82</xm:sqref>
            </x14:sparkline>
            <x14:sparkline>
              <xm:f>'Data Table'!BV85:CB85</xm:f>
              <xm:sqref>N83</xm:sqref>
            </x14:sparkline>
            <x14:sparkline>
              <xm:f>'Data Table'!BV86:CB86</xm:f>
              <xm:sqref>N84</xm:sqref>
            </x14:sparkline>
            <x14:sparkline>
              <xm:f>'Data Table'!BV87:CB87</xm:f>
              <xm:sqref>N85</xm:sqref>
            </x14:sparkline>
            <x14:sparkline>
              <xm:f>'Data Table'!BV88:CB88</xm:f>
              <xm:sqref>N86</xm:sqref>
            </x14:sparkline>
            <x14:sparkline>
              <xm:f>'Data Table'!BV89:CB89</xm:f>
              <xm:sqref>N87</xm:sqref>
            </x14:sparkline>
            <x14:sparkline>
              <xm:f>'Data Table'!BV90:CB90</xm:f>
              <xm:sqref>N88</xm:sqref>
            </x14:sparkline>
            <x14:sparkline>
              <xm:f>'Data Table'!BV91:CB91</xm:f>
              <xm:sqref>N89</xm:sqref>
            </x14:sparkline>
            <x14:sparkline>
              <xm:f>'Data Table'!BV92:CB92</xm:f>
              <xm:sqref>N90</xm:sqref>
            </x14:sparkline>
            <x14:sparkline>
              <xm:f>'Data Table'!BV93:CB93</xm:f>
              <xm:sqref>N91</xm:sqref>
            </x14:sparkline>
            <x14:sparkline>
              <xm:f>'Data Table'!BV94:CB94</xm:f>
              <xm:sqref>N92</xm:sqref>
            </x14:sparkline>
            <x14:sparkline>
              <xm:f>'Data Table'!BV95:CB95</xm:f>
              <xm:sqref>N93</xm:sqref>
            </x14:sparkline>
            <x14:sparkline>
              <xm:f>'Data Table'!BV96:CB96</xm:f>
              <xm:sqref>N94</xm:sqref>
            </x14:sparkline>
            <x14:sparkline>
              <xm:f>'Data Table'!BV97:CB97</xm:f>
              <xm:sqref>N95</xm:sqref>
            </x14:sparkline>
            <x14:sparkline>
              <xm:f>'Data Table'!BV98:CB98</xm:f>
              <xm:sqref>N96</xm:sqref>
            </x14:sparkline>
            <x14:sparkline>
              <xm:f>'Data Table'!BV99:CB99</xm:f>
              <xm:sqref>N97</xm:sqref>
            </x14:sparkline>
            <x14:sparkline>
              <xm:f>'Data Table'!BV100:CB100</xm:f>
              <xm:sqref>N98</xm:sqref>
            </x14:sparkline>
            <x14:sparkline>
              <xm:f>'Data Table'!BV101:CB101</xm:f>
              <xm:sqref>N99</xm:sqref>
            </x14:sparkline>
            <x14:sparkline>
              <xm:f>'Data Table'!BV102:CB102</xm:f>
              <xm:sqref>N100</xm:sqref>
            </x14:sparkline>
            <x14:sparkline>
              <xm:f>'Data Table'!BV103:CB103</xm:f>
              <xm:sqref>N101</xm:sqref>
            </x14:sparkline>
            <x14:sparkline>
              <xm:f>'Data Table'!BV104:CB104</xm:f>
              <xm:sqref>N102</xm:sqref>
            </x14:sparkline>
            <x14:sparkline>
              <xm:f>'Data Table'!BV105:CB105</xm:f>
              <xm:sqref>N103</xm:sqref>
            </x14:sparkline>
            <x14:sparkline>
              <xm:f>'Data Table'!BV106:CB106</xm:f>
              <xm:sqref>N104</xm:sqref>
            </x14:sparkline>
            <x14:sparkline>
              <xm:f>'Data Table'!BV107:CB107</xm:f>
              <xm:sqref>N105</xm:sqref>
            </x14:sparkline>
            <x14:sparkline>
              <xm:f>'Data Table'!BV108:CB108</xm:f>
              <xm:sqref>N106</xm:sqref>
            </x14:sparkline>
            <x14:sparkline>
              <xm:f>'Data Table'!BV109:CB109</xm:f>
              <xm:sqref>N107</xm:sqref>
            </x14:sparkline>
            <x14:sparkline>
              <xm:f>'Data Table'!BV110:CB110</xm:f>
              <xm:sqref>N108</xm:sqref>
            </x14:sparkline>
            <x14:sparkline>
              <xm:f>'Data Table'!BV111:CB111</xm:f>
              <xm:sqref>N109</xm:sqref>
            </x14:sparkline>
            <x14:sparkline>
              <xm:f>'Data Table'!BV112:CB112</xm:f>
              <xm:sqref>N110</xm:sqref>
            </x14:sparkline>
            <x14:sparkline>
              <xm:f>'Data Table'!BV113:CB113</xm:f>
              <xm:sqref>N111</xm:sqref>
            </x14:sparkline>
            <x14:sparkline>
              <xm:f>'Data Table'!BV114:CB114</xm:f>
              <xm:sqref>N112</xm:sqref>
            </x14:sparkline>
            <x14:sparkline>
              <xm:f>'Data Table'!BV115:CB115</xm:f>
              <xm:sqref>N113</xm:sqref>
            </x14:sparkline>
            <x14:sparkline>
              <xm:f>'Data Table'!BV116:CB116</xm:f>
              <xm:sqref>N114</xm:sqref>
            </x14:sparkline>
            <x14:sparkline>
              <xm:f>'Data Table'!BV117:CB117</xm:f>
              <xm:sqref>N115</xm:sqref>
            </x14:sparkline>
            <x14:sparkline>
              <xm:f>'Data Table'!BV118:CB118</xm:f>
              <xm:sqref>N116</xm:sqref>
            </x14:sparkline>
            <x14:sparkline>
              <xm:f>'Data Table'!BV119:CB119</xm:f>
              <xm:sqref>N117</xm:sqref>
            </x14:sparkline>
            <x14:sparkline>
              <xm:f>'Data Table'!BV120:CB120</xm:f>
              <xm:sqref>N118</xm:sqref>
            </x14:sparkline>
            <x14:sparkline>
              <xm:f>'Data Table'!BV121:CB121</xm:f>
              <xm:sqref>N119</xm:sqref>
            </x14:sparkline>
            <x14:sparkline>
              <xm:f>'Data Table'!BV122:CB122</xm:f>
              <xm:sqref>N120</xm:sqref>
            </x14:sparkline>
            <x14:sparkline>
              <xm:f>'Data Table'!BV123:CB123</xm:f>
              <xm:sqref>N121</xm:sqref>
            </x14:sparkline>
            <x14:sparkline>
              <xm:f>'Data Table'!BV124:CB124</xm:f>
              <xm:sqref>N122</xm:sqref>
            </x14:sparkline>
            <x14:sparkline>
              <xm:f>'Data Table'!BV125:CB125</xm:f>
              <xm:sqref>N123</xm:sqref>
            </x14:sparkline>
            <x14:sparkline>
              <xm:f>'Data Table'!BV126:CB126</xm:f>
              <xm:sqref>N124</xm:sqref>
            </x14:sparkline>
            <x14:sparkline>
              <xm:f>'Data Table'!BV127:CB127</xm:f>
              <xm:sqref>N125</xm:sqref>
            </x14:sparkline>
            <x14:sparkline>
              <xm:f>'Data Table'!BV128:CB128</xm:f>
              <xm:sqref>N126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BA3EF-4441-459D-BC68-BDA7B29B258E}">
  <dimension ref="A1:CQ507"/>
  <sheetViews>
    <sheetView workbookViewId="0">
      <pane xSplit="5" ySplit="3" topLeftCell="AX4" activePane="bottomRight" state="frozen"/>
      <selection pane="topRight" activeCell="D1" sqref="D1"/>
      <selection pane="bottomLeft" activeCell="A4" sqref="A4"/>
      <selection pane="bottomRight" activeCell="BC4" sqref="BC4"/>
    </sheetView>
  </sheetViews>
  <sheetFormatPr defaultRowHeight="15" x14ac:dyDescent="0.25"/>
  <cols>
    <col min="3" max="3" width="13.5703125" style="2" customWidth="1"/>
    <col min="4" max="4" width="15" customWidth="1"/>
    <col min="5" max="5" width="46.85546875" customWidth="1"/>
    <col min="6" max="6" width="16.5703125" customWidth="1"/>
    <col min="7" max="7" width="22.140625" customWidth="1"/>
    <col min="8" max="8" width="18.28515625" customWidth="1"/>
    <col min="9" max="9" width="20.140625" customWidth="1"/>
    <col min="10" max="10" width="20.28515625" customWidth="1"/>
    <col min="11" max="11" width="25.85546875" customWidth="1"/>
    <col min="12" max="12" width="21.85546875" customWidth="1"/>
    <col min="13" max="13" width="19.5703125" customWidth="1"/>
    <col min="14" max="14" width="22.85546875" customWidth="1"/>
    <col min="15" max="15" width="17.42578125" customWidth="1"/>
    <col min="16" max="16" width="17.140625" customWidth="1"/>
    <col min="17" max="17" width="23.42578125" customWidth="1"/>
    <col min="18" max="18" width="14.7109375" customWidth="1"/>
    <col min="19" max="20" width="15.7109375" customWidth="1"/>
    <col min="21" max="21" width="4.5703125" customWidth="1"/>
    <col min="22" max="22" width="5.5703125" customWidth="1"/>
    <col min="23" max="23" width="17.7109375" customWidth="1"/>
    <col min="24" max="24" width="5" customWidth="1"/>
    <col min="25" max="25" width="5.85546875" customWidth="1"/>
    <col min="26" max="26" width="6.5703125" customWidth="1"/>
    <col min="27" max="27" width="11.28515625" customWidth="1"/>
    <col min="32" max="32" width="10.85546875" customWidth="1"/>
    <col min="35" max="35" width="11" customWidth="1"/>
    <col min="36" max="36" width="10.5703125" customWidth="1"/>
    <col min="37" max="37" width="12.85546875" customWidth="1"/>
    <col min="38" max="38" width="13.140625" customWidth="1"/>
    <col min="40" max="40" width="10.28515625" customWidth="1"/>
    <col min="41" max="41" width="10" customWidth="1"/>
    <col min="44" max="44" width="11" customWidth="1"/>
    <col min="45" max="45" width="11.28515625" customWidth="1"/>
    <col min="47" max="47" width="10.85546875" customWidth="1"/>
    <col min="51" max="51" width="12.7109375" customWidth="1"/>
    <col min="52" max="52" width="12.140625" customWidth="1"/>
    <col min="55" max="55" width="9.5703125" bestFit="1" customWidth="1"/>
    <col min="56" max="56" width="13.42578125" customWidth="1"/>
    <col min="57" max="57" width="12.140625" customWidth="1"/>
    <col min="60" max="60" width="10" customWidth="1"/>
    <col min="61" max="61" width="10.28515625" customWidth="1"/>
    <col min="62" max="62" width="9.5703125" bestFit="1" customWidth="1"/>
    <col min="63" max="63" width="9.28515625" bestFit="1" customWidth="1"/>
    <col min="64" max="64" width="11.7109375" customWidth="1"/>
    <col min="65" max="65" width="11.28515625" customWidth="1"/>
    <col min="67" max="67" width="11.5703125" style="2" customWidth="1"/>
    <col min="72" max="72" width="10.85546875" customWidth="1"/>
    <col min="74" max="87" width="11.28515625" style="2" customWidth="1"/>
  </cols>
  <sheetData>
    <row r="1" spans="1:95" ht="72" customHeight="1" x14ac:dyDescent="0.25">
      <c r="F1" s="22" t="s">
        <v>255</v>
      </c>
      <c r="G1" s="22" t="s">
        <v>256</v>
      </c>
      <c r="H1" s="22" t="s">
        <v>257</v>
      </c>
      <c r="I1" s="22" t="s">
        <v>258</v>
      </c>
      <c r="J1" s="22" t="s">
        <v>259</v>
      </c>
      <c r="K1" s="22" t="s">
        <v>260</v>
      </c>
      <c r="L1" s="22" t="s">
        <v>261</v>
      </c>
      <c r="M1" s="22" t="s">
        <v>262</v>
      </c>
      <c r="N1" s="22" t="s">
        <v>263</v>
      </c>
      <c r="O1" s="22" t="s">
        <v>264</v>
      </c>
      <c r="P1" s="22" t="s">
        <v>265</v>
      </c>
      <c r="Q1" s="22" t="s">
        <v>266</v>
      </c>
      <c r="R1" s="22" t="s">
        <v>267</v>
      </c>
      <c r="S1" s="22" t="s">
        <v>269</v>
      </c>
      <c r="T1" s="22" t="s">
        <v>268</v>
      </c>
      <c r="U1" s="22"/>
      <c r="V1" s="22"/>
      <c r="X1" s="22"/>
      <c r="Y1" s="23"/>
      <c r="Z1" s="39" t="s">
        <v>273</v>
      </c>
      <c r="AA1" s="39" t="s">
        <v>341</v>
      </c>
      <c r="AB1" s="39" t="s">
        <v>242</v>
      </c>
      <c r="AC1" s="39" t="s">
        <v>345</v>
      </c>
      <c r="AD1" s="39" t="s">
        <v>349</v>
      </c>
      <c r="AE1" s="39" t="s">
        <v>389</v>
      </c>
      <c r="AF1" s="39" t="s">
        <v>308</v>
      </c>
      <c r="AG1" s="39" t="s">
        <v>278</v>
      </c>
      <c r="AH1" s="39" t="s">
        <v>279</v>
      </c>
      <c r="AI1" s="39" t="s">
        <v>371</v>
      </c>
      <c r="AJ1" s="39" t="s">
        <v>360</v>
      </c>
      <c r="AK1" s="39" t="s">
        <v>359</v>
      </c>
      <c r="AL1" s="39" t="s">
        <v>299</v>
      </c>
      <c r="AM1" s="39" t="s">
        <v>300</v>
      </c>
      <c r="AN1" s="39" t="s">
        <v>380</v>
      </c>
      <c r="AO1" s="39" t="s">
        <v>385</v>
      </c>
      <c r="AP1" s="39" t="s">
        <v>241</v>
      </c>
      <c r="AQ1" s="39" t="s">
        <v>244</v>
      </c>
      <c r="AR1" s="39" t="s">
        <v>381</v>
      </c>
      <c r="AS1" s="39" t="s">
        <v>384</v>
      </c>
      <c r="AT1" s="42" t="s">
        <v>273</v>
      </c>
      <c r="AU1" s="42" t="s">
        <v>341</v>
      </c>
      <c r="AV1" s="42" t="s">
        <v>242</v>
      </c>
      <c r="AW1" s="42" t="s">
        <v>345</v>
      </c>
      <c r="AX1" s="42" t="s">
        <v>349</v>
      </c>
      <c r="AY1" s="42" t="s">
        <v>377</v>
      </c>
      <c r="AZ1" s="42" t="s">
        <v>311</v>
      </c>
      <c r="BA1" s="42" t="s">
        <v>278</v>
      </c>
      <c r="BB1" s="42" t="s">
        <v>279</v>
      </c>
      <c r="BC1" s="42" t="s">
        <v>371</v>
      </c>
      <c r="BD1" s="42" t="s">
        <v>360</v>
      </c>
      <c r="BE1" s="42" t="s">
        <v>359</v>
      </c>
      <c r="BF1" s="42" t="s">
        <v>299</v>
      </c>
      <c r="BG1" s="42" t="s">
        <v>300</v>
      </c>
      <c r="BH1" s="42" t="s">
        <v>380</v>
      </c>
      <c r="BI1" s="42" t="s">
        <v>385</v>
      </c>
      <c r="BJ1" s="42" t="s">
        <v>241</v>
      </c>
      <c r="BK1" s="42" t="s">
        <v>244</v>
      </c>
      <c r="BL1" s="42" t="s">
        <v>381</v>
      </c>
      <c r="BM1" s="42" t="s">
        <v>384</v>
      </c>
      <c r="BO1" s="23" t="s">
        <v>312</v>
      </c>
      <c r="BP1" s="23" t="s">
        <v>315</v>
      </c>
      <c r="BQ1" s="23" t="s">
        <v>316</v>
      </c>
      <c r="BR1" s="23" t="s">
        <v>317</v>
      </c>
      <c r="BS1" s="23" t="s">
        <v>318</v>
      </c>
      <c r="BT1" s="23" t="s">
        <v>393</v>
      </c>
      <c r="BU1" s="23" t="s">
        <v>428</v>
      </c>
    </row>
    <row r="2" spans="1:95" s="2" customFormat="1" x14ac:dyDescent="0.25">
      <c r="D2"/>
      <c r="E2"/>
      <c r="F2" s="2" t="s">
        <v>270</v>
      </c>
      <c r="G2" s="2" t="s">
        <v>272</v>
      </c>
      <c r="H2" s="2" t="s">
        <v>271</v>
      </c>
      <c r="I2" s="2" t="s">
        <v>275</v>
      </c>
      <c r="J2" s="2" t="s">
        <v>277</v>
      </c>
      <c r="K2" s="2" t="s">
        <v>286</v>
      </c>
      <c r="L2" s="2" t="s">
        <v>285</v>
      </c>
      <c r="M2" s="2" t="s">
        <v>283</v>
      </c>
      <c r="N2" s="2" t="s">
        <v>290</v>
      </c>
      <c r="O2" s="2" t="s">
        <v>297</v>
      </c>
      <c r="P2" s="2" t="s">
        <v>296</v>
      </c>
      <c r="Q2" s="2" t="s">
        <v>292</v>
      </c>
      <c r="R2" s="2" t="s">
        <v>298</v>
      </c>
      <c r="S2" s="2" t="s">
        <v>295</v>
      </c>
      <c r="T2" s="2" t="s">
        <v>294</v>
      </c>
      <c r="Z2" s="48" t="s">
        <v>273</v>
      </c>
      <c r="AA2" s="48" t="s">
        <v>342</v>
      </c>
      <c r="AB2" s="48" t="s">
        <v>343</v>
      </c>
      <c r="AC2" s="48" t="s">
        <v>344</v>
      </c>
      <c r="AD2" s="48" t="s">
        <v>274</v>
      </c>
      <c r="AE2" s="48" t="s">
        <v>310</v>
      </c>
      <c r="AF2" s="48" t="s">
        <v>309</v>
      </c>
      <c r="AG2" s="48" t="s">
        <v>280</v>
      </c>
      <c r="AH2" s="48" t="s">
        <v>281</v>
      </c>
      <c r="AI2" s="48" t="s">
        <v>282</v>
      </c>
      <c r="AJ2" s="48" t="s">
        <v>287</v>
      </c>
      <c r="AK2" s="48" t="s">
        <v>288</v>
      </c>
      <c r="AL2" s="48" t="s">
        <v>306</v>
      </c>
      <c r="AM2" s="48" t="s">
        <v>307</v>
      </c>
      <c r="AN2" s="48" t="s">
        <v>304</v>
      </c>
      <c r="AO2" s="48" t="s">
        <v>303</v>
      </c>
      <c r="AP2" s="48" t="s">
        <v>301</v>
      </c>
      <c r="AQ2" s="48" t="s">
        <v>302</v>
      </c>
      <c r="AR2" s="48" t="s">
        <v>336</v>
      </c>
      <c r="AS2" s="48" t="s">
        <v>319</v>
      </c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</row>
    <row r="3" spans="1:95" s="2" customFormat="1" ht="31.5" x14ac:dyDescent="0.35">
      <c r="A3" s="35" t="s">
        <v>160</v>
      </c>
      <c r="B3" s="35" t="s">
        <v>101</v>
      </c>
      <c r="C3" s="36" t="s">
        <v>313</v>
      </c>
      <c r="D3" s="36" t="s">
        <v>314</v>
      </c>
      <c r="E3" s="37" t="s">
        <v>0</v>
      </c>
      <c r="F3" s="29" t="s">
        <v>276</v>
      </c>
      <c r="G3" s="29" t="s">
        <v>375</v>
      </c>
      <c r="H3" s="30" t="s">
        <v>284</v>
      </c>
      <c r="I3" s="29" t="s">
        <v>358</v>
      </c>
      <c r="J3" s="29" t="s">
        <v>289</v>
      </c>
      <c r="K3" s="29" t="s">
        <v>356</v>
      </c>
      <c r="L3" s="29" t="s">
        <v>357</v>
      </c>
      <c r="M3" s="29" t="s">
        <v>291</v>
      </c>
      <c r="N3" s="29" t="s">
        <v>293</v>
      </c>
      <c r="O3" s="29" t="s">
        <v>305</v>
      </c>
      <c r="P3" s="29" t="s">
        <v>340</v>
      </c>
      <c r="Q3" s="29" t="s">
        <v>337</v>
      </c>
      <c r="R3" s="29" t="s">
        <v>338</v>
      </c>
      <c r="S3" s="29" t="s">
        <v>339</v>
      </c>
      <c r="T3" s="29" t="s">
        <v>355</v>
      </c>
      <c r="U3" s="29"/>
      <c r="V3" s="49"/>
      <c r="W3" s="19" t="s">
        <v>243</v>
      </c>
      <c r="X3" s="5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3"/>
      <c r="AU3" s="42"/>
      <c r="AV3" s="42"/>
      <c r="AW3" s="42"/>
      <c r="AX3" s="42"/>
      <c r="AY3" s="42"/>
      <c r="AZ3" s="43"/>
      <c r="BA3" s="42"/>
      <c r="BB3" s="42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V3" s="156" t="s">
        <v>396</v>
      </c>
      <c r="BW3" s="156" t="s">
        <v>397</v>
      </c>
      <c r="BX3" s="156" t="s">
        <v>398</v>
      </c>
      <c r="BY3" s="156" t="s">
        <v>399</v>
      </c>
      <c r="BZ3" s="156" t="s">
        <v>400</v>
      </c>
      <c r="CA3" s="156" t="s">
        <v>401</v>
      </c>
      <c r="CB3" s="156" t="s">
        <v>402</v>
      </c>
      <c r="CC3" s="156" t="s">
        <v>403</v>
      </c>
      <c r="CD3" s="156" t="s">
        <v>404</v>
      </c>
      <c r="CE3" s="156" t="s">
        <v>405</v>
      </c>
      <c r="CF3" s="156" t="s">
        <v>406</v>
      </c>
      <c r="CG3" s="156" t="s">
        <v>407</v>
      </c>
      <c r="CH3" s="156" t="s">
        <v>408</v>
      </c>
      <c r="CI3" s="156" t="s">
        <v>409</v>
      </c>
      <c r="CK3" s="156" t="s">
        <v>410</v>
      </c>
      <c r="CL3" s="156" t="s">
        <v>411</v>
      </c>
      <c r="CM3" s="156" t="s">
        <v>412</v>
      </c>
      <c r="CN3" s="156" t="s">
        <v>413</v>
      </c>
      <c r="CO3" s="156" t="s">
        <v>414</v>
      </c>
      <c r="CP3" s="156" t="s">
        <v>415</v>
      </c>
      <c r="CQ3" s="156" t="s">
        <v>416</v>
      </c>
    </row>
    <row r="4" spans="1:95" x14ac:dyDescent="0.25">
      <c r="A4" s="32">
        <v>23019</v>
      </c>
      <c r="B4" s="21" t="s">
        <v>65</v>
      </c>
      <c r="C4" s="33" t="s">
        <v>158</v>
      </c>
      <c r="D4" s="33" t="s">
        <v>153</v>
      </c>
      <c r="E4" s="34" t="s">
        <v>175</v>
      </c>
      <c r="F4" s="31">
        <f>G4*H4</f>
        <v>1.5999031392718264E-6</v>
      </c>
      <c r="G4" s="31">
        <f t="shared" ref="G4:G35" si="0">$X$15*AG4+$X$16*AH4+$X$17*AI4</f>
        <v>1.2954962586141301</v>
      </c>
      <c r="H4" s="31">
        <f>M4*(J4^I4)</f>
        <v>1.2349731839313365E-6</v>
      </c>
      <c r="I4" s="31">
        <f t="shared" ref="I4:I35" si="1">$X$12*AA4+$X$13*AD4-$X$14*Z4</f>
        <v>3.3698587774456241</v>
      </c>
      <c r="J4" s="31">
        <f>L4*(AK4+(K4*AJ4))</f>
        <v>5.8865581700146087E-2</v>
      </c>
      <c r="K4" s="31">
        <f t="shared" ref="K4:K64" si="2">IF(LOG(AB4/AC4)^2-1=0,0.01,IF((LOG(AB4/AC4))^2-1&gt;0,0.01,ABS((LOG(AB4/AC4))^2-1)))</f>
        <v>0.89368931740265545</v>
      </c>
      <c r="L4" s="31">
        <f t="shared" ref="L4:L64" si="3">IF(LOG(AA4/AB4)^2-1=0,0.01,IF((LOG(AA4/AB4))^2-1&gt;0,0.01,ABS((LOG(AA4/AB4))^2-1)))</f>
        <v>0.82110212904623592</v>
      </c>
      <c r="M4" s="31">
        <f>L4*(N4+(K4*Q4))</f>
        <v>1.7260395840063326E-2</v>
      </c>
      <c r="N4" s="31">
        <f>(1-T4)*O4+T4*P4</f>
        <v>4.1821652343870439E-4</v>
      </c>
      <c r="O4" s="31">
        <f t="shared" ref="O4:O35" si="4">$X$4*AM4+$X$5*AO4</f>
        <v>9.6711798839458404E-4</v>
      </c>
      <c r="P4" s="31">
        <f t="shared" ref="P4:P35" si="5">$X$6*AQ4+$X$7*AS4</f>
        <v>0</v>
      </c>
      <c r="Q4" s="31">
        <f t="shared" ref="Q4:Q35" si="6">$X$8*AL4+$X$9*AN4+T4*P4</f>
        <v>2.3053641573829612E-2</v>
      </c>
      <c r="R4" s="31">
        <f t="shared" ref="R4:R35" si="7">$X$8*AL4+$X$9*AN4</f>
        <v>2.3053641573829612E-2</v>
      </c>
      <c r="S4" s="31">
        <f t="shared" ref="S4:S35" si="8">$X$10*AP4+$X$11*AR4</f>
        <v>9.22266139657444E-3</v>
      </c>
      <c r="T4" s="31">
        <f>1/(AE4+AF4)</f>
        <v>0.56756411476437962</v>
      </c>
      <c r="V4" s="49" t="s">
        <v>324</v>
      </c>
      <c r="W4" s="54" t="s">
        <v>320</v>
      </c>
      <c r="X4" s="55">
        <v>1</v>
      </c>
      <c r="Z4" s="41">
        <f t="shared" ref="Z4:Z35" si="9">((AT4-MIN(AT$4:AT$128))/(MAX(AT$4:AT$128)-MIN(AT$4:AT$128)))</f>
        <v>0.26028244510875165</v>
      </c>
      <c r="AA4" s="41">
        <f>AU4</f>
        <v>1</v>
      </c>
      <c r="AB4" s="41">
        <v>0.37760418344387098</v>
      </c>
      <c r="AC4" s="41">
        <f>AW4</f>
        <v>0.8</v>
      </c>
      <c r="AD4" s="41">
        <f>AX4</f>
        <v>1</v>
      </c>
      <c r="AE4" s="41">
        <f t="shared" ref="AE4:AE35" si="10">1-((AY4-MIN(AY$4:AY$128))/(MAX(AY$4:AY$128)-MIN(AY$4:AY$128)))</f>
        <v>0.9626118067978533</v>
      </c>
      <c r="AF4" s="41">
        <f t="shared" ref="AF4:AF35" si="11">((AZ4-MIN(AZ$4:AZ$128))/(MAX(AZ$4:AZ$128)-MIN(AZ$4:AZ$128)))</f>
        <v>0.79930367373802103</v>
      </c>
      <c r="AG4" s="41">
        <f t="shared" ref="AG4:AG35" si="12">((BA4-MIN(BA$4:BA$128))/(MAX(BA$4:BA$128)-MIN(BA$4:BA$128)))</f>
        <v>0.25042589437819418</v>
      </c>
      <c r="AH4" s="41">
        <f t="shared" ref="AH4:AH35" si="13">((BB4-MIN(BB$4:BB$128))/(MAX(BB$4:BB$128)-MIN(BB$4:BB$128)))</f>
        <v>0.39504260263361735</v>
      </c>
      <c r="AI4" s="41">
        <f t="shared" ref="AI4:AI35" si="14">((BC4-MIN(BC$4:BC$128))/(MAX(BC$4:BC$128)-MIN(BC$4:BC$128)))</f>
        <v>0.32501388080115923</v>
      </c>
      <c r="AJ4" s="41">
        <f t="shared" ref="AJ4:AJ35" si="15">((BD4-MIN(BD$4:BD$128))/(MAX(BD$4:BD$128)-MIN(BD$4:BD$128)))</f>
        <v>6.0393688255351657E-2</v>
      </c>
      <c r="AK4" s="41">
        <f t="shared" ref="AK4:AK35" si="16">((BE4-MIN(BE$4:BE$128))/(MAX(BE$4:BE$128)-MIN(BE$4:BE$128)))</f>
        <v>1.7717743815441295E-2</v>
      </c>
      <c r="AL4" s="41">
        <f t="shared" ref="AL4:AL35" si="17">1-((BF4-MIN(BF$4:BF$128))/(MAX(BF$4:BF$128)-MIN(BF$4:BF$128)))</f>
        <v>0</v>
      </c>
      <c r="AM4" s="41">
        <f t="shared" ref="AM4:AM35" si="18">1-((BG4-MIN(BG$4:BG$128))/(MAX(BG$4:BG$128)-MIN(BG$4:BG$128)))</f>
        <v>0</v>
      </c>
      <c r="AN4" s="41">
        <f t="shared" ref="AN4:AN35" si="19">((BH4-MIN(BH$4:BH$128))/(MAX(BH$4:BH$128)-MIN(BH$4:BH$128)))</f>
        <v>2.3053641573829612E-2</v>
      </c>
      <c r="AO4" s="41">
        <f t="shared" ref="AO4:AO35" si="20">((BI4-MIN(BI$4:BI$128))/(MAX(BI$4:BI$128)-MIN(BI$4:BI$128)))</f>
        <v>4.8355899419729202E-4</v>
      </c>
      <c r="AP4" s="41">
        <f t="shared" ref="AP4:AP35" si="21">1-((BJ4-MIN(BJ$4:BJ$128))/(MAX(BJ$4:BJ$128)-MIN(BJ$4:BJ$128)))</f>
        <v>0</v>
      </c>
      <c r="AQ4" s="41">
        <f t="shared" ref="AQ4:AQ35" si="22">1-((BK4-MIN(BK$4:BK$128))/(MAX(BK$4:BK$128)-MIN(BK$4:BK$128)))</f>
        <v>0</v>
      </c>
      <c r="AR4" s="41">
        <f t="shared" ref="AR4:AR36" si="23">((BL4-MIN(BL$4:BL$128))/(MAX(BL$4:BL$128)-MIN(BL$4:BL$128)))</f>
        <v>9.22266139657444E-3</v>
      </c>
      <c r="AS4" s="41">
        <f t="shared" ref="AS4:AS35" si="24">((BM4-MIN(BM$4:BM$128))/(MAX(BM$4:BM$128)-MIN(BM$4:BM$128)))</f>
        <v>0</v>
      </c>
      <c r="AT4" s="44">
        <v>0.27700000000000002</v>
      </c>
      <c r="AU4" s="43">
        <f>INDEX('[4]Social Distancing Grades'!$C$2:$C$126,MATCH('Data Table'!$A4,'[4]Social Distancing Grades'!$B$2:$B$126,0))</f>
        <v>1</v>
      </c>
      <c r="AV4" s="62">
        <v>0.37760418344387098</v>
      </c>
      <c r="AW4" s="43">
        <f>INDEX('[4]Social Distancing Grades'!$E$2:$E$126,MATCH('Data Table'!$A4,'[4]Social Distancing Grades'!$B$2:$B$126,0))</f>
        <v>0.8</v>
      </c>
      <c r="AX4" s="43">
        <f>INDEX('[4]Social Distancing Grades'!$D$2:$D$126,MATCH('Data Table'!$A4,'[4]Social Distancing Grades'!$B$2:$B$126,0))</f>
        <v>1</v>
      </c>
      <c r="AY4" s="43" cm="1">
        <f t="array" ref="AY4:AY128">INDEX([2]State!$AC$4:$AC$451,MATCH(B4:B128,[2]State!$B$4:$B$451,0))</f>
        <v>-171</v>
      </c>
      <c r="AZ4" s="46">
        <v>0.24455508328258319</v>
      </c>
      <c r="BA4" s="43">
        <v>2.27</v>
      </c>
      <c r="BB4" s="43">
        <v>7.14</v>
      </c>
      <c r="BC4" s="268">
        <f>IF(INDEX('[5]Hospital Capacity'!$I$2:$I$126,MATCH('Data Table'!A4,'[5]Hospital Capacity'!$B$2:$B$126,0))&gt;100,100,INDEX('[5]Hospital Capacity'!$I$2:$I$126,MATCH('Data Table'!A4,'[5]Hospital Capacity'!$B$2:$B$126,0)))</f>
        <v>32.501388080115923</v>
      </c>
      <c r="BD4" s="43" cm="1">
        <f t="array" ref="BD4:BD128">INDEX([2]State!$AE$4:$AE$451,MATCH($B$4:$B$128,[2]State!$B$4:$B$451,0))</f>
        <v>154.11022522087399</v>
      </c>
      <c r="BE4" s="45">
        <f>INDEX('[3]60-Mile'!$S$4:$S$129,MATCH(E4,'[3]60-Mile'!$A$4:$A$129,0))</f>
        <v>62.800482865934931</v>
      </c>
      <c r="BF4" s="43">
        <f>IF(BP4&lt;=0,30,IF(BP4&gt;30,30,BP4))</f>
        <v>30</v>
      </c>
      <c r="BG4" s="43">
        <f>IF(BQ4&lt;=0,30,IF(BQ4&gt;30,30,BQ4))</f>
        <v>30</v>
      </c>
      <c r="BH4" s="43" cm="1">
        <f t="array" ref="BH4:BH128">INDEX([2]State!$AH$4:$AH$451,MATCH($B$4:$B$128,[2]State!$B$4:$B$451,0))</f>
        <v>51.571428571428569</v>
      </c>
      <c r="BI4" s="45">
        <f>INDEX('[3]60-Mile'!$V$4:$V$129,MATCH(E4,'[3]60-Mile'!$A$4:$A$129,0))</f>
        <v>0.8571428571428571</v>
      </c>
      <c r="BJ4" s="47">
        <f>IF(BR4&lt;=0,30,IF(BR4&gt;30,30,BR4))</f>
        <v>30</v>
      </c>
      <c r="BK4" s="47">
        <f t="shared" ref="BK4:BK65" si="25">IF(BS4&lt;=0,30,IF(BS4&gt;30,30,BS4))</f>
        <v>30</v>
      </c>
      <c r="BL4" s="43" cm="1">
        <f t="array" ref="BL4:BL128">INDEX([2]State!$AM$4:$AM$451,MATCH($B$4:$B$128,[2]State!$B$4:$B$451,0))</f>
        <v>1</v>
      </c>
      <c r="BM4" s="45">
        <f>INDEX('[3]60-Mile'!$AA$4:$AA$129,MATCH(E4,'[3]60-Mile'!$A$4:$A$129,0))</f>
        <v>0</v>
      </c>
      <c r="BO4" s="20">
        <v>1344212</v>
      </c>
      <c r="BP4" s="38" cm="1">
        <f t="array" ref="BP4:BP128">INDEX([2]State!$AG$4:$AG$451,MATCH($B$4:$B$128,[2]State!$B$4:$B$451,0))</f>
        <v>75.315381781920991</v>
      </c>
      <c r="BQ4" s="38">
        <f>INDEX('[3]60-Mile'!$U$4:$U$129,MATCH(E4,'[3]60-Mile'!$A$4:$A$129,0))</f>
        <v>145.21405861202339</v>
      </c>
      <c r="BR4" s="38" cm="1">
        <f t="array" ref="BR4:BR128">INDEX([2]State!$AL$4:$AL$451,MATCH($B$4:$B$128,[2]State!$B$4:$B$451,0))</f>
        <v>0</v>
      </c>
      <c r="BS4" s="38">
        <f>INDEX('[3]60-Mile'!$Z$4:$Z$129,MATCH(E4,'[3]60-Mile'!$A$4:$A$129,0))</f>
        <v>0</v>
      </c>
      <c r="BT4" s="118">
        <f t="shared" ref="BT4:BT35" si="26">-1+((AY4-MIN(AY$4:AY$128))*2/(MAX(AY$4:AY$128)-MIN(AY$4:AY$128)))</f>
        <v>-0.9252236135957066</v>
      </c>
      <c r="BU4" s="269" cm="1">
        <f t="array" ref="BU4:BU128">BC4:BC128-1</f>
        <v>31.501388080115923</v>
      </c>
      <c r="BV4" s="2">
        <f>'[3]60-Mile'!B4</f>
        <v>0</v>
      </c>
      <c r="BW4" s="2">
        <f>'[3]60-Mile'!C4</f>
        <v>1</v>
      </c>
      <c r="BX4" s="2">
        <f>'[3]60-Mile'!D4</f>
        <v>1</v>
      </c>
      <c r="BY4" s="2">
        <f>'[3]60-Mile'!E4</f>
        <v>4</v>
      </c>
      <c r="BZ4" s="2">
        <f>'[3]60-Mile'!F4</f>
        <v>0</v>
      </c>
      <c r="CA4" s="2">
        <f>'[3]60-Mile'!G4</f>
        <v>0</v>
      </c>
      <c r="CB4" s="2">
        <f>'[3]60-Mile'!H4</f>
        <v>0</v>
      </c>
      <c r="CC4" s="2">
        <f>'[3]60-Mile'!I4</f>
        <v>0</v>
      </c>
      <c r="CD4" s="2">
        <f>'[3]60-Mile'!J4</f>
        <v>0</v>
      </c>
      <c r="CE4" s="2">
        <f>'[3]60-Mile'!K4</f>
        <v>0</v>
      </c>
      <c r="CF4" s="2">
        <f>'[3]60-Mile'!L4</f>
        <v>0</v>
      </c>
      <c r="CG4" s="2">
        <f>'[3]60-Mile'!M4</f>
        <v>0</v>
      </c>
      <c r="CH4" s="2">
        <f>'[3]60-Mile'!N4</f>
        <v>0</v>
      </c>
      <c r="CI4" s="2">
        <f>'[3]60-Mile'!O4</f>
        <v>0</v>
      </c>
      <c r="CJ4" s="2"/>
      <c r="CK4" s="2" cm="1">
        <f t="array" ref="CK4:CK128">INDEX([2]State!$AU$4:$AU$54,MATCH($B$4:$B$128,[2]State!$AT$4:$AT$54,0))</f>
        <v>-252</v>
      </c>
      <c r="CL4" s="2" cm="1">
        <f t="array" ref="CL4:CL128">INDEX([2]State!$AV$4:$AV$54,MATCH($B$4:$B$128,[2]State!$AT$4:$AT$54,0))</f>
        <v>12656</v>
      </c>
      <c r="CM4" s="2" cm="1">
        <f t="array" ref="CM4:CM128">INDEX([2]State!$AW$4:$AW$54,MATCH($B$4:$B$128,[2]State!$AT$4:$AT$54,0))</f>
        <v>-522</v>
      </c>
      <c r="CN4" s="2" cm="1">
        <f t="array" ref="CN4:CN128">INDEX([2]State!$AX$4:$AX$54,MATCH($B$4:$B$128,[2]State!$AT$4:$AT$54,0))</f>
        <v>-639</v>
      </c>
      <c r="CO4" s="2" cm="1">
        <f t="array" ref="CO4:CO128">INDEX([2]State!$AY$4:$AY$54,MATCH($B$4:$B$128,[2]State!$AT$4:$AT$54,0))</f>
        <v>-585</v>
      </c>
      <c r="CP4" s="2" cm="1">
        <f t="array" ref="CP4:CP128">INDEX([2]State!$AZ$4:$AZ$54,MATCH($B$4:$B$128,[2]State!$AT$4:$AT$54,0))</f>
        <v>-378</v>
      </c>
      <c r="CQ4" s="2" cm="1">
        <f t="array" ref="CQ4:CQ128">INDEX([2]State!$BA$4:$BA$54,MATCH($B$4:$B$128,[2]State!$AT$4:$AT$54,0))</f>
        <v>-171</v>
      </c>
    </row>
    <row r="5" spans="1:95" x14ac:dyDescent="0.25">
      <c r="A5" s="21">
        <v>25001</v>
      </c>
      <c r="B5" s="21" t="s">
        <v>67</v>
      </c>
      <c r="C5" s="26" t="s">
        <v>158</v>
      </c>
      <c r="D5" s="26" t="s">
        <v>155</v>
      </c>
      <c r="E5" s="24" t="s">
        <v>211</v>
      </c>
      <c r="F5" s="31">
        <f t="shared" ref="F5:F65" si="27">G5*H5</f>
        <v>2.525017733156016</v>
      </c>
      <c r="G5" s="31">
        <f t="shared" si="0"/>
        <v>0.90238259793709641</v>
      </c>
      <c r="H5" s="31">
        <f t="shared" ref="H5:H65" si="28">M5*(J5^I5)</f>
        <v>2.7981675831608079</v>
      </c>
      <c r="I5" s="31">
        <f t="shared" si="1"/>
        <v>3.3206370477270384</v>
      </c>
      <c r="J5" s="31">
        <f t="shared" ref="J5:J65" si="29">L5*(AK5+(K5*AJ5))</f>
        <v>1.2837621704491537</v>
      </c>
      <c r="K5" s="31">
        <f t="shared" si="2"/>
        <v>0.99369463797238844</v>
      </c>
      <c r="L5" s="31">
        <f t="shared" si="3"/>
        <v>0.99369463797238844</v>
      </c>
      <c r="M5" s="31">
        <f t="shared" ref="M5:M65" si="30">L5*(N5+(K5*Q5))</f>
        <v>1.2207755594035001</v>
      </c>
      <c r="N5" s="31">
        <f t="shared" ref="N5:N65" si="31">(1-T5)*O5+T5*P5</f>
        <v>0.43849772885182159</v>
      </c>
      <c r="O5" s="31">
        <f t="shared" si="4"/>
        <v>0.43343004513217281</v>
      </c>
      <c r="P5" s="31">
        <f t="shared" si="5"/>
        <v>0.44023904382470125</v>
      </c>
      <c r="Q5" s="31">
        <f t="shared" si="6"/>
        <v>0.79503710223088953</v>
      </c>
      <c r="R5" s="31">
        <f t="shared" si="7"/>
        <v>0.46738360486831099</v>
      </c>
      <c r="S5" s="31">
        <f t="shared" si="8"/>
        <v>0.81554677206851123</v>
      </c>
      <c r="T5" s="31">
        <f t="shared" ref="T5:T65" si="32">1/(AE5+AF5)</f>
        <v>0.74426269536658096</v>
      </c>
      <c r="V5" s="56" t="s">
        <v>328</v>
      </c>
      <c r="W5" s="57" t="s">
        <v>332</v>
      </c>
      <c r="X5" s="52">
        <v>2</v>
      </c>
      <c r="Z5" s="41">
        <f t="shared" si="9"/>
        <v>0.35872590454592307</v>
      </c>
      <c r="AA5" s="41">
        <f t="shared" ref="AA5:AA65" si="33">AU5</f>
        <v>1</v>
      </c>
      <c r="AB5" s="41">
        <v>0.83290158828192395</v>
      </c>
      <c r="AC5" s="41">
        <f t="shared" ref="AC5:AC65" si="34">AW5</f>
        <v>1</v>
      </c>
      <c r="AD5" s="41">
        <f t="shared" ref="AD5:AD65" si="35">AX5</f>
        <v>1</v>
      </c>
      <c r="AE5" s="41">
        <f t="shared" si="10"/>
        <v>0.90896690518783541</v>
      </c>
      <c r="AF5" s="41">
        <f t="shared" si="11"/>
        <v>0.43464470698286123</v>
      </c>
      <c r="AG5" s="41">
        <f t="shared" si="12"/>
        <v>0.61158432708688237</v>
      </c>
      <c r="AH5" s="41">
        <f t="shared" si="13"/>
        <v>0.26800929512006194</v>
      </c>
      <c r="AI5" s="41">
        <f t="shared" si="14"/>
        <v>1.1394487865076101E-2</v>
      </c>
      <c r="AJ5" s="41">
        <f t="shared" si="15"/>
        <v>0.70958988288065705</v>
      </c>
      <c r="AK5" s="41">
        <f t="shared" si="16"/>
        <v>0.58679245706691729</v>
      </c>
      <c r="AL5" s="41">
        <f t="shared" si="17"/>
        <v>0</v>
      </c>
      <c r="AM5" s="41">
        <f t="shared" si="18"/>
        <v>0</v>
      </c>
      <c r="AN5" s="41">
        <f t="shared" si="19"/>
        <v>0.46738360486831099</v>
      </c>
      <c r="AO5" s="41">
        <f t="shared" si="20"/>
        <v>0.21671502256608641</v>
      </c>
      <c r="AP5" s="41">
        <f t="shared" si="21"/>
        <v>0</v>
      </c>
      <c r="AQ5" s="41">
        <f t="shared" si="22"/>
        <v>0</v>
      </c>
      <c r="AR5" s="41">
        <f t="shared" si="23"/>
        <v>0.81554677206851123</v>
      </c>
      <c r="AS5" s="41">
        <f t="shared" si="24"/>
        <v>0.22011952191235062</v>
      </c>
      <c r="AT5" s="44">
        <v>0.3725</v>
      </c>
      <c r="AU5" s="43">
        <f>INDEX('[4]Social Distancing Grades'!$C$2:$C$126,MATCH('Data Table'!$A5,'[4]Social Distancing Grades'!$B$2:$B$126,0))</f>
        <v>1</v>
      </c>
      <c r="AV5" s="62">
        <v>0.83290158828192395</v>
      </c>
      <c r="AW5" s="43">
        <f>INDEX('[4]Social Distancing Grades'!$E$2:$E$126,MATCH('Data Table'!$A5,'[4]Social Distancing Grades'!$B$2:$B$126,0))</f>
        <v>1</v>
      </c>
      <c r="AX5" s="43">
        <f>INDEX('[4]Social Distancing Grades'!$D$2:$D$126,MATCH('Data Table'!$A5,'[4]Social Distancing Grades'!$B$2:$B$126,0))</f>
        <v>1</v>
      </c>
      <c r="AY5" s="45">
        <v>2228</v>
      </c>
      <c r="AZ5" s="46">
        <v>0.194424057632027</v>
      </c>
      <c r="BA5" s="43">
        <v>4.3899999999999997</v>
      </c>
      <c r="BB5" s="43">
        <v>5.5</v>
      </c>
      <c r="BC5" s="268">
        <f>IF(INDEX('[5]Hospital Capacity'!$I$2:$I$126,MATCH('Data Table'!A5,'[5]Hospital Capacity'!$B$2:$B$126,0))&gt;100,100,INDEX('[5]Hospital Capacity'!$I$2:$I$126,MATCH('Data Table'!A5,'[5]Hospital Capacity'!$B$2:$B$126,0)))</f>
        <v>1.1394487865076102</v>
      </c>
      <c r="BD5" s="45">
        <v>1336.9125377315042</v>
      </c>
      <c r="BE5" s="45">
        <f>INDEX('[3]60-Mile'!$S$4:$S$129,MATCH(E5,'[3]60-Mile'!$A$4:$A$129,0))</f>
        <v>1385.2372698301297</v>
      </c>
      <c r="BF5" s="47">
        <f t="shared" ref="BF5:BF68" si="36">IF(BP5&lt;=0,30,IF(BP5&gt;30,30,BP5))</f>
        <v>30</v>
      </c>
      <c r="BG5" s="43">
        <f t="shared" ref="BG5:BG68" si="37">IF(BQ5&lt;=0,30,IF(BQ5&gt;30,30,BQ5))</f>
        <v>30</v>
      </c>
      <c r="BH5" s="95">
        <v>1037.2857142857142</v>
      </c>
      <c r="BI5" s="45">
        <f>INDEX('[3]60-Mile'!$V$4:$V$129,MATCH(E5,'[3]60-Mile'!$A$4:$A$129,0))</f>
        <v>384.14285714285717</v>
      </c>
      <c r="BJ5" s="47">
        <f t="shared" ref="BJ5:BJ68" si="38">IF(BR5&lt;=0,30,IF(BR5&gt;30,30,BR5))</f>
        <v>30</v>
      </c>
      <c r="BK5" s="47">
        <f t="shared" si="25"/>
        <v>30</v>
      </c>
      <c r="BL5" s="95">
        <v>88.428571428571431</v>
      </c>
      <c r="BM5" s="45">
        <f>INDEX('[3]60-Mile'!$AA$4:$AA$129,MATCH(E5,'[3]60-Mile'!$A$4:$A$129,0))</f>
        <v>31.571428571428573</v>
      </c>
      <c r="BO5" s="20">
        <v>6892503</v>
      </c>
      <c r="BP5" s="38">
        <v>108.12710088758307</v>
      </c>
      <c r="BQ5" s="38">
        <f>INDEX('[3]60-Mile'!$U$4:$U$129,MATCH(E5,'[3]60-Mile'!$A$4:$A$129,0))</f>
        <v>73.873249193789846</v>
      </c>
      <c r="BR5" s="38">
        <v>100.72649052189693</v>
      </c>
      <c r="BS5" s="38">
        <f>INDEX('[3]60-Mile'!$Z$4:$Z$129,MATCH(E5,'[3]60-Mile'!$A$4:$A$129,0))</f>
        <v>56.998891625259901</v>
      </c>
      <c r="BT5" s="118">
        <f t="shared" si="26"/>
        <v>-0.81793381037567081</v>
      </c>
      <c r="BU5" s="269">
        <v>0.13944878650761017</v>
      </c>
      <c r="BV5" s="2">
        <f>'[3]60-Mile'!B5</f>
        <v>448</v>
      </c>
      <c r="BW5" s="2">
        <f>'[3]60-Mile'!C5</f>
        <v>360</v>
      </c>
      <c r="BX5" s="2">
        <f>'[3]60-Mile'!D5</f>
        <v>401</v>
      </c>
      <c r="BY5" s="2">
        <f>'[3]60-Mile'!E5</f>
        <v>433</v>
      </c>
      <c r="BZ5" s="2">
        <f>'[3]60-Mile'!F5</f>
        <v>321</v>
      </c>
      <c r="CA5" s="2">
        <f>'[3]60-Mile'!G5</f>
        <v>291</v>
      </c>
      <c r="CB5" s="2">
        <f>'[3]60-Mile'!H5</f>
        <v>435</v>
      </c>
      <c r="CC5" s="2">
        <f>'[3]60-Mile'!I5</f>
        <v>19</v>
      </c>
      <c r="CD5" s="2">
        <f>'[3]60-Mile'!J5</f>
        <v>24</v>
      </c>
      <c r="CE5" s="2">
        <f>'[3]60-Mile'!K5</f>
        <v>45</v>
      </c>
      <c r="CF5" s="2">
        <f>'[3]60-Mile'!L5</f>
        <v>30</v>
      </c>
      <c r="CG5" s="2">
        <f>'[3]60-Mile'!M5</f>
        <v>34</v>
      </c>
      <c r="CH5" s="2">
        <f>'[3]60-Mile'!N5</f>
        <v>34</v>
      </c>
      <c r="CI5" s="2">
        <f>'[3]60-Mile'!O5</f>
        <v>35</v>
      </c>
      <c r="CJ5" s="2"/>
      <c r="CK5" s="2">
        <v>-3036</v>
      </c>
      <c r="CL5" s="2">
        <v>2563</v>
      </c>
      <c r="CM5" s="2">
        <v>393</v>
      </c>
      <c r="CN5" s="2">
        <v>2108</v>
      </c>
      <c r="CO5" s="2">
        <v>1612</v>
      </c>
      <c r="CP5" s="2">
        <v>1257</v>
      </c>
      <c r="CQ5" s="2">
        <v>2228</v>
      </c>
    </row>
    <row r="6" spans="1:95" x14ac:dyDescent="0.25">
      <c r="A6" s="21">
        <v>9003</v>
      </c>
      <c r="B6" s="21" t="s">
        <v>77</v>
      </c>
      <c r="C6" s="27" t="s">
        <v>158</v>
      </c>
      <c r="D6" s="27" t="s">
        <v>153</v>
      </c>
      <c r="E6" s="24" t="s">
        <v>178</v>
      </c>
      <c r="F6" s="31">
        <f t="shared" si="27"/>
        <v>1.4638230267854333</v>
      </c>
      <c r="G6" s="31">
        <f t="shared" si="0"/>
        <v>0.96654028979383899</v>
      </c>
      <c r="H6" s="31">
        <f t="shared" si="28"/>
        <v>1.5144976802753496</v>
      </c>
      <c r="I6" s="31">
        <f t="shared" si="1"/>
        <v>3.4983506854963404</v>
      </c>
      <c r="J6" s="31">
        <f t="shared" si="29"/>
        <v>0.99413607290883232</v>
      </c>
      <c r="K6" s="31">
        <f t="shared" si="2"/>
        <v>0.95258810595663923</v>
      </c>
      <c r="L6" s="31">
        <f t="shared" si="3"/>
        <v>0.95258810595663923</v>
      </c>
      <c r="M6" s="31">
        <f t="shared" si="30"/>
        <v>1.545980405633222</v>
      </c>
      <c r="N6" s="31">
        <f t="shared" si="31"/>
        <v>0.85177468079850183</v>
      </c>
      <c r="O6" s="31">
        <f t="shared" si="4"/>
        <v>0.77869116698903929</v>
      </c>
      <c r="P6" s="31">
        <f t="shared" si="5"/>
        <v>0.8804780876494025</v>
      </c>
      <c r="Q6" s="31">
        <f t="shared" si="6"/>
        <v>0.8095332447807233</v>
      </c>
      <c r="R6" s="31">
        <f t="shared" si="7"/>
        <v>0.17734561143666688</v>
      </c>
      <c r="S6" s="31">
        <f t="shared" si="8"/>
        <v>0.38603425559947296</v>
      </c>
      <c r="T6" s="31">
        <f t="shared" si="32"/>
        <v>0.71800495913736706</v>
      </c>
      <c r="V6" s="49" t="s">
        <v>326</v>
      </c>
      <c r="W6" s="54" t="s">
        <v>321</v>
      </c>
      <c r="X6" s="55">
        <v>1</v>
      </c>
      <c r="Z6" s="41">
        <f t="shared" si="9"/>
        <v>3.2986290073188308E-3</v>
      </c>
      <c r="AA6" s="41">
        <f t="shared" si="33"/>
        <v>1</v>
      </c>
      <c r="AB6" s="41">
        <v>0.60569958425291026</v>
      </c>
      <c r="AC6" s="41">
        <f t="shared" si="34"/>
        <v>1</v>
      </c>
      <c r="AD6" s="41">
        <f t="shared" si="35"/>
        <v>1</v>
      </c>
      <c r="AE6" s="41">
        <f t="shared" si="10"/>
        <v>0.87962880143112698</v>
      </c>
      <c r="AF6" s="41">
        <f t="shared" si="11"/>
        <v>0.51311923919721403</v>
      </c>
      <c r="AG6" s="41">
        <f t="shared" si="12"/>
        <v>0.62180579216354348</v>
      </c>
      <c r="AH6" s="41">
        <f t="shared" si="13"/>
        <v>0.32997676219984506</v>
      </c>
      <c r="AI6" s="41">
        <f t="shared" si="14"/>
        <v>7.3788677152252288E-3</v>
      </c>
      <c r="AJ6" s="41">
        <f t="shared" si="15"/>
        <v>0.60542337849138927</v>
      </c>
      <c r="AK6" s="41">
        <f t="shared" si="16"/>
        <v>0.4668967689364048</v>
      </c>
      <c r="AL6" s="41">
        <f t="shared" si="17"/>
        <v>0</v>
      </c>
      <c r="AM6" s="41">
        <f t="shared" si="18"/>
        <v>0</v>
      </c>
      <c r="AN6" s="41">
        <f t="shared" si="19"/>
        <v>0.17734561143666688</v>
      </c>
      <c r="AO6" s="41">
        <f t="shared" si="20"/>
        <v>0.38934558349451964</v>
      </c>
      <c r="AP6" s="41">
        <f t="shared" si="21"/>
        <v>0</v>
      </c>
      <c r="AQ6" s="41">
        <f t="shared" si="22"/>
        <v>0</v>
      </c>
      <c r="AR6" s="41">
        <f t="shared" si="23"/>
        <v>0.38603425559947296</v>
      </c>
      <c r="AS6" s="41">
        <f t="shared" si="24"/>
        <v>0.44023904382470125</v>
      </c>
      <c r="AT6" s="44">
        <v>2.7699999999999999E-2</v>
      </c>
      <c r="AU6" s="43">
        <f>INDEX('[4]Social Distancing Grades'!$C$2:$C$126,MATCH('Data Table'!$A6,'[4]Social Distancing Grades'!$B$2:$B$126,0))</f>
        <v>1</v>
      </c>
      <c r="AV6" s="62">
        <v>0.60569958425291026</v>
      </c>
      <c r="AW6" s="43">
        <f>INDEX('[4]Social Distancing Grades'!$E$2:$E$126,MATCH('Data Table'!$A6,'[4]Social Distancing Grades'!$B$2:$B$126,0))</f>
        <v>1</v>
      </c>
      <c r="AX6" s="43">
        <f>INDEX('[4]Social Distancing Grades'!$D$2:$D$126,MATCH('Data Table'!$A6,'[4]Social Distancing Grades'!$B$2:$B$126,0))</f>
        <v>1</v>
      </c>
      <c r="AY6" s="45">
        <v>3540</v>
      </c>
      <c r="AZ6" s="46">
        <v>0.20521224370724972</v>
      </c>
      <c r="BA6" s="43">
        <v>4.45</v>
      </c>
      <c r="BB6" s="43">
        <v>6.3</v>
      </c>
      <c r="BC6" s="268">
        <f>IF(INDEX('[5]Hospital Capacity'!$I$2:$I$126,MATCH('Data Table'!A6,'[5]Hospital Capacity'!$B$2:$B$126,0))&gt;100,100,INDEX('[5]Hospital Capacity'!$I$2:$I$126,MATCH('Data Table'!A6,'[5]Hospital Capacity'!$B$2:$B$126,0)))</f>
        <v>0.73788677152252291</v>
      </c>
      <c r="BD6" s="45">
        <v>1147.1264864609998</v>
      </c>
      <c r="BE6" s="45">
        <f>INDEX('[3]60-Mile'!$S$4:$S$129,MATCH(E6,'[3]60-Mile'!$A$4:$A$129,0))</f>
        <v>1106.6192520372526</v>
      </c>
      <c r="BF6" s="47">
        <f t="shared" si="36"/>
        <v>30</v>
      </c>
      <c r="BG6" s="43">
        <f t="shared" si="37"/>
        <v>30</v>
      </c>
      <c r="BH6" s="95">
        <v>393.85714285714283</v>
      </c>
      <c r="BI6" s="45">
        <f>INDEX('[3]60-Mile'!$V$4:$V$129,MATCH(E6,'[3]60-Mile'!$A$4:$A$129,0))</f>
        <v>690.14285714285711</v>
      </c>
      <c r="BJ6" s="47">
        <f t="shared" si="38"/>
        <v>30</v>
      </c>
      <c r="BK6" s="47">
        <f t="shared" si="25"/>
        <v>30</v>
      </c>
      <c r="BL6" s="95">
        <v>41.857142857142854</v>
      </c>
      <c r="BM6" s="45">
        <f>INDEX('[3]60-Mile'!$AA$4:$AA$129,MATCH(E6,'[3]60-Mile'!$A$4:$A$129,0))</f>
        <v>63.142857142857146</v>
      </c>
      <c r="BO6" s="20">
        <v>3565287</v>
      </c>
      <c r="BP6" s="38">
        <v>69.605949256710232</v>
      </c>
      <c r="BQ6" s="38">
        <f>INDEX('[3]60-Mile'!$U$4:$U$129,MATCH(E6,'[3]60-Mile'!$A$4:$A$129,0))</f>
        <v>58.310983532202407</v>
      </c>
      <c r="BR6" s="38">
        <v>52.58647625965191</v>
      </c>
      <c r="BS6" s="38">
        <f>INDEX('[3]60-Mile'!$Z$4:$Z$129,MATCH(E6,'[3]60-Mile'!$A$4:$A$129,0))</f>
        <v>55.780379992922356</v>
      </c>
      <c r="BT6" s="118">
        <f t="shared" si="26"/>
        <v>-0.75925760286225397</v>
      </c>
      <c r="BU6" s="269">
        <v>-0.26211322847747709</v>
      </c>
      <c r="BV6" s="2">
        <f>'[3]60-Mile'!B6</f>
        <v>936</v>
      </c>
      <c r="BW6" s="2">
        <f>'[3]60-Mile'!C6</f>
        <v>550</v>
      </c>
      <c r="BX6" s="2">
        <f>'[3]60-Mile'!D6</f>
        <v>900</v>
      </c>
      <c r="BY6" s="2">
        <f>'[3]60-Mile'!E6</f>
        <v>519</v>
      </c>
      <c r="BZ6" s="2">
        <f>'[3]60-Mile'!F6</f>
        <v>631</v>
      </c>
      <c r="CA6" s="2">
        <f>'[3]60-Mile'!G6</f>
        <v>575</v>
      </c>
      <c r="CB6" s="2">
        <f>'[3]60-Mile'!H6</f>
        <v>720</v>
      </c>
      <c r="CC6" s="2">
        <f>'[3]60-Mile'!I6</f>
        <v>56</v>
      </c>
      <c r="CD6" s="2">
        <f>'[3]60-Mile'!J6</f>
        <v>45</v>
      </c>
      <c r="CE6" s="2">
        <f>'[3]60-Mile'!K6</f>
        <v>94</v>
      </c>
      <c r="CF6" s="2">
        <f>'[3]60-Mile'!L6</f>
        <v>78</v>
      </c>
      <c r="CG6" s="2">
        <f>'[3]60-Mile'!M6</f>
        <v>73</v>
      </c>
      <c r="CH6" s="2">
        <f>'[3]60-Mile'!N6</f>
        <v>59</v>
      </c>
      <c r="CI6" s="2">
        <f>'[3]60-Mile'!O6</f>
        <v>37</v>
      </c>
      <c r="CJ6" s="2"/>
      <c r="CK6" s="2">
        <v>4701</v>
      </c>
      <c r="CL6" s="2">
        <v>-672</v>
      </c>
      <c r="CM6" s="2">
        <v>3819</v>
      </c>
      <c r="CN6" s="2">
        <v>1561</v>
      </c>
      <c r="CO6" s="2">
        <v>2219</v>
      </c>
      <c r="CP6" s="2">
        <v>1309</v>
      </c>
      <c r="CQ6" s="2">
        <v>3540</v>
      </c>
    </row>
    <row r="7" spans="1:95" x14ac:dyDescent="0.25">
      <c r="A7" s="21">
        <v>36071</v>
      </c>
      <c r="B7" s="21" t="s">
        <v>89</v>
      </c>
      <c r="C7" s="26" t="s">
        <v>158</v>
      </c>
      <c r="D7" s="26" t="s">
        <v>153</v>
      </c>
      <c r="E7" s="24" t="s">
        <v>227</v>
      </c>
      <c r="F7" s="31">
        <f t="shared" si="27"/>
        <v>26.248400486172148</v>
      </c>
      <c r="G7" s="31">
        <f t="shared" si="0"/>
        <v>0.77187480160928812</v>
      </c>
      <c r="H7" s="31">
        <f t="shared" si="28"/>
        <v>34.006033661737163</v>
      </c>
      <c r="I7" s="31">
        <f t="shared" si="1"/>
        <v>3.3099680445314918</v>
      </c>
      <c r="J7" s="31">
        <f t="shared" si="29"/>
        <v>1.9826349253351123</v>
      </c>
      <c r="K7" s="31">
        <f t="shared" si="2"/>
        <v>0.99420043010806025</v>
      </c>
      <c r="L7" s="31">
        <f t="shared" si="3"/>
        <v>0.99420043010806025</v>
      </c>
      <c r="M7" s="31">
        <f t="shared" si="30"/>
        <v>3.5293275713777028</v>
      </c>
      <c r="N7" s="31">
        <f t="shared" si="31"/>
        <v>1.299070134746946</v>
      </c>
      <c r="O7" s="31">
        <f t="shared" si="4"/>
        <v>1.0541586073500968</v>
      </c>
      <c r="P7" s="31">
        <f t="shared" si="5"/>
        <v>1.2549800796812751</v>
      </c>
      <c r="Q7" s="31">
        <f t="shared" si="6"/>
        <v>2.2639755041710812</v>
      </c>
      <c r="R7" s="31">
        <f t="shared" si="7"/>
        <v>0.73346641767016574</v>
      </c>
      <c r="S7" s="31">
        <f t="shared" si="8"/>
        <v>1</v>
      </c>
      <c r="T7" s="31">
        <f t="shared" si="32"/>
        <v>1.2195485101959673</v>
      </c>
      <c r="V7" s="56" t="s">
        <v>329</v>
      </c>
      <c r="W7" s="59" t="s">
        <v>335</v>
      </c>
      <c r="X7" s="52">
        <v>2</v>
      </c>
      <c r="Z7" s="41">
        <f t="shared" si="9"/>
        <v>0.38006391093701675</v>
      </c>
      <c r="AA7" s="41">
        <f t="shared" si="33"/>
        <v>1</v>
      </c>
      <c r="AB7" s="41">
        <v>0.83916061542477605</v>
      </c>
      <c r="AC7" s="41">
        <f t="shared" si="34"/>
        <v>1</v>
      </c>
      <c r="AD7" s="41">
        <f t="shared" si="35"/>
        <v>1</v>
      </c>
      <c r="AE7" s="41">
        <f t="shared" si="10"/>
        <v>0.35205724508050085</v>
      </c>
      <c r="AF7" s="41">
        <f t="shared" si="11"/>
        <v>0.46791833739084471</v>
      </c>
      <c r="AG7" s="41">
        <f t="shared" si="12"/>
        <v>0.575809199318569</v>
      </c>
      <c r="AH7" s="41">
        <f t="shared" si="13"/>
        <v>0.14639814097598761</v>
      </c>
      <c r="AI7" s="41">
        <f t="shared" si="14"/>
        <v>2.4833730657365761E-2</v>
      </c>
      <c r="AJ7" s="41">
        <f t="shared" si="15"/>
        <v>1</v>
      </c>
      <c r="AK7" s="41">
        <f t="shared" si="16"/>
        <v>1</v>
      </c>
      <c r="AL7" s="41">
        <f t="shared" si="17"/>
        <v>0</v>
      </c>
      <c r="AM7" s="41">
        <f t="shared" si="18"/>
        <v>0</v>
      </c>
      <c r="AN7" s="41">
        <f t="shared" si="19"/>
        <v>0.73346641767016574</v>
      </c>
      <c r="AO7" s="41">
        <f t="shared" si="20"/>
        <v>0.52707930367504841</v>
      </c>
      <c r="AP7" s="41">
        <f t="shared" si="21"/>
        <v>0</v>
      </c>
      <c r="AQ7" s="41">
        <f t="shared" si="22"/>
        <v>0</v>
      </c>
      <c r="AR7" s="41">
        <f t="shared" si="23"/>
        <v>1</v>
      </c>
      <c r="AS7" s="41">
        <f t="shared" si="24"/>
        <v>0.62749003984063756</v>
      </c>
      <c r="AT7" s="44">
        <v>0.39319999999999999</v>
      </c>
      <c r="AU7" s="43">
        <f>INDEX('[4]Social Distancing Grades'!$C$2:$C$126,MATCH('Data Table'!$A7,'[4]Social Distancing Grades'!$B$2:$B$126,0))</f>
        <v>1</v>
      </c>
      <c r="AV7" s="62">
        <v>0.83916061542477605</v>
      </c>
      <c r="AW7" s="43">
        <f>INDEX('[4]Social Distancing Grades'!$E$2:$E$126,MATCH('Data Table'!$A7,'[4]Social Distancing Grades'!$B$2:$B$126,0))</f>
        <v>1</v>
      </c>
      <c r="AX7" s="43">
        <f>INDEX('[4]Social Distancing Grades'!$D$2:$D$126,MATCH('Data Table'!$A7,'[4]Social Distancing Grades'!$B$2:$B$126,0))</f>
        <v>1</v>
      </c>
      <c r="AY7" s="45">
        <v>27133</v>
      </c>
      <c r="AZ7" s="46">
        <v>0.19899830746965599</v>
      </c>
      <c r="BA7" s="43">
        <v>4.18</v>
      </c>
      <c r="BB7" s="43">
        <v>3.93</v>
      </c>
      <c r="BC7" s="268">
        <f>IF(INDEX('[5]Hospital Capacity'!$I$2:$I$126,MATCH('Data Table'!A7,'[5]Hospital Capacity'!$B$2:$B$126,0))&gt;100,100,INDEX('[5]Hospital Capacity'!$I$2:$I$126,MATCH('Data Table'!A7,'[5]Hospital Capacity'!$B$2:$B$126,0)))</f>
        <v>2.483373065736576</v>
      </c>
      <c r="BD7" s="45">
        <v>1866.0249400361688</v>
      </c>
      <c r="BE7" s="45">
        <f>INDEX('[3]60-Mile'!$S$4:$S$129,MATCH(E7,'[3]60-Mile'!$A$4:$A$129,0))</f>
        <v>2345.4641832764164</v>
      </c>
      <c r="BF7" s="47">
        <f t="shared" si="36"/>
        <v>30</v>
      </c>
      <c r="BG7" s="43">
        <f t="shared" si="37"/>
        <v>30</v>
      </c>
      <c r="BH7" s="95">
        <v>1627.5714285714287</v>
      </c>
      <c r="BI7" s="45">
        <f>INDEX('[3]60-Mile'!$V$4:$V$129,MATCH(E7,'[3]60-Mile'!$A$4:$A$129,0))</f>
        <v>934.28571428571433</v>
      </c>
      <c r="BJ7" s="47">
        <f t="shared" si="38"/>
        <v>30</v>
      </c>
      <c r="BK7" s="47">
        <f t="shared" si="25"/>
        <v>30</v>
      </c>
      <c r="BL7" s="95">
        <v>108.42857142857143</v>
      </c>
      <c r="BM7" s="45">
        <f>INDEX('[3]60-Mile'!$AA$4:$AA$129,MATCH(E7,'[3]60-Mile'!$A$4:$A$129,0))</f>
        <v>90</v>
      </c>
      <c r="BO7" s="20">
        <v>19453561</v>
      </c>
      <c r="BP7" s="38">
        <v>200.97335834240243</v>
      </c>
      <c r="BQ7" s="38">
        <f>INDEX('[3]60-Mile'!$U$4:$U$129,MATCH(E7,'[3]60-Mile'!$A$4:$A$129,0))</f>
        <v>157.3218984719052</v>
      </c>
      <c r="BR7" s="38">
        <v>167.49484692770227</v>
      </c>
      <c r="BS7" s="38">
        <f>INDEX('[3]60-Mile'!$Z$4:$Z$129,MATCH(E7,'[3]60-Mile'!$A$4:$A$129,0))</f>
        <v>103.16301727184451</v>
      </c>
      <c r="BT7" s="118">
        <f t="shared" si="26"/>
        <v>0.29588550983899831</v>
      </c>
      <c r="BU7" s="269">
        <v>1.483373065736576</v>
      </c>
      <c r="BV7" s="2">
        <f>'[3]60-Mile'!B7</f>
        <v>1493</v>
      </c>
      <c r="BW7" s="2">
        <f>'[3]60-Mile'!C7</f>
        <v>922</v>
      </c>
      <c r="BX7" s="2">
        <f>'[3]60-Mile'!D7</f>
        <v>1006</v>
      </c>
      <c r="BY7" s="2">
        <f>'[3]60-Mile'!E7</f>
        <v>803</v>
      </c>
      <c r="BZ7" s="2">
        <f>'[3]60-Mile'!F7</f>
        <v>884</v>
      </c>
      <c r="CA7" s="2">
        <f>'[3]60-Mile'!G7</f>
        <v>596</v>
      </c>
      <c r="CB7" s="2">
        <f>'[3]60-Mile'!H7</f>
        <v>836</v>
      </c>
      <c r="CC7" s="2">
        <f>'[3]60-Mile'!I7</f>
        <v>84</v>
      </c>
      <c r="CD7" s="2">
        <f>'[3]60-Mile'!J7</f>
        <v>105</v>
      </c>
      <c r="CE7" s="2">
        <f>'[3]60-Mile'!K7</f>
        <v>132</v>
      </c>
      <c r="CF7" s="2">
        <f>'[3]60-Mile'!L7</f>
        <v>87</v>
      </c>
      <c r="CG7" s="2">
        <f>'[3]60-Mile'!M7</f>
        <v>102</v>
      </c>
      <c r="CH7" s="2">
        <f>'[3]60-Mile'!N7</f>
        <v>65</v>
      </c>
      <c r="CI7" s="2">
        <f>'[3]60-Mile'!O7</f>
        <v>55</v>
      </c>
      <c r="CJ7" s="2"/>
      <c r="CK7" s="2">
        <v>13442</v>
      </c>
      <c r="CL7" s="2">
        <v>22847</v>
      </c>
      <c r="CM7" s="2">
        <v>28339</v>
      </c>
      <c r="CN7" s="2">
        <v>28778</v>
      </c>
      <c r="CO7" s="2">
        <v>33548</v>
      </c>
      <c r="CP7" s="2">
        <v>31875</v>
      </c>
      <c r="CQ7" s="2">
        <v>27133</v>
      </c>
    </row>
    <row r="8" spans="1:95" x14ac:dyDescent="0.25">
      <c r="A8" s="21">
        <v>36091</v>
      </c>
      <c r="B8" s="21" t="s">
        <v>89</v>
      </c>
      <c r="C8" s="26" t="s">
        <v>159</v>
      </c>
      <c r="D8" s="26" t="s">
        <v>153</v>
      </c>
      <c r="E8" s="24" t="s">
        <v>172</v>
      </c>
      <c r="F8" s="31">
        <f t="shared" si="27"/>
        <v>0.63533277147547729</v>
      </c>
      <c r="G8" s="31">
        <f t="shared" si="0"/>
        <v>0.56591478751617585</v>
      </c>
      <c r="H8" s="31">
        <f t="shared" si="28"/>
        <v>1.1226650822537787</v>
      </c>
      <c r="I8" s="31">
        <f t="shared" si="1"/>
        <v>3.1039068137305432</v>
      </c>
      <c r="J8" s="31">
        <f t="shared" si="29"/>
        <v>1.0880168790488982</v>
      </c>
      <c r="K8" s="31">
        <f t="shared" si="2"/>
        <v>0.94718306065129532</v>
      </c>
      <c r="L8" s="31">
        <f t="shared" si="3"/>
        <v>0.94718306065129532</v>
      </c>
      <c r="M8" s="31">
        <f t="shared" si="30"/>
        <v>0.86404552378602395</v>
      </c>
      <c r="N8" s="31">
        <f t="shared" si="31"/>
        <v>0.10724372483956092</v>
      </c>
      <c r="O8" s="31">
        <f t="shared" si="4"/>
        <v>0.14667956157317857</v>
      </c>
      <c r="P8" s="31">
        <f t="shared" si="5"/>
        <v>0.10956175298804781</v>
      </c>
      <c r="Q8" s="31">
        <f t="shared" si="6"/>
        <v>0.84987036412557249</v>
      </c>
      <c r="R8" s="31">
        <f t="shared" si="7"/>
        <v>0.73346641767016574</v>
      </c>
      <c r="S8" s="31">
        <f t="shared" si="8"/>
        <v>1</v>
      </c>
      <c r="T8" s="31">
        <f t="shared" si="32"/>
        <v>1.062450565829349</v>
      </c>
      <c r="V8" s="49" t="s">
        <v>327</v>
      </c>
      <c r="W8" s="54" t="s">
        <v>322</v>
      </c>
      <c r="X8" s="55">
        <v>1</v>
      </c>
      <c r="Z8" s="41">
        <f t="shared" si="9"/>
        <v>0.79218637253891355</v>
      </c>
      <c r="AA8" s="41">
        <f t="shared" si="33"/>
        <v>1</v>
      </c>
      <c r="AB8" s="41">
        <v>0.58908862602438439</v>
      </c>
      <c r="AC8" s="41">
        <f t="shared" si="34"/>
        <v>1</v>
      </c>
      <c r="AD8" s="41">
        <f t="shared" si="35"/>
        <v>1</v>
      </c>
      <c r="AE8" s="41">
        <f t="shared" si="10"/>
        <v>0.35205724508050085</v>
      </c>
      <c r="AF8" s="41">
        <f t="shared" si="11"/>
        <v>0.589163016983551</v>
      </c>
      <c r="AG8" s="41">
        <f t="shared" si="12"/>
        <v>0.3117546848381601</v>
      </c>
      <c r="AH8" s="41">
        <f t="shared" si="13"/>
        <v>0.20449264136328424</v>
      </c>
      <c r="AI8" s="41">
        <f t="shared" si="14"/>
        <v>2.4833730657365761E-2</v>
      </c>
      <c r="AJ8" s="41">
        <f t="shared" si="15"/>
        <v>1</v>
      </c>
      <c r="AK8" s="41">
        <f t="shared" si="16"/>
        <v>0.20150395060159154</v>
      </c>
      <c r="AL8" s="41">
        <f t="shared" si="17"/>
        <v>0</v>
      </c>
      <c r="AM8" s="41">
        <f t="shared" si="18"/>
        <v>0</v>
      </c>
      <c r="AN8" s="41">
        <f t="shared" si="19"/>
        <v>0.73346641767016574</v>
      </c>
      <c r="AO8" s="41">
        <f t="shared" si="20"/>
        <v>7.3339780786589287E-2</v>
      </c>
      <c r="AP8" s="41">
        <f t="shared" si="21"/>
        <v>0</v>
      </c>
      <c r="AQ8" s="41">
        <f t="shared" si="22"/>
        <v>0</v>
      </c>
      <c r="AR8" s="41">
        <f t="shared" si="23"/>
        <v>1</v>
      </c>
      <c r="AS8" s="41">
        <f t="shared" si="24"/>
        <v>5.4780876494023904E-2</v>
      </c>
      <c r="AT8" s="44">
        <v>0.79300000000000004</v>
      </c>
      <c r="AU8" s="43">
        <f>INDEX('[4]Social Distancing Grades'!$C$2:$C$126,MATCH('Data Table'!$A8,'[4]Social Distancing Grades'!$B$2:$B$126,0))</f>
        <v>1</v>
      </c>
      <c r="AV8" s="62">
        <v>0.58908862602438439</v>
      </c>
      <c r="AW8" s="43">
        <f>INDEX('[4]Social Distancing Grades'!$E$2:$E$126,MATCH('Data Table'!$A8,'[4]Social Distancing Grades'!$B$2:$B$126,0))</f>
        <v>1</v>
      </c>
      <c r="AX8" s="43">
        <f>INDEX('[4]Social Distancing Grades'!$D$2:$D$126,MATCH('Data Table'!$A8,'[4]Social Distancing Grades'!$B$2:$B$126,0))</f>
        <v>1</v>
      </c>
      <c r="AY8" s="45">
        <v>27133</v>
      </c>
      <c r="AZ8" s="46">
        <v>0.21566626492245164</v>
      </c>
      <c r="BA8" s="43">
        <v>2.63</v>
      </c>
      <c r="BB8" s="43">
        <v>4.68</v>
      </c>
      <c r="BC8" s="268">
        <f>IF(INDEX('[5]Hospital Capacity'!$I$2:$I$126,MATCH('Data Table'!A8,'[5]Hospital Capacity'!$B$2:$B$126,0))&gt;100,100,INDEX('[5]Hospital Capacity'!$I$2:$I$126,MATCH('Data Table'!A8,'[5]Hospital Capacity'!$B$2:$B$126,0)))</f>
        <v>2.483373065736576</v>
      </c>
      <c r="BD8" s="45">
        <v>1866.0249400361688</v>
      </c>
      <c r="BE8" s="45">
        <f>INDEX('[3]60-Mile'!$S$4:$S$129,MATCH(E8,'[3]60-Mile'!$A$4:$A$129,0))</f>
        <v>489.88964204143838</v>
      </c>
      <c r="BF8" s="47">
        <f t="shared" si="36"/>
        <v>30</v>
      </c>
      <c r="BG8" s="43">
        <f t="shared" si="37"/>
        <v>30</v>
      </c>
      <c r="BH8" s="95">
        <v>1627.5714285714287</v>
      </c>
      <c r="BI8" s="45">
        <f>INDEX('[3]60-Mile'!$V$4:$V$129,MATCH(E8,'[3]60-Mile'!$A$4:$A$129,0))</f>
        <v>130</v>
      </c>
      <c r="BJ8" s="47">
        <f t="shared" si="38"/>
        <v>30</v>
      </c>
      <c r="BK8" s="47">
        <f t="shared" si="25"/>
        <v>30</v>
      </c>
      <c r="BL8" s="95">
        <v>108.42857142857143</v>
      </c>
      <c r="BM8" s="45">
        <f>INDEX('[3]60-Mile'!$AA$4:$AA$129,MATCH(E8,'[3]60-Mile'!$A$4:$A$129,0))</f>
        <v>7.8571428571428568</v>
      </c>
      <c r="BO8" s="20">
        <v>19453561</v>
      </c>
      <c r="BP8" s="38">
        <v>200.97335834240243</v>
      </c>
      <c r="BQ8" s="38">
        <f>INDEX('[3]60-Mile'!$U$4:$U$129,MATCH(E8,'[3]60-Mile'!$A$4:$A$129,0))</f>
        <v>38.010071661619833</v>
      </c>
      <c r="BR8" s="38">
        <v>167.49484692770227</v>
      </c>
      <c r="BS8" s="38">
        <f>INDEX('[3]60-Mile'!$Z$4:$Z$129,MATCH(E8,'[3]60-Mile'!$A$4:$A$129,0))</f>
        <v>49.055100193170802</v>
      </c>
      <c r="BT8" s="118">
        <f t="shared" si="26"/>
        <v>0.29588550983899831</v>
      </c>
      <c r="BU8" s="269">
        <v>1.483373065736576</v>
      </c>
      <c r="BV8" s="2">
        <f>'[3]60-Mile'!B8</f>
        <v>69</v>
      </c>
      <c r="BW8" s="2">
        <f>'[3]60-Mile'!C8</f>
        <v>76</v>
      </c>
      <c r="BX8" s="2">
        <f>'[3]60-Mile'!D8</f>
        <v>114</v>
      </c>
      <c r="BY8" s="2">
        <f>'[3]60-Mile'!E8</f>
        <v>177</v>
      </c>
      <c r="BZ8" s="2">
        <f>'[3]60-Mile'!F8</f>
        <v>154</v>
      </c>
      <c r="CA8" s="2">
        <f>'[3]60-Mile'!G8</f>
        <v>222</v>
      </c>
      <c r="CB8" s="2">
        <f>'[3]60-Mile'!H8</f>
        <v>98</v>
      </c>
      <c r="CC8" s="2">
        <f>'[3]60-Mile'!I8</f>
        <v>6</v>
      </c>
      <c r="CD8" s="2">
        <f>'[3]60-Mile'!J8</f>
        <v>7</v>
      </c>
      <c r="CE8" s="2">
        <f>'[3]60-Mile'!K8</f>
        <v>5</v>
      </c>
      <c r="CF8" s="2">
        <f>'[3]60-Mile'!L8</f>
        <v>10</v>
      </c>
      <c r="CG8" s="2">
        <f>'[3]60-Mile'!M8</f>
        <v>10</v>
      </c>
      <c r="CH8" s="2">
        <f>'[3]60-Mile'!N8</f>
        <v>7</v>
      </c>
      <c r="CI8" s="2">
        <f>'[3]60-Mile'!O8</f>
        <v>10</v>
      </c>
      <c r="CJ8" s="2"/>
      <c r="CK8" s="2">
        <v>13442</v>
      </c>
      <c r="CL8" s="2">
        <v>22847</v>
      </c>
      <c r="CM8" s="2">
        <v>28339</v>
      </c>
      <c r="CN8" s="2">
        <v>28778</v>
      </c>
      <c r="CO8" s="2">
        <v>33548</v>
      </c>
      <c r="CP8" s="2">
        <v>31875</v>
      </c>
      <c r="CQ8" s="2">
        <v>27133</v>
      </c>
    </row>
    <row r="9" spans="1:95" x14ac:dyDescent="0.25">
      <c r="A9" s="21">
        <v>26025</v>
      </c>
      <c r="B9" s="21" t="s">
        <v>82</v>
      </c>
      <c r="C9" s="26" t="s">
        <v>158</v>
      </c>
      <c r="D9" s="26" t="s">
        <v>153</v>
      </c>
      <c r="E9" s="24" t="s">
        <v>235</v>
      </c>
      <c r="F9" s="31">
        <f t="shared" si="27"/>
        <v>1.2232736046977635E-2</v>
      </c>
      <c r="G9" s="31">
        <f t="shared" si="0"/>
        <v>1.2878755219164681</v>
      </c>
      <c r="H9" s="31">
        <f t="shared" si="28"/>
        <v>9.4983838413003497E-3</v>
      </c>
      <c r="I9" s="31">
        <f t="shared" si="1"/>
        <v>3.3959385630347385</v>
      </c>
      <c r="J9" s="31">
        <f t="shared" si="29"/>
        <v>0.36671058355548175</v>
      </c>
      <c r="K9" s="31">
        <f t="shared" si="2"/>
        <v>0.94950540889525148</v>
      </c>
      <c r="L9" s="31">
        <f t="shared" si="3"/>
        <v>0.94950540889525148</v>
      </c>
      <c r="M9" s="31">
        <f t="shared" si="30"/>
        <v>0.28653688333306937</v>
      </c>
      <c r="N9" s="31">
        <f t="shared" si="31"/>
        <v>6.2480169339148857E-2</v>
      </c>
      <c r="O9" s="31">
        <f t="shared" si="4"/>
        <v>0.1453900709219858</v>
      </c>
      <c r="P9" s="31">
        <f t="shared" si="5"/>
        <v>6.1752988047808773E-2</v>
      </c>
      <c r="Q9" s="31">
        <f t="shared" si="6"/>
        <v>0.25202037930126742</v>
      </c>
      <c r="R9" s="31">
        <f t="shared" si="7"/>
        <v>0.19080430162920989</v>
      </c>
      <c r="S9" s="31">
        <f t="shared" si="8"/>
        <v>0.42819499341238471</v>
      </c>
      <c r="T9" s="31">
        <f t="shared" si="32"/>
        <v>0.99130551585073756</v>
      </c>
      <c r="V9" s="56" t="s">
        <v>330</v>
      </c>
      <c r="W9" s="57" t="s">
        <v>334</v>
      </c>
      <c r="X9" s="52">
        <v>1</v>
      </c>
      <c r="Z9" s="41">
        <f t="shared" si="9"/>
        <v>0.20812287393052262</v>
      </c>
      <c r="AA9" s="41">
        <f t="shared" si="33"/>
        <v>1</v>
      </c>
      <c r="AB9" s="41">
        <v>0.59606000817055926</v>
      </c>
      <c r="AC9" s="41">
        <f t="shared" si="34"/>
        <v>1</v>
      </c>
      <c r="AD9" s="41">
        <f t="shared" si="35"/>
        <v>1</v>
      </c>
      <c r="AE9" s="41">
        <f t="shared" si="10"/>
        <v>0.52032647584973168</v>
      </c>
      <c r="AF9" s="41">
        <f t="shared" si="11"/>
        <v>0.48844426537004343</v>
      </c>
      <c r="AG9" s="41">
        <f t="shared" si="12"/>
        <v>0.22657580919931855</v>
      </c>
      <c r="AH9" s="41">
        <f t="shared" si="13"/>
        <v>1</v>
      </c>
      <c r="AI9" s="41">
        <f t="shared" si="14"/>
        <v>3.0649856358574736E-2</v>
      </c>
      <c r="AJ9" s="41">
        <f t="shared" si="15"/>
        <v>0.27567942404251333</v>
      </c>
      <c r="AK9" s="41">
        <f t="shared" si="16"/>
        <v>0.12445310699230303</v>
      </c>
      <c r="AL9" s="41">
        <f t="shared" si="17"/>
        <v>0</v>
      </c>
      <c r="AM9" s="41">
        <f t="shared" si="18"/>
        <v>0</v>
      </c>
      <c r="AN9" s="41">
        <f t="shared" si="19"/>
        <v>0.19080430162920989</v>
      </c>
      <c r="AO9" s="41">
        <f t="shared" si="20"/>
        <v>7.2695035460992902E-2</v>
      </c>
      <c r="AP9" s="41">
        <f t="shared" si="21"/>
        <v>0</v>
      </c>
      <c r="AQ9" s="41">
        <f t="shared" si="22"/>
        <v>0</v>
      </c>
      <c r="AR9" s="41">
        <f t="shared" si="23"/>
        <v>0.42819499341238471</v>
      </c>
      <c r="AS9" s="41">
        <f t="shared" si="24"/>
        <v>3.0876494023904386E-2</v>
      </c>
      <c r="AT9" s="44">
        <v>0.22639999999999999</v>
      </c>
      <c r="AU9" s="43">
        <f>INDEX('[4]Social Distancing Grades'!$C$2:$C$126,MATCH('Data Table'!$A9,'[4]Social Distancing Grades'!$B$2:$B$126,0))</f>
        <v>1</v>
      </c>
      <c r="AV9" s="62">
        <v>0.59606000817055926</v>
      </c>
      <c r="AW9" s="43">
        <f>INDEX('[4]Social Distancing Grades'!$E$2:$E$126,MATCH('Data Table'!$A9,'[4]Social Distancing Grades'!$B$2:$B$126,0))</f>
        <v>1</v>
      </c>
      <c r="AX9" s="43">
        <f>INDEX('[4]Social Distancing Grades'!$D$2:$D$126,MATCH('Data Table'!$A9,'[4]Social Distancing Grades'!$B$2:$B$126,0))</f>
        <v>1</v>
      </c>
      <c r="AY9" s="45">
        <v>19608</v>
      </c>
      <c r="AZ9" s="46">
        <v>0.20182008319940944</v>
      </c>
      <c r="BA9" s="43">
        <v>2.13</v>
      </c>
      <c r="BB9" s="43">
        <v>14.95</v>
      </c>
      <c r="BC9" s="268">
        <f>IF(INDEX('[5]Hospital Capacity'!$I$2:$I$126,MATCH('Data Table'!A9,'[5]Hospital Capacity'!$B$2:$B$126,0))&gt;100,100,INDEX('[5]Hospital Capacity'!$I$2:$I$126,MATCH('Data Table'!A9,'[5]Hospital Capacity'!$B$2:$B$126,0)))</f>
        <v>3.0649856358574734</v>
      </c>
      <c r="BD9" s="45">
        <v>546.34984129961197</v>
      </c>
      <c r="BE9" s="45">
        <f>INDEX('[3]60-Mile'!$S$4:$S$129,MATCH(E9,'[3]60-Mile'!$A$4:$A$129,0))</f>
        <v>310.83605262194067</v>
      </c>
      <c r="BF9" s="47">
        <f t="shared" si="36"/>
        <v>30</v>
      </c>
      <c r="BG9" s="43">
        <f t="shared" si="37"/>
        <v>30</v>
      </c>
      <c r="BH9" s="95">
        <v>423.71428571428572</v>
      </c>
      <c r="BI9" s="45">
        <f>INDEX('[3]60-Mile'!$V$4:$V$129,MATCH(E9,'[3]60-Mile'!$A$4:$A$129,0))</f>
        <v>128.85714285714286</v>
      </c>
      <c r="BJ9" s="47">
        <f t="shared" si="38"/>
        <v>30</v>
      </c>
      <c r="BK9" s="47">
        <f t="shared" si="25"/>
        <v>30</v>
      </c>
      <c r="BL9" s="95">
        <v>46.428571428571431</v>
      </c>
      <c r="BM9" s="45">
        <f>INDEX('[3]60-Mile'!$AA$4:$AA$129,MATCH(E9,'[3]60-Mile'!$A$4:$A$129,0))</f>
        <v>4.4285714285714288</v>
      </c>
      <c r="BO9" s="20">
        <v>11689100</v>
      </c>
      <c r="BP9" s="38">
        <v>187.97306695858694</v>
      </c>
      <c r="BQ9" s="38">
        <f>INDEX('[3]60-Mile'!$U$4:$U$129,MATCH(E9,'[3]60-Mile'!$A$4:$A$129,0))</f>
        <v>38.000625303970381</v>
      </c>
      <c r="BR9" s="38">
        <v>302.32756282255275</v>
      </c>
      <c r="BS9" s="38">
        <f>INDEX('[3]60-Mile'!$Z$4:$Z$129,MATCH(E9,'[3]60-Mile'!$A$4:$A$129,0))</f>
        <v>41.912089562471557</v>
      </c>
      <c r="BT9" s="118">
        <f t="shared" si="26"/>
        <v>-4.0652951699463369E-2</v>
      </c>
      <c r="BU9" s="269">
        <v>2.0649856358574734</v>
      </c>
      <c r="BV9" s="2">
        <f>'[3]60-Mile'!B9</f>
        <v>75</v>
      </c>
      <c r="BW9" s="2">
        <f>'[3]60-Mile'!C9</f>
        <v>108</v>
      </c>
      <c r="BX9" s="2">
        <f>'[3]60-Mile'!D9</f>
        <v>173</v>
      </c>
      <c r="BY9" s="2">
        <f>'[3]60-Mile'!E9</f>
        <v>162</v>
      </c>
      <c r="BZ9" s="2">
        <f>'[3]60-Mile'!F9</f>
        <v>150</v>
      </c>
      <c r="CA9" s="2">
        <f>'[3]60-Mile'!G9</f>
        <v>146</v>
      </c>
      <c r="CB9" s="2">
        <f>'[3]60-Mile'!H9</f>
        <v>88</v>
      </c>
      <c r="CC9" s="2">
        <f>'[3]60-Mile'!I9</f>
        <v>2</v>
      </c>
      <c r="CD9" s="2">
        <f>'[3]60-Mile'!J9</f>
        <v>7</v>
      </c>
      <c r="CE9" s="2">
        <f>'[3]60-Mile'!K9</f>
        <v>6</v>
      </c>
      <c r="CF9" s="2">
        <f>'[3]60-Mile'!L9</f>
        <v>3</v>
      </c>
      <c r="CG9" s="2">
        <f>'[3]60-Mile'!M9</f>
        <v>8</v>
      </c>
      <c r="CH9" s="2">
        <f>'[3]60-Mile'!N9</f>
        <v>5</v>
      </c>
      <c r="CI9" s="2">
        <f>'[3]60-Mile'!O9</f>
        <v>0</v>
      </c>
      <c r="CJ9" s="2"/>
      <c r="CK9" s="2">
        <v>8376</v>
      </c>
      <c r="CL9" s="2">
        <v>7578</v>
      </c>
      <c r="CM9" s="2">
        <v>12658</v>
      </c>
      <c r="CN9" s="2">
        <v>13014</v>
      </c>
      <c r="CO9" s="2">
        <v>-25386</v>
      </c>
      <c r="CP9" s="2">
        <v>-2826</v>
      </c>
      <c r="CQ9" s="2">
        <v>19608</v>
      </c>
    </row>
    <row r="10" spans="1:95" x14ac:dyDescent="0.25">
      <c r="A10" s="21">
        <v>42091</v>
      </c>
      <c r="B10" s="21" t="s">
        <v>70</v>
      </c>
      <c r="C10" s="26" t="s">
        <v>158</v>
      </c>
      <c r="D10" s="26" t="s">
        <v>153</v>
      </c>
      <c r="E10" s="24" t="s">
        <v>236</v>
      </c>
      <c r="F10" s="31">
        <f t="shared" si="27"/>
        <v>2.795421885187602</v>
      </c>
      <c r="G10" s="31">
        <f t="shared" si="0"/>
        <v>2.4195828280442377</v>
      </c>
      <c r="H10" s="31">
        <f t="shared" si="28"/>
        <v>1.1553321724667542</v>
      </c>
      <c r="I10" s="31">
        <f t="shared" si="1"/>
        <v>2.9959385630347386</v>
      </c>
      <c r="J10" s="31">
        <f t="shared" si="29"/>
        <v>0.69652824510408839</v>
      </c>
      <c r="K10" s="31">
        <f t="shared" si="2"/>
        <v>1</v>
      </c>
      <c r="L10" s="31">
        <f t="shared" si="3"/>
        <v>0.99060844937877834</v>
      </c>
      <c r="M10" s="31">
        <f t="shared" si="30"/>
        <v>3.4139155668572334</v>
      </c>
      <c r="N10" s="31">
        <f t="shared" si="31"/>
        <v>1.7211329850869461</v>
      </c>
      <c r="O10" s="31">
        <f t="shared" si="4"/>
        <v>1.3849129593810443</v>
      </c>
      <c r="P10" s="31">
        <f t="shared" si="5"/>
        <v>1.8247011952191237</v>
      </c>
      <c r="Q10" s="31">
        <f t="shared" si="6"/>
        <v>1.7251485088758178</v>
      </c>
      <c r="R10" s="31">
        <f t="shared" si="7"/>
        <v>0.33015648142185594</v>
      </c>
      <c r="S10" s="31">
        <f t="shared" si="8"/>
        <v>0.83530961791831349</v>
      </c>
      <c r="T10" s="31">
        <f t="shared" si="32"/>
        <v>0.76450436439070824</v>
      </c>
      <c r="V10" s="58" t="s">
        <v>331</v>
      </c>
      <c r="W10" s="54" t="s">
        <v>323</v>
      </c>
      <c r="X10" s="55">
        <v>1</v>
      </c>
      <c r="Z10" s="41">
        <f t="shared" si="9"/>
        <v>0.20812287393052262</v>
      </c>
      <c r="AA10" s="41">
        <f t="shared" si="33"/>
        <v>0.8</v>
      </c>
      <c r="AB10" s="41">
        <v>1</v>
      </c>
      <c r="AC10" s="41">
        <f t="shared" si="34"/>
        <v>1</v>
      </c>
      <c r="AD10" s="41">
        <f t="shared" si="35"/>
        <v>1</v>
      </c>
      <c r="AE10" s="41">
        <f t="shared" si="10"/>
        <v>0.90760286225402509</v>
      </c>
      <c r="AF10" s="41">
        <f t="shared" si="11"/>
        <v>0.40043414391398585</v>
      </c>
      <c r="AG10" s="41">
        <f t="shared" si="12"/>
        <v>0.29642248722316866</v>
      </c>
      <c r="AH10" s="41">
        <f t="shared" si="13"/>
        <v>0.12316034082106893</v>
      </c>
      <c r="AI10" s="41">
        <f t="shared" si="14"/>
        <v>1</v>
      </c>
      <c r="AJ10" s="41">
        <f t="shared" si="15"/>
        <v>0.2677131249531261</v>
      </c>
      <c r="AK10" s="41">
        <f t="shared" si="16"/>
        <v>0.4354186175036327</v>
      </c>
      <c r="AL10" s="41">
        <f t="shared" si="17"/>
        <v>0</v>
      </c>
      <c r="AM10" s="41">
        <f t="shared" si="18"/>
        <v>0</v>
      </c>
      <c r="AN10" s="41">
        <f t="shared" si="19"/>
        <v>0.33015648142185594</v>
      </c>
      <c r="AO10" s="41">
        <f t="shared" si="20"/>
        <v>0.69245647969052215</v>
      </c>
      <c r="AP10" s="41">
        <f t="shared" si="21"/>
        <v>0</v>
      </c>
      <c r="AQ10" s="41">
        <f t="shared" si="22"/>
        <v>0</v>
      </c>
      <c r="AR10" s="41">
        <f t="shared" si="23"/>
        <v>0.83530961791831349</v>
      </c>
      <c r="AS10" s="41">
        <f t="shared" si="24"/>
        <v>0.91235059760956183</v>
      </c>
      <c r="AT10" s="44">
        <v>0.22639999999999999</v>
      </c>
      <c r="AU10" s="43">
        <f>INDEX('[4]Social Distancing Grades'!$C$2:$C$126,MATCH('Data Table'!$A10,'[4]Social Distancing Grades'!$B$2:$B$126,0))</f>
        <v>0.8</v>
      </c>
      <c r="AV10" s="62">
        <v>1</v>
      </c>
      <c r="AW10" s="43">
        <f>INDEX('[4]Social Distancing Grades'!$E$2:$E$126,MATCH('Data Table'!$A10,'[4]Social Distancing Grades'!$B$2:$B$126,0))</f>
        <v>1</v>
      </c>
      <c r="AX10" s="43">
        <f>INDEX('[4]Social Distancing Grades'!$D$2:$D$126,MATCH('Data Table'!$A10,'[4]Social Distancing Grades'!$B$2:$B$126,0))</f>
        <v>1</v>
      </c>
      <c r="AY10" s="45">
        <v>2289</v>
      </c>
      <c r="AZ10" s="46">
        <v>0.18972100417365076</v>
      </c>
      <c r="BA10" s="43">
        <v>2.54</v>
      </c>
      <c r="BB10" s="43">
        <v>3.63</v>
      </c>
      <c r="BC10" s="268">
        <f>IF(INDEX('[5]Hospital Capacity'!$I$2:$I$126,MATCH('Data Table'!A10,'[5]Hospital Capacity'!$B$2:$B$126,0))&gt;100,100,INDEX('[5]Hospital Capacity'!$I$2:$I$126,MATCH('Data Table'!A10,'[5]Hospital Capacity'!$B$2:$B$126,0)))</f>
        <v>100</v>
      </c>
      <c r="BD10" s="45">
        <v>531.83565119331138</v>
      </c>
      <c r="BE10" s="45">
        <f>INDEX('[3]60-Mile'!$S$4:$S$129,MATCH(E10,'[3]60-Mile'!$A$4:$A$129,0))</f>
        <v>1033.4691638836573</v>
      </c>
      <c r="BF10" s="47">
        <f t="shared" si="36"/>
        <v>30</v>
      </c>
      <c r="BG10" s="43">
        <f t="shared" si="37"/>
        <v>30</v>
      </c>
      <c r="BH10" s="95">
        <v>732.85714285714289</v>
      </c>
      <c r="BI10" s="45">
        <f>INDEX('[3]60-Mile'!$V$4:$V$129,MATCH(E10,'[3]60-Mile'!$A$4:$A$129,0))</f>
        <v>1227.4285714285713</v>
      </c>
      <c r="BJ10" s="47">
        <f t="shared" si="38"/>
        <v>30</v>
      </c>
      <c r="BK10" s="47">
        <f t="shared" si="25"/>
        <v>30</v>
      </c>
      <c r="BL10" s="95">
        <v>90.571428571428569</v>
      </c>
      <c r="BM10" s="45">
        <f>INDEX('[3]60-Mile'!$AA$4:$AA$129,MATCH(E10,'[3]60-Mile'!$A$4:$A$129,0))</f>
        <v>130.85714285714286</v>
      </c>
      <c r="BO10" s="20">
        <v>12801989</v>
      </c>
      <c r="BP10" s="38">
        <v>99.574659953708945</v>
      </c>
      <c r="BQ10" s="38">
        <f>INDEX('[3]60-Mile'!$U$4:$U$129,MATCH(E10,'[3]60-Mile'!$A$4:$A$129,0))</f>
        <v>58.132916692097091</v>
      </c>
      <c r="BR10" s="38">
        <v>237.12548162331473</v>
      </c>
      <c r="BS10" s="38">
        <f>INDEX('[3]60-Mile'!$Z$4:$Z$129,MATCH(E10,'[3]60-Mile'!$A$4:$A$129,0))</f>
        <v>37.695247848347258</v>
      </c>
      <c r="BT10" s="118">
        <f t="shared" si="26"/>
        <v>-0.81520572450805007</v>
      </c>
      <c r="BU10" s="269">
        <v>99</v>
      </c>
      <c r="BV10" s="2">
        <f>'[3]60-Mile'!B10</f>
        <v>1434</v>
      </c>
      <c r="BW10" s="2">
        <f>'[3]60-Mile'!C10</f>
        <v>1145</v>
      </c>
      <c r="BX10" s="2">
        <f>'[3]60-Mile'!D10</f>
        <v>1265</v>
      </c>
      <c r="BY10" s="2">
        <f>'[3]60-Mile'!E10</f>
        <v>1397</v>
      </c>
      <c r="BZ10" s="2">
        <f>'[3]60-Mile'!F10</f>
        <v>1534</v>
      </c>
      <c r="CA10" s="2">
        <f>'[3]60-Mile'!G10</f>
        <v>938</v>
      </c>
      <c r="CB10" s="2">
        <f>'[3]60-Mile'!H10</f>
        <v>879</v>
      </c>
      <c r="CC10" s="2">
        <f>'[3]60-Mile'!I10</f>
        <v>188</v>
      </c>
      <c r="CD10" s="2">
        <f>'[3]60-Mile'!J10</f>
        <v>158</v>
      </c>
      <c r="CE10" s="2">
        <f>'[3]60-Mile'!K10</f>
        <v>148</v>
      </c>
      <c r="CF10" s="2">
        <f>'[3]60-Mile'!L10</f>
        <v>112</v>
      </c>
      <c r="CG10" s="2">
        <f>'[3]60-Mile'!M10</f>
        <v>170</v>
      </c>
      <c r="CH10" s="2">
        <f>'[3]60-Mile'!N10</f>
        <v>96</v>
      </c>
      <c r="CI10" s="2">
        <f>'[3]60-Mile'!O10</f>
        <v>44</v>
      </c>
      <c r="CJ10" s="2"/>
      <c r="CK10" s="2">
        <v>2991</v>
      </c>
      <c r="CL10" s="2">
        <v>0</v>
      </c>
      <c r="CM10" s="2">
        <v>1946</v>
      </c>
      <c r="CN10" s="2">
        <v>1435</v>
      </c>
      <c r="CO10" s="2">
        <v>2201</v>
      </c>
      <c r="CP10" s="2">
        <v>343</v>
      </c>
      <c r="CQ10" s="2">
        <v>2289</v>
      </c>
    </row>
    <row r="11" spans="1:95" x14ac:dyDescent="0.25">
      <c r="A11" s="21">
        <v>46083</v>
      </c>
      <c r="B11" s="21" t="s">
        <v>72</v>
      </c>
      <c r="C11" s="26" t="s">
        <v>158</v>
      </c>
      <c r="D11" s="26" t="s">
        <v>76</v>
      </c>
      <c r="E11" s="24" t="s">
        <v>197</v>
      </c>
      <c r="F11" s="31">
        <f t="shared" si="27"/>
        <v>6.8782646384776033E-5</v>
      </c>
      <c r="G11" s="31">
        <f t="shared" si="0"/>
        <v>0.49831289062699902</v>
      </c>
      <c r="H11" s="31">
        <f t="shared" si="28"/>
        <v>1.3803103969120829E-4</v>
      </c>
      <c r="I11" s="31">
        <f t="shared" si="1"/>
        <v>3.098701164828368</v>
      </c>
      <c r="J11" s="31">
        <f t="shared" si="29"/>
        <v>0.21507271040882708</v>
      </c>
      <c r="K11" s="31">
        <f t="shared" si="2"/>
        <v>0.37881747928344045</v>
      </c>
      <c r="L11" s="31">
        <f t="shared" si="3"/>
        <v>0.37881747928344034</v>
      </c>
      <c r="M11" s="31">
        <f t="shared" si="30"/>
        <v>1.6147133726056574E-2</v>
      </c>
      <c r="N11" s="31">
        <f t="shared" si="31"/>
        <v>2.7098473935804741E-2</v>
      </c>
      <c r="O11" s="31">
        <f t="shared" si="4"/>
        <v>6.270148291424886E-2</v>
      </c>
      <c r="P11" s="31">
        <f t="shared" si="5"/>
        <v>7.9681274900398405E-3</v>
      </c>
      <c r="Q11" s="31">
        <f t="shared" si="6"/>
        <v>4.0987095364794925E-2</v>
      </c>
      <c r="R11" s="31">
        <f t="shared" si="7"/>
        <v>3.5803979650975599E-2</v>
      </c>
      <c r="S11" s="31">
        <f t="shared" si="8"/>
        <v>7.9051383399209481E-3</v>
      </c>
      <c r="T11" s="31">
        <f t="shared" si="32"/>
        <v>0.65048102208432501</v>
      </c>
      <c r="V11" s="56" t="s">
        <v>325</v>
      </c>
      <c r="W11" s="59" t="s">
        <v>333</v>
      </c>
      <c r="X11" s="52">
        <v>1</v>
      </c>
      <c r="Z11" s="41">
        <f t="shared" si="9"/>
        <v>0.80259767034326357</v>
      </c>
      <c r="AA11" s="41">
        <f t="shared" si="33"/>
        <v>1</v>
      </c>
      <c r="AB11" s="41">
        <v>0.16287283988791701</v>
      </c>
      <c r="AC11" s="41">
        <f t="shared" si="34"/>
        <v>1</v>
      </c>
      <c r="AD11" s="41">
        <f t="shared" si="35"/>
        <v>1</v>
      </c>
      <c r="AE11" s="41">
        <f t="shared" si="10"/>
        <v>0.95547853309481212</v>
      </c>
      <c r="AF11" s="41">
        <f t="shared" si="11"/>
        <v>0.5818453334735274</v>
      </c>
      <c r="AG11" s="41">
        <f t="shared" si="12"/>
        <v>3.7478705281090284E-2</v>
      </c>
      <c r="AH11" s="41">
        <f t="shared" si="13"/>
        <v>0.39039504260263364</v>
      </c>
      <c r="AI11" s="41">
        <f t="shared" si="14"/>
        <v>3.5219571371637573E-2</v>
      </c>
      <c r="AJ11" s="41">
        <f t="shared" si="15"/>
        <v>0.25454691834640503</v>
      </c>
      <c r="AK11" s="41">
        <f t="shared" si="16"/>
        <v>0.4713207667016075</v>
      </c>
      <c r="AL11" s="41">
        <f t="shared" si="17"/>
        <v>0</v>
      </c>
      <c r="AM11" s="41">
        <f t="shared" si="18"/>
        <v>0</v>
      </c>
      <c r="AN11" s="41">
        <f t="shared" si="19"/>
        <v>3.5803979650975599E-2</v>
      </c>
      <c r="AO11" s="41">
        <f t="shared" si="20"/>
        <v>3.135074145712443E-2</v>
      </c>
      <c r="AP11" s="41">
        <f t="shared" si="21"/>
        <v>0</v>
      </c>
      <c r="AQ11" s="41">
        <f t="shared" si="22"/>
        <v>0</v>
      </c>
      <c r="AR11" s="41">
        <f t="shared" si="23"/>
        <v>7.9051383399209481E-3</v>
      </c>
      <c r="AS11" s="41">
        <f t="shared" si="24"/>
        <v>3.9840637450199202E-3</v>
      </c>
      <c r="AT11" s="44">
        <v>0.80310000000000004</v>
      </c>
      <c r="AU11" s="43">
        <f>INDEX('[4]Social Distancing Grades'!$C$2:$C$126,MATCH('Data Table'!$A11,'[4]Social Distancing Grades'!$B$2:$B$126,0))</f>
        <v>1</v>
      </c>
      <c r="AV11" s="62">
        <v>0.16287283988791701</v>
      </c>
      <c r="AW11" s="43">
        <f>INDEX('[4]Social Distancing Grades'!$E$2:$E$126,MATCH('Data Table'!$A11,'[4]Social Distancing Grades'!$B$2:$B$126,0))</f>
        <v>1</v>
      </c>
      <c r="AX11" s="43">
        <f>INDEX('[4]Social Distancing Grades'!$D$2:$D$126,MATCH('Data Table'!$A11,'[4]Social Distancing Grades'!$B$2:$B$126,0))</f>
        <v>1</v>
      </c>
      <c r="AY11" s="45">
        <v>148</v>
      </c>
      <c r="AZ11" s="46">
        <v>0.21466027572929422</v>
      </c>
      <c r="BA11" s="43">
        <v>1.02</v>
      </c>
      <c r="BB11" s="43">
        <v>7.08</v>
      </c>
      <c r="BC11" s="268">
        <f>IF(INDEX('[5]Hospital Capacity'!$I$2:$I$126,MATCH('Data Table'!A11,'[5]Hospital Capacity'!$B$2:$B$126,0))&gt;100,100,INDEX('[5]Hospital Capacity'!$I$2:$I$126,MATCH('Data Table'!A11,'[5]Hospital Capacity'!$B$2:$B$126,0)))</f>
        <v>3.5219571371637572</v>
      </c>
      <c r="BD11" s="45">
        <v>507.84749514687826</v>
      </c>
      <c r="BE11" s="45">
        <f>INDEX('[3]60-Mile'!$S$4:$S$129,MATCH(E11,'[3]60-Mile'!$A$4:$A$129,0))</f>
        <v>1116.899901052079</v>
      </c>
      <c r="BF11" s="47">
        <f t="shared" si="36"/>
        <v>30</v>
      </c>
      <c r="BG11" s="43">
        <f t="shared" si="37"/>
        <v>30</v>
      </c>
      <c r="BH11" s="95">
        <v>79.857142857142861</v>
      </c>
      <c r="BI11" s="45">
        <f>INDEX('[3]60-Mile'!$V$4:$V$129,MATCH(E11,'[3]60-Mile'!$A$4:$A$129,0))</f>
        <v>55.571428571428569</v>
      </c>
      <c r="BJ11" s="47">
        <f t="shared" si="38"/>
        <v>30</v>
      </c>
      <c r="BK11" s="47">
        <f t="shared" si="25"/>
        <v>30</v>
      </c>
      <c r="BL11" s="95">
        <v>0.8571428571428571</v>
      </c>
      <c r="BM11" s="45">
        <f>INDEX('[3]60-Mile'!$AA$4:$AA$129,MATCH(E11,'[3]60-Mile'!$A$4:$A$129,0))</f>
        <v>0.5714285714285714</v>
      </c>
      <c r="BO11" s="20">
        <v>884659</v>
      </c>
      <c r="BP11" s="38">
        <v>137.86065642482762</v>
      </c>
      <c r="BQ11" s="38">
        <f>INDEX('[3]60-Mile'!$U$4:$U$129,MATCH(E11,'[3]60-Mile'!$A$4:$A$129,0))</f>
        <v>68.641479086049713</v>
      </c>
      <c r="BR11" s="38">
        <v>0</v>
      </c>
      <c r="BS11" s="38">
        <f>INDEX('[3]60-Mile'!$Z$4:$Z$129,MATCH(E11,'[3]60-Mile'!$A$4:$A$129,0))</f>
        <v>55.451052408961267</v>
      </c>
      <c r="BT11" s="118">
        <f t="shared" si="26"/>
        <v>-0.91095706618962435</v>
      </c>
      <c r="BU11" s="269">
        <v>2.5219571371637572</v>
      </c>
      <c r="BV11" s="2">
        <f>'[3]60-Mile'!B11</f>
        <v>54</v>
      </c>
      <c r="BW11" s="2">
        <f>'[3]60-Mile'!C11</f>
        <v>39</v>
      </c>
      <c r="BX11" s="2">
        <f>'[3]60-Mile'!D11</f>
        <v>68</v>
      </c>
      <c r="BY11" s="2">
        <f>'[3]60-Mile'!E11</f>
        <v>26</v>
      </c>
      <c r="BZ11" s="2">
        <f>'[3]60-Mile'!F11</f>
        <v>73</v>
      </c>
      <c r="CA11" s="2">
        <f>'[3]60-Mile'!G11</f>
        <v>61</v>
      </c>
      <c r="CB11" s="2">
        <f>'[3]60-Mile'!H11</f>
        <v>68</v>
      </c>
      <c r="CC11" s="2">
        <f>'[3]60-Mile'!I11</f>
        <v>0</v>
      </c>
      <c r="CD11" s="2">
        <f>'[3]60-Mile'!J11</f>
        <v>1</v>
      </c>
      <c r="CE11" s="2">
        <f>'[3]60-Mile'!K11</f>
        <v>0</v>
      </c>
      <c r="CF11" s="2">
        <f>'[3]60-Mile'!L11</f>
        <v>0</v>
      </c>
      <c r="CG11" s="2">
        <f>'[3]60-Mile'!M11</f>
        <v>3</v>
      </c>
      <c r="CH11" s="2">
        <f>'[3]60-Mile'!N11</f>
        <v>0</v>
      </c>
      <c r="CI11" s="2">
        <f>'[3]60-Mile'!O11</f>
        <v>0</v>
      </c>
      <c r="CJ11" s="2"/>
      <c r="CK11" s="2">
        <v>84</v>
      </c>
      <c r="CL11" s="2">
        <v>-240</v>
      </c>
      <c r="CM11" s="2">
        <v>182</v>
      </c>
      <c r="CN11" s="2">
        <v>-17</v>
      </c>
      <c r="CO11" s="2">
        <v>64</v>
      </c>
      <c r="CP11" s="2">
        <v>427</v>
      </c>
      <c r="CQ11" s="2">
        <v>148</v>
      </c>
    </row>
    <row r="12" spans="1:95" x14ac:dyDescent="0.25">
      <c r="A12" s="21">
        <v>55025</v>
      </c>
      <c r="B12" s="21" t="s">
        <v>98</v>
      </c>
      <c r="C12" s="26" t="s">
        <v>158</v>
      </c>
      <c r="D12" s="26" t="s">
        <v>76</v>
      </c>
      <c r="E12" s="24" t="s">
        <v>229</v>
      </c>
      <c r="F12" s="31">
        <f t="shared" si="27"/>
        <v>1.3571629353222375E-3</v>
      </c>
      <c r="G12" s="31">
        <f t="shared" si="0"/>
        <v>0.73318972156659445</v>
      </c>
      <c r="H12" s="31">
        <f t="shared" si="28"/>
        <v>1.8510392268216878E-3</v>
      </c>
      <c r="I12" s="31">
        <f t="shared" si="1"/>
        <v>3.295897330172147</v>
      </c>
      <c r="J12" s="31">
        <f t="shared" si="29"/>
        <v>0.21210755131026743</v>
      </c>
      <c r="K12" s="31">
        <f t="shared" si="2"/>
        <v>0.95033695432684284</v>
      </c>
      <c r="L12" s="31">
        <f t="shared" si="3"/>
        <v>0.95033695432684284</v>
      </c>
      <c r="M12" s="31">
        <f t="shared" si="30"/>
        <v>0.30691454787057715</v>
      </c>
      <c r="N12" s="31">
        <f t="shared" si="31"/>
        <v>0.11528589417085632</v>
      </c>
      <c r="O12" s="31">
        <f t="shared" si="4"/>
        <v>0.43112876521983268</v>
      </c>
      <c r="P12" s="31">
        <f t="shared" si="5"/>
        <v>3.9840637450199209E-2</v>
      </c>
      <c r="Q12" s="31">
        <f t="shared" si="6"/>
        <v>0.21851986505305737</v>
      </c>
      <c r="R12" s="31">
        <f t="shared" si="7"/>
        <v>0.18636100199626507</v>
      </c>
      <c r="S12" s="31">
        <f t="shared" si="8"/>
        <v>7.2463768115942018E-2</v>
      </c>
      <c r="T12" s="31">
        <f t="shared" si="32"/>
        <v>0.80718746272548636</v>
      </c>
      <c r="V12" s="58" t="s">
        <v>346</v>
      </c>
      <c r="W12" s="60" t="s">
        <v>350</v>
      </c>
      <c r="X12" s="55">
        <v>2</v>
      </c>
      <c r="Z12" s="41">
        <f t="shared" si="9"/>
        <v>0.40820533965570555</v>
      </c>
      <c r="AA12" s="41">
        <f t="shared" si="33"/>
        <v>1</v>
      </c>
      <c r="AB12" s="41">
        <v>0.59861545981958986</v>
      </c>
      <c r="AC12" s="41">
        <f t="shared" si="34"/>
        <v>1</v>
      </c>
      <c r="AD12" s="41">
        <f t="shared" si="35"/>
        <v>1</v>
      </c>
      <c r="AE12" s="41">
        <f t="shared" si="10"/>
        <v>0.86017441860465116</v>
      </c>
      <c r="AF12" s="41">
        <f t="shared" si="11"/>
        <v>0.37869517015664822</v>
      </c>
      <c r="AG12" s="41">
        <f t="shared" si="12"/>
        <v>0.36286201022146503</v>
      </c>
      <c r="AH12" s="41">
        <f t="shared" si="13"/>
        <v>0.17970565453137105</v>
      </c>
      <c r="AI12" s="41">
        <f t="shared" si="14"/>
        <v>9.5311028406879161E-2</v>
      </c>
      <c r="AJ12" s="41">
        <f t="shared" si="15"/>
        <v>0.12197779021383534</v>
      </c>
      <c r="AK12" s="41">
        <f t="shared" si="16"/>
        <v>0.10727194132042091</v>
      </c>
      <c r="AL12" s="41">
        <f t="shared" si="17"/>
        <v>0</v>
      </c>
      <c r="AM12" s="41">
        <f t="shared" si="18"/>
        <v>0.28589988062924598</v>
      </c>
      <c r="AN12" s="41">
        <f t="shared" si="19"/>
        <v>0.18636100199626507</v>
      </c>
      <c r="AO12" s="41">
        <f t="shared" si="20"/>
        <v>7.261444229529336E-2</v>
      </c>
      <c r="AP12" s="41">
        <f t="shared" si="21"/>
        <v>0</v>
      </c>
      <c r="AQ12" s="41">
        <f t="shared" si="22"/>
        <v>0</v>
      </c>
      <c r="AR12" s="41">
        <f t="shared" si="23"/>
        <v>7.2463768115942018E-2</v>
      </c>
      <c r="AS12" s="41">
        <f t="shared" si="24"/>
        <v>1.9920318725099605E-2</v>
      </c>
      <c r="AT12" s="44">
        <v>0.42049999999999998</v>
      </c>
      <c r="AU12" s="43">
        <f>INDEX('[4]Social Distancing Grades'!$C$2:$C$126,MATCH('Data Table'!$A12,'[4]Social Distancing Grades'!$B$2:$B$126,0))</f>
        <v>1</v>
      </c>
      <c r="AV12" s="62">
        <v>0.59861545981958986</v>
      </c>
      <c r="AW12" s="43">
        <f>INDEX('[4]Social Distancing Grades'!$E$2:$E$126,MATCH('Data Table'!$A12,'[4]Social Distancing Grades'!$B$2:$B$126,0))</f>
        <v>1</v>
      </c>
      <c r="AX12" s="43">
        <f>INDEX('[4]Social Distancing Grades'!$D$2:$D$126,MATCH('Data Table'!$A12,'[4]Social Distancing Grades'!$B$2:$B$126,0))</f>
        <v>1</v>
      </c>
      <c r="AY12" s="45">
        <v>4410</v>
      </c>
      <c r="AZ12" s="46">
        <v>0.1867324665250549</v>
      </c>
      <c r="BA12" s="43">
        <v>2.93</v>
      </c>
      <c r="BB12" s="43">
        <v>4.3600000000000003</v>
      </c>
      <c r="BC12" s="268">
        <f>IF(INDEX('[5]Hospital Capacity'!$I$2:$I$126,MATCH('Data Table'!A12,'[5]Hospital Capacity'!$B$2:$B$126,0))&gt;100,100,INDEX('[5]Hospital Capacity'!$I$2:$I$126,MATCH('Data Table'!A12,'[5]Hospital Capacity'!$B$2:$B$126,0)))</f>
        <v>9.5311028406879164</v>
      </c>
      <c r="BD12" s="45">
        <v>266.31331392262899</v>
      </c>
      <c r="BE12" s="45">
        <f>INDEX('[3]60-Mile'!$S$4:$S$129,MATCH(E12,'[3]60-Mile'!$A$4:$A$129,0))</f>
        <v>270.90982677084963</v>
      </c>
      <c r="BF12" s="47">
        <f t="shared" si="36"/>
        <v>30</v>
      </c>
      <c r="BG12" s="43">
        <f t="shared" si="37"/>
        <v>23.658782876242523</v>
      </c>
      <c r="BH12" s="95">
        <v>413.85714285714283</v>
      </c>
      <c r="BI12" s="45">
        <f>INDEX('[3]60-Mile'!$V$4:$V$129,MATCH(E12,'[3]60-Mile'!$A$4:$A$129,0))</f>
        <v>128.71428571428572</v>
      </c>
      <c r="BJ12" s="47">
        <f t="shared" si="38"/>
        <v>30</v>
      </c>
      <c r="BK12" s="47">
        <f t="shared" si="25"/>
        <v>30</v>
      </c>
      <c r="BL12" s="95">
        <v>7.8571428571428568</v>
      </c>
      <c r="BM12" s="45">
        <f>INDEX('[3]60-Mile'!$AA$4:$AA$129,MATCH(E12,'[3]60-Mile'!$A$4:$A$129,0))</f>
        <v>2.8571428571428572</v>
      </c>
      <c r="BO12" s="20">
        <v>5822434</v>
      </c>
      <c r="BP12" s="38">
        <v>34.837963355875154</v>
      </c>
      <c r="BQ12" s="38">
        <f>INDEX('[3]60-Mile'!$U$4:$U$129,MATCH(E12,'[3]60-Mile'!$A$4:$A$129,0))</f>
        <v>23.658782876242523</v>
      </c>
      <c r="BR12" s="38">
        <v>88.722387842141401</v>
      </c>
      <c r="BS12" s="38">
        <f>INDEX('[3]60-Mile'!$Z$4:$Z$129,MATCH(E12,'[3]60-Mile'!$A$4:$A$129,0))</f>
        <v>32.403395097015164</v>
      </c>
      <c r="BT12" s="118">
        <f t="shared" si="26"/>
        <v>-0.72034883720930232</v>
      </c>
      <c r="BU12" s="269">
        <v>8.5311028406879164</v>
      </c>
      <c r="BV12" s="2">
        <f>'[3]60-Mile'!B12</f>
        <v>95</v>
      </c>
      <c r="BW12" s="2">
        <f>'[3]60-Mile'!C12</f>
        <v>63</v>
      </c>
      <c r="BX12" s="2">
        <f>'[3]60-Mile'!D12</f>
        <v>120</v>
      </c>
      <c r="BY12" s="2">
        <f>'[3]60-Mile'!E12</f>
        <v>154</v>
      </c>
      <c r="BZ12" s="2">
        <f>'[3]60-Mile'!F12</f>
        <v>201</v>
      </c>
      <c r="CA12" s="2">
        <f>'[3]60-Mile'!G12</f>
        <v>128</v>
      </c>
      <c r="CB12" s="2">
        <f>'[3]60-Mile'!H12</f>
        <v>140</v>
      </c>
      <c r="CC12" s="2">
        <f>'[3]60-Mile'!I12</f>
        <v>0</v>
      </c>
      <c r="CD12" s="2">
        <f>'[3]60-Mile'!J12</f>
        <v>3</v>
      </c>
      <c r="CE12" s="2">
        <f>'[3]60-Mile'!K12</f>
        <v>1</v>
      </c>
      <c r="CF12" s="2">
        <f>'[3]60-Mile'!L12</f>
        <v>10</v>
      </c>
      <c r="CG12" s="2">
        <f>'[3]60-Mile'!M12</f>
        <v>3</v>
      </c>
      <c r="CH12" s="2">
        <f>'[3]60-Mile'!N12</f>
        <v>2</v>
      </c>
      <c r="CI12" s="2">
        <f>'[3]60-Mile'!O12</f>
        <v>1</v>
      </c>
      <c r="CJ12" s="2"/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</row>
    <row r="13" spans="1:95" x14ac:dyDescent="0.25">
      <c r="A13" s="21">
        <v>1073</v>
      </c>
      <c r="B13" s="21" t="s">
        <v>49</v>
      </c>
      <c r="C13" s="26" t="s">
        <v>158</v>
      </c>
      <c r="D13" s="26" t="s">
        <v>153</v>
      </c>
      <c r="E13" s="24" t="s">
        <v>176</v>
      </c>
      <c r="F13" s="31">
        <f t="shared" si="27"/>
        <v>5.7919001210297654E-4</v>
      </c>
      <c r="G13" s="31">
        <f t="shared" si="0"/>
        <v>0.36286045693704339</v>
      </c>
      <c r="H13" s="31">
        <f t="shared" si="28"/>
        <v>1.5961783683788573E-3</v>
      </c>
      <c r="I13" s="31">
        <f t="shared" si="1"/>
        <v>3.2627048757860013</v>
      </c>
      <c r="J13" s="31">
        <f t="shared" si="29"/>
        <v>0.17325717754024655</v>
      </c>
      <c r="K13" s="31">
        <f t="shared" si="2"/>
        <v>0.84279766515630805</v>
      </c>
      <c r="L13" s="31">
        <f t="shared" si="3"/>
        <v>0.84279766515630805</v>
      </c>
      <c r="M13" s="31">
        <f t="shared" si="30"/>
        <v>0.48641531423351897</v>
      </c>
      <c r="N13" s="31">
        <f t="shared" si="31"/>
        <v>7.9731834637663784E-2</v>
      </c>
      <c r="O13" s="31">
        <f t="shared" si="4"/>
        <v>0.17023755662343487</v>
      </c>
      <c r="P13" s="31">
        <f t="shared" si="5"/>
        <v>3.7848605577689251E-2</v>
      </c>
      <c r="Q13" s="31">
        <f t="shared" si="6"/>
        <v>0.5901912502586576</v>
      </c>
      <c r="R13" s="31">
        <f t="shared" si="7"/>
        <v>0.56431661837355562</v>
      </c>
      <c r="S13" s="31">
        <f t="shared" si="8"/>
        <v>9.6179183135704879E-2</v>
      </c>
      <c r="T13" s="31">
        <f t="shared" si="32"/>
        <v>0.6836350108590088</v>
      </c>
      <c r="V13" s="53" t="s">
        <v>347</v>
      </c>
      <c r="W13" s="18" t="s">
        <v>351</v>
      </c>
      <c r="X13" s="51">
        <v>1.5</v>
      </c>
      <c r="Z13" s="41">
        <f t="shared" si="9"/>
        <v>0.47459024842799707</v>
      </c>
      <c r="AA13" s="41">
        <f t="shared" si="33"/>
        <v>1</v>
      </c>
      <c r="AB13" s="41">
        <v>0.40134005286940344</v>
      </c>
      <c r="AC13" s="41">
        <f t="shared" si="34"/>
        <v>1</v>
      </c>
      <c r="AD13" s="41">
        <f t="shared" si="35"/>
        <v>1</v>
      </c>
      <c r="AE13" s="41">
        <f t="shared" si="10"/>
        <v>0.94792039355992841</v>
      </c>
      <c r="AF13" s="41">
        <f t="shared" si="11"/>
        <v>0.51484845840900273</v>
      </c>
      <c r="AG13" s="41">
        <f t="shared" si="12"/>
        <v>0.17035775127768313</v>
      </c>
      <c r="AH13" s="41">
        <f t="shared" si="13"/>
        <v>8.5205267234701787E-2</v>
      </c>
      <c r="AI13" s="41">
        <f t="shared" si="14"/>
        <v>5.3648719212329228E-2</v>
      </c>
      <c r="AJ13" s="41">
        <f t="shared" si="15"/>
        <v>0.14051341753079402</v>
      </c>
      <c r="AK13" s="41">
        <f t="shared" si="16"/>
        <v>8.7149489647954936E-2</v>
      </c>
      <c r="AL13" s="41">
        <f t="shared" si="17"/>
        <v>0.39424771503142153</v>
      </c>
      <c r="AM13" s="41">
        <f t="shared" si="18"/>
        <v>4.9025435411313656E-2</v>
      </c>
      <c r="AN13" s="41">
        <f t="shared" si="19"/>
        <v>0.17006890334213409</v>
      </c>
      <c r="AO13" s="41">
        <f t="shared" si="20"/>
        <v>6.0606060606060601E-2</v>
      </c>
      <c r="AP13" s="41">
        <f t="shared" si="21"/>
        <v>0</v>
      </c>
      <c r="AQ13" s="41">
        <f t="shared" si="22"/>
        <v>0</v>
      </c>
      <c r="AR13" s="41">
        <f t="shared" si="23"/>
        <v>9.6179183135704879E-2</v>
      </c>
      <c r="AS13" s="41">
        <f t="shared" si="24"/>
        <v>1.8924302788844626E-2</v>
      </c>
      <c r="AT13" s="44">
        <v>0.4849</v>
      </c>
      <c r="AU13" s="43">
        <f>INDEX('[4]Social Distancing Grades'!$C$2:$C$126,MATCH('Data Table'!$A13,'[4]Social Distancing Grades'!$B$2:$B$126,0))</f>
        <v>1</v>
      </c>
      <c r="AV13" s="62">
        <v>0.40134005286940344</v>
      </c>
      <c r="AW13" s="43">
        <f>INDEX('[4]Social Distancing Grades'!$E$2:$E$126,MATCH('Data Table'!$A13,'[4]Social Distancing Grades'!$B$2:$B$126,0))</f>
        <v>1</v>
      </c>
      <c r="AX13" s="43">
        <f>INDEX('[4]Social Distancing Grades'!$D$2:$D$126,MATCH('Data Table'!$A13,'[4]Social Distancing Grades'!$B$2:$B$126,0))</f>
        <v>1</v>
      </c>
      <c r="AY13" s="45">
        <v>486</v>
      </c>
      <c r="AZ13" s="46">
        <v>0.20544996590953912</v>
      </c>
      <c r="BA13" s="43">
        <v>1.8</v>
      </c>
      <c r="BB13" s="43">
        <v>3.14</v>
      </c>
      <c r="BC13" s="268">
        <f>IF(INDEX('[5]Hospital Capacity'!$I$2:$I$126,MATCH('Data Table'!A13,'[5]Hospital Capacity'!$B$2:$B$126,0))&gt;100,100,INDEX('[5]Hospital Capacity'!$I$2:$I$126,MATCH('Data Table'!A13,'[5]Hospital Capacity'!$B$2:$B$126,0)))</f>
        <v>5.3648719212329228</v>
      </c>
      <c r="BD13" s="45">
        <v>300.08428028971883</v>
      </c>
      <c r="BE13" s="45">
        <f>INDEX('[3]60-Mile'!$S$4:$S$129,MATCH(E13,'[3]60-Mile'!$A$4:$A$129,0))</f>
        <v>224.14853213602927</v>
      </c>
      <c r="BF13" s="47">
        <f t="shared" si="36"/>
        <v>24.986955522485811</v>
      </c>
      <c r="BG13" s="43">
        <f t="shared" si="37"/>
        <v>28.912623083837389</v>
      </c>
      <c r="BH13" s="95">
        <v>377.71428571428572</v>
      </c>
      <c r="BI13" s="45">
        <f>INDEX('[3]60-Mile'!$V$4:$V$129,MATCH(E13,'[3]60-Mile'!$A$4:$A$129,0))</f>
        <v>107.42857142857143</v>
      </c>
      <c r="BJ13" s="47">
        <f t="shared" si="38"/>
        <v>30</v>
      </c>
      <c r="BK13" s="47">
        <f t="shared" si="25"/>
        <v>30</v>
      </c>
      <c r="BL13" s="95">
        <v>10.428571428571429</v>
      </c>
      <c r="BM13" s="45">
        <f>INDEX('[3]60-Mile'!$AA$4:$AA$129,MATCH(E13,'[3]60-Mile'!$A$4:$A$129,0))</f>
        <v>2.7142857142857144</v>
      </c>
      <c r="BO13" s="20">
        <v>4903185</v>
      </c>
      <c r="BP13" s="38">
        <v>24.986955522485811</v>
      </c>
      <c r="BQ13" s="38">
        <f>INDEX('[3]60-Mile'!$U$4:$U$129,MATCH(E13,'[3]60-Mile'!$A$4:$A$129,0))</f>
        <v>28.912623083837389</v>
      </c>
      <c r="BR13" s="38">
        <v>35.065804216717261</v>
      </c>
      <c r="BS13" s="38">
        <f>INDEX('[3]60-Mile'!$Z$4:$Z$129,MATCH(E13,'[3]60-Mile'!$A$4:$A$129,0))</f>
        <v>38.468627737017911</v>
      </c>
      <c r="BT13" s="118">
        <f t="shared" si="26"/>
        <v>-0.89584078711985693</v>
      </c>
      <c r="BU13" s="269">
        <v>4.3648719212329228</v>
      </c>
      <c r="BV13" s="2">
        <f>'[3]60-Mile'!B13</f>
        <v>93</v>
      </c>
      <c r="BW13" s="2">
        <f>'[3]60-Mile'!C13</f>
        <v>67</v>
      </c>
      <c r="BX13" s="2">
        <f>'[3]60-Mile'!D13</f>
        <v>178</v>
      </c>
      <c r="BY13" s="2">
        <f>'[3]60-Mile'!E13</f>
        <v>99</v>
      </c>
      <c r="BZ13" s="2">
        <f>'[3]60-Mile'!F13</f>
        <v>57</v>
      </c>
      <c r="CA13" s="2">
        <f>'[3]60-Mile'!G13</f>
        <v>149</v>
      </c>
      <c r="CB13" s="2">
        <f>'[3]60-Mile'!H13</f>
        <v>109</v>
      </c>
      <c r="CC13" s="2">
        <f>'[3]60-Mile'!I13</f>
        <v>0</v>
      </c>
      <c r="CD13" s="2">
        <f>'[3]60-Mile'!J13</f>
        <v>5</v>
      </c>
      <c r="CE13" s="2">
        <f>'[3]60-Mile'!K13</f>
        <v>5</v>
      </c>
      <c r="CF13" s="2">
        <f>'[3]60-Mile'!L13</f>
        <v>3</v>
      </c>
      <c r="CG13" s="2">
        <f>'[3]60-Mile'!M13</f>
        <v>3</v>
      </c>
      <c r="CH13" s="2">
        <f>'[3]60-Mile'!N13</f>
        <v>2</v>
      </c>
      <c r="CI13" s="2">
        <f>'[3]60-Mile'!O13</f>
        <v>1</v>
      </c>
      <c r="CJ13" s="2"/>
      <c r="CK13" s="2">
        <v>-2457</v>
      </c>
      <c r="CL13" s="2">
        <v>3204</v>
      </c>
      <c r="CM13" s="2">
        <v>2539</v>
      </c>
      <c r="CN13" s="2">
        <v>2589</v>
      </c>
      <c r="CO13" s="2">
        <v>1158</v>
      </c>
      <c r="CP13" s="2">
        <v>-767</v>
      </c>
      <c r="CQ13" s="2">
        <v>486</v>
      </c>
    </row>
    <row r="14" spans="1:95" x14ac:dyDescent="0.25">
      <c r="A14" s="21">
        <v>47037</v>
      </c>
      <c r="B14" s="21" t="s">
        <v>73</v>
      </c>
      <c r="C14" s="26" t="s">
        <v>158</v>
      </c>
      <c r="D14" s="26" t="s">
        <v>153</v>
      </c>
      <c r="E14" s="24" t="s">
        <v>209</v>
      </c>
      <c r="F14" s="31">
        <f t="shared" si="27"/>
        <v>6.4923648838030564E-3</v>
      </c>
      <c r="G14" s="31">
        <f t="shared" si="0"/>
        <v>0.68988018850196298</v>
      </c>
      <c r="H14" s="31">
        <f t="shared" si="28"/>
        <v>9.4108585693711121E-3</v>
      </c>
      <c r="I14" s="31">
        <f t="shared" si="1"/>
        <v>2.9298113596536441</v>
      </c>
      <c r="J14" s="31">
        <f t="shared" si="29"/>
        <v>0.31306240269380609</v>
      </c>
      <c r="K14" s="31">
        <f t="shared" si="2"/>
        <v>1</v>
      </c>
      <c r="L14" s="31">
        <f t="shared" si="3"/>
        <v>0.99060844937877834</v>
      </c>
      <c r="M14" s="31">
        <f t="shared" si="30"/>
        <v>0.28270632440957705</v>
      </c>
      <c r="N14" s="31">
        <f t="shared" si="31"/>
        <v>6.9929735708737006E-2</v>
      </c>
      <c r="O14" s="31">
        <f t="shared" si="4"/>
        <v>0.21744036105738232</v>
      </c>
      <c r="P14" s="31">
        <f t="shared" si="5"/>
        <v>5.3784860557768932E-2</v>
      </c>
      <c r="Q14" s="31">
        <f t="shared" si="6"/>
        <v>0.21545681089993096</v>
      </c>
      <c r="R14" s="31">
        <f t="shared" si="7"/>
        <v>0.166977912293129</v>
      </c>
      <c r="S14" s="31">
        <f t="shared" si="8"/>
        <v>4.8748353096179184E-2</v>
      </c>
      <c r="T14" s="31">
        <f t="shared" si="32"/>
        <v>0.90134841113387321</v>
      </c>
      <c r="V14" s="61" t="s">
        <v>348</v>
      </c>
      <c r="W14" s="59" t="s">
        <v>273</v>
      </c>
      <c r="X14" s="52">
        <v>0.5</v>
      </c>
      <c r="Z14" s="41">
        <f t="shared" si="9"/>
        <v>0.34037728069271206</v>
      </c>
      <c r="AA14" s="41">
        <f t="shared" si="33"/>
        <v>0.8</v>
      </c>
      <c r="AB14" s="41">
        <v>1</v>
      </c>
      <c r="AC14" s="41">
        <f t="shared" si="34"/>
        <v>1</v>
      </c>
      <c r="AD14" s="41">
        <f t="shared" si="35"/>
        <v>1</v>
      </c>
      <c r="AE14" s="41">
        <f t="shared" si="10"/>
        <v>0.77938282647584978</v>
      </c>
      <c r="AF14" s="41">
        <f t="shared" si="11"/>
        <v>0.33006606991930298</v>
      </c>
      <c r="AG14" s="41">
        <f t="shared" si="12"/>
        <v>0.22316865417376489</v>
      </c>
      <c r="AH14" s="41">
        <f t="shared" si="13"/>
        <v>0.17118512780790085</v>
      </c>
      <c r="AI14" s="41">
        <f t="shared" si="14"/>
        <v>0.14776320326014861</v>
      </c>
      <c r="AJ14" s="41">
        <f t="shared" si="15"/>
        <v>0.13978499332734437</v>
      </c>
      <c r="AK14" s="41">
        <f t="shared" si="16"/>
        <v>0.17624542503838936</v>
      </c>
      <c r="AL14" s="41">
        <f t="shared" si="17"/>
        <v>0</v>
      </c>
      <c r="AM14" s="41">
        <f t="shared" si="18"/>
        <v>0</v>
      </c>
      <c r="AN14" s="41">
        <f t="shared" si="19"/>
        <v>0.166977912293129</v>
      </c>
      <c r="AO14" s="41">
        <f t="shared" si="20"/>
        <v>0.10872018052869116</v>
      </c>
      <c r="AP14" s="41">
        <f t="shared" si="21"/>
        <v>0</v>
      </c>
      <c r="AQ14" s="41">
        <f t="shared" si="22"/>
        <v>0</v>
      </c>
      <c r="AR14" s="41">
        <f t="shared" si="23"/>
        <v>4.8748353096179184E-2</v>
      </c>
      <c r="AS14" s="41">
        <f t="shared" si="24"/>
        <v>2.6892430278884466E-2</v>
      </c>
      <c r="AT14" s="44">
        <v>0.35470000000000002</v>
      </c>
      <c r="AU14" s="43">
        <f>INDEX('[4]Social Distancing Grades'!$C$2:$C$126,MATCH('Data Table'!$A14,'[4]Social Distancing Grades'!$B$2:$B$126,0))</f>
        <v>0.8</v>
      </c>
      <c r="AV14" s="62">
        <v>1</v>
      </c>
      <c r="AW14" s="43">
        <f>INDEX('[4]Social Distancing Grades'!$E$2:$E$126,MATCH('Data Table'!$A14,'[4]Social Distancing Grades'!$B$2:$B$126,0))</f>
        <v>1</v>
      </c>
      <c r="AX14" s="43">
        <f>INDEX('[4]Social Distancing Grades'!$D$2:$D$126,MATCH('Data Table'!$A14,'[4]Social Distancing Grades'!$B$2:$B$126,0))</f>
        <v>1</v>
      </c>
      <c r="AY14" s="45">
        <v>8023</v>
      </c>
      <c r="AZ14" s="46">
        <v>0.18004724308723763</v>
      </c>
      <c r="BA14" s="43">
        <v>2.11</v>
      </c>
      <c r="BB14" s="43">
        <v>4.25</v>
      </c>
      <c r="BC14" s="268">
        <f>IF(INDEX('[5]Hospital Capacity'!$I$2:$I$126,MATCH('Data Table'!A14,'[5]Hospital Capacity'!$B$2:$B$126,0))&gt;100,100,INDEX('[5]Hospital Capacity'!$I$2:$I$126,MATCH('Data Table'!A14,'[5]Hospital Capacity'!$B$2:$B$126,0)))</f>
        <v>14.77632032601486</v>
      </c>
      <c r="BD14" s="45">
        <v>298.75712859126162</v>
      </c>
      <c r="BE14" s="45">
        <f>INDEX('[3]60-Mile'!$S$4:$S$129,MATCH(E14,'[3]60-Mile'!$A$4:$A$129,0))</f>
        <v>431.1929496538902</v>
      </c>
      <c r="BF14" s="47">
        <f t="shared" si="36"/>
        <v>30</v>
      </c>
      <c r="BG14" s="43">
        <f t="shared" si="37"/>
        <v>30</v>
      </c>
      <c r="BH14" s="95">
        <v>370.85714285714283</v>
      </c>
      <c r="BI14" s="45">
        <f>INDEX('[3]60-Mile'!$V$4:$V$129,MATCH(E14,'[3]60-Mile'!$A$4:$A$129,0))</f>
        <v>192.71428571428572</v>
      </c>
      <c r="BJ14" s="47">
        <f t="shared" si="38"/>
        <v>30</v>
      </c>
      <c r="BK14" s="47">
        <f t="shared" si="25"/>
        <v>30</v>
      </c>
      <c r="BL14" s="95">
        <v>5.2857142857142856</v>
      </c>
      <c r="BM14" s="45">
        <f>INDEX('[3]60-Mile'!$AA$4:$AA$129,MATCH(E14,'[3]60-Mile'!$A$4:$A$129,0))</f>
        <v>3.8571428571428572</v>
      </c>
      <c r="BO14" s="20">
        <v>6829174</v>
      </c>
      <c r="BP14" s="38">
        <v>30.569181505012562</v>
      </c>
      <c r="BQ14" s="38">
        <f>INDEX('[3]60-Mile'!$U$4:$U$129,MATCH(E14,'[3]60-Mile'!$A$4:$A$129,0))</f>
        <v>40.993617896016261</v>
      </c>
      <c r="BR14" s="38">
        <v>116.79495712078636</v>
      </c>
      <c r="BS14" s="38">
        <f>INDEX('[3]60-Mile'!$Z$4:$Z$129,MATCH(E14,'[3]60-Mile'!$A$4:$A$129,0))</f>
        <v>30.561346172238441</v>
      </c>
      <c r="BT14" s="118">
        <f t="shared" si="26"/>
        <v>-0.55876565295169944</v>
      </c>
      <c r="BU14" s="269">
        <v>13.77632032601486</v>
      </c>
      <c r="BV14" s="2">
        <f>'[3]60-Mile'!B14</f>
        <v>190</v>
      </c>
      <c r="BW14" s="2">
        <f>'[3]60-Mile'!C14</f>
        <v>345</v>
      </c>
      <c r="BX14" s="2">
        <f>'[3]60-Mile'!D14</f>
        <v>158</v>
      </c>
      <c r="BY14" s="2">
        <f>'[3]60-Mile'!E14</f>
        <v>139</v>
      </c>
      <c r="BZ14" s="2">
        <f>'[3]60-Mile'!F14</f>
        <v>197</v>
      </c>
      <c r="CA14" s="2">
        <f>'[3]60-Mile'!G14</f>
        <v>194</v>
      </c>
      <c r="CB14" s="2">
        <f>'[3]60-Mile'!H14</f>
        <v>126</v>
      </c>
      <c r="CC14" s="2">
        <f>'[3]60-Mile'!I14</f>
        <v>2</v>
      </c>
      <c r="CD14" s="2">
        <f>'[3]60-Mile'!J14</f>
        <v>2</v>
      </c>
      <c r="CE14" s="2">
        <f>'[3]60-Mile'!K14</f>
        <v>4</v>
      </c>
      <c r="CF14" s="2">
        <f>'[3]60-Mile'!L14</f>
        <v>6</v>
      </c>
      <c r="CG14" s="2">
        <f>'[3]60-Mile'!M14</f>
        <v>2</v>
      </c>
      <c r="CH14" s="2">
        <f>'[3]60-Mile'!N14</f>
        <v>7</v>
      </c>
      <c r="CI14" s="2">
        <f>'[3]60-Mile'!O14</f>
        <v>4</v>
      </c>
      <c r="CJ14" s="2"/>
      <c r="CK14" s="2">
        <v>5025</v>
      </c>
      <c r="CL14" s="2">
        <v>6350</v>
      </c>
      <c r="CM14" s="2">
        <v>2280</v>
      </c>
      <c r="CN14" s="2">
        <v>-3897</v>
      </c>
      <c r="CO14" s="2">
        <v>8792</v>
      </c>
      <c r="CP14" s="2">
        <v>6258</v>
      </c>
      <c r="CQ14" s="2">
        <v>8023</v>
      </c>
    </row>
    <row r="15" spans="1:95" x14ac:dyDescent="0.25">
      <c r="A15" s="21">
        <v>38017</v>
      </c>
      <c r="B15" s="21" t="s">
        <v>84</v>
      </c>
      <c r="C15" s="26" t="s">
        <v>158</v>
      </c>
      <c r="D15" s="26" t="s">
        <v>76</v>
      </c>
      <c r="E15" s="24" t="s">
        <v>192</v>
      </c>
      <c r="F15" s="31">
        <f t="shared" si="27"/>
        <v>4.393802450003883E-5</v>
      </c>
      <c r="G15" s="31">
        <f t="shared" si="0"/>
        <v>0.54414486169379372</v>
      </c>
      <c r="H15" s="31">
        <f t="shared" si="28"/>
        <v>8.0746925300866014E-5</v>
      </c>
      <c r="I15" s="31">
        <f t="shared" si="1"/>
        <v>3.318575404597464</v>
      </c>
      <c r="J15" s="31">
        <f t="shared" si="29"/>
        <v>0.11551467184239227</v>
      </c>
      <c r="K15" s="31">
        <f t="shared" si="2"/>
        <v>0.36260530351199305</v>
      </c>
      <c r="L15" s="31">
        <f t="shared" si="3"/>
        <v>0.36260530351199305</v>
      </c>
      <c r="M15" s="31">
        <f t="shared" si="30"/>
        <v>0.10419222147548113</v>
      </c>
      <c r="N15" s="31">
        <f t="shared" si="31"/>
        <v>0.24977768345398838</v>
      </c>
      <c r="O15" s="31">
        <f t="shared" si="4"/>
        <v>0.54811172389817686</v>
      </c>
      <c r="P15" s="31">
        <f t="shared" si="5"/>
        <v>0.10406986548681532</v>
      </c>
      <c r="Q15" s="31">
        <f t="shared" si="6"/>
        <v>0.10359932128312621</v>
      </c>
      <c r="R15" s="31">
        <f t="shared" si="7"/>
        <v>3.36789233047846E-2</v>
      </c>
      <c r="S15" s="31">
        <f t="shared" si="8"/>
        <v>1.3175230566534914E-2</v>
      </c>
      <c r="T15" s="31">
        <f t="shared" si="32"/>
        <v>0.67186017442484225</v>
      </c>
      <c r="V15" s="58" t="s">
        <v>352</v>
      </c>
      <c r="W15" s="60" t="s">
        <v>280</v>
      </c>
      <c r="X15" s="64">
        <v>1</v>
      </c>
      <c r="Z15" s="41">
        <f t="shared" si="9"/>
        <v>0.36284919080507161</v>
      </c>
      <c r="AA15" s="41">
        <f t="shared" si="33"/>
        <v>1</v>
      </c>
      <c r="AB15" s="41">
        <v>0.15908527213552151</v>
      </c>
      <c r="AC15" s="41">
        <f t="shared" si="34"/>
        <v>1</v>
      </c>
      <c r="AD15" s="41">
        <f t="shared" si="35"/>
        <v>1</v>
      </c>
      <c r="AE15" s="41">
        <f t="shared" si="10"/>
        <v>0.94823345259391767</v>
      </c>
      <c r="AF15" s="41">
        <f t="shared" si="11"/>
        <v>0.54017148353147126</v>
      </c>
      <c r="AG15" s="41">
        <f t="shared" si="12"/>
        <v>0.14480408858603064</v>
      </c>
      <c r="AH15" s="41">
        <f t="shared" si="13"/>
        <v>0.26491092176607278</v>
      </c>
      <c r="AI15" s="41">
        <f t="shared" si="14"/>
        <v>6.7214925670845152E-2</v>
      </c>
      <c r="AJ15" s="41">
        <f t="shared" si="15"/>
        <v>0.15284851629463864</v>
      </c>
      <c r="AK15" s="41">
        <f t="shared" si="16"/>
        <v>0.2631449392822946</v>
      </c>
      <c r="AL15" s="41">
        <f t="shared" si="17"/>
        <v>0</v>
      </c>
      <c r="AM15" s="41">
        <f t="shared" si="18"/>
        <v>0.46880804884982097</v>
      </c>
      <c r="AN15" s="41">
        <f t="shared" si="19"/>
        <v>3.36789233047846E-2</v>
      </c>
      <c r="AO15" s="41">
        <f t="shared" si="20"/>
        <v>3.9651837524177953E-2</v>
      </c>
      <c r="AP15" s="41">
        <f t="shared" si="21"/>
        <v>0</v>
      </c>
      <c r="AQ15" s="41">
        <f t="shared" si="22"/>
        <v>8.0165483016695793E-2</v>
      </c>
      <c r="AR15" s="41">
        <f t="shared" si="23"/>
        <v>1.3175230566534914E-2</v>
      </c>
      <c r="AS15" s="41">
        <f t="shared" si="24"/>
        <v>1.1952191235059761E-2</v>
      </c>
      <c r="AT15" s="44">
        <v>0.3765</v>
      </c>
      <c r="AU15" s="43">
        <f>INDEX('[4]Social Distancing Grades'!$C$2:$C$126,MATCH('Data Table'!$A15,'[4]Social Distancing Grades'!$B$2:$B$126,0))</f>
        <v>1</v>
      </c>
      <c r="AV15" s="62">
        <v>0.15908527213552151</v>
      </c>
      <c r="AW15" s="43">
        <f>INDEX('[4]Social Distancing Grades'!$E$2:$E$126,MATCH('Data Table'!$A15,'[4]Social Distancing Grades'!$B$2:$B$126,0))</f>
        <v>1</v>
      </c>
      <c r="AX15" s="43">
        <f>INDEX('[4]Social Distancing Grades'!$D$2:$D$126,MATCH('Data Table'!$A15,'[4]Social Distancing Grades'!$B$2:$B$126,0))</f>
        <v>1</v>
      </c>
      <c r="AY15" s="45">
        <v>472</v>
      </c>
      <c r="AZ15" s="46">
        <v>0.20893121644139975</v>
      </c>
      <c r="BA15" s="43">
        <v>1.65</v>
      </c>
      <c r="BB15" s="43">
        <v>5.46</v>
      </c>
      <c r="BC15" s="268">
        <f>IF(INDEX('[5]Hospital Capacity'!$I$2:$I$126,MATCH('Data Table'!A15,'[5]Hospital Capacity'!$B$2:$B$126,0))&gt;100,100,INDEX('[5]Hospital Capacity'!$I$2:$I$126,MATCH('Data Table'!A15,'[5]Hospital Capacity'!$B$2:$B$126,0)))</f>
        <v>6.7214925670845158</v>
      </c>
      <c r="BD15" s="45">
        <v>322.55820029065683</v>
      </c>
      <c r="BE15" s="45">
        <f>INDEX('[3]60-Mile'!$S$4:$S$129,MATCH(E15,'[3]60-Mile'!$A$4:$A$129,0))</f>
        <v>633.13324278140476</v>
      </c>
      <c r="BF15" s="47">
        <f t="shared" si="36"/>
        <v>30</v>
      </c>
      <c r="BG15" s="43">
        <f t="shared" si="37"/>
        <v>19.601906721405904</v>
      </c>
      <c r="BH15" s="95">
        <v>75.142857142857139</v>
      </c>
      <c r="BI15" s="45">
        <f>INDEX('[3]60-Mile'!$V$4:$V$129,MATCH(E15,'[3]60-Mile'!$A$4:$A$129,0))</f>
        <v>70.285714285714292</v>
      </c>
      <c r="BJ15" s="47">
        <f t="shared" si="38"/>
        <v>30</v>
      </c>
      <c r="BK15" s="47">
        <f t="shared" si="25"/>
        <v>27.955504101616377</v>
      </c>
      <c r="BL15" s="95">
        <v>1.4285714285714286</v>
      </c>
      <c r="BM15" s="45">
        <f>INDEX('[3]60-Mile'!$AA$4:$AA$129,MATCH(E15,'[3]60-Mile'!$A$4:$A$129,0))</f>
        <v>1.7142857142857142</v>
      </c>
      <c r="BO15" s="20">
        <v>762062</v>
      </c>
      <c r="BP15" s="38">
        <v>43.320774572982394</v>
      </c>
      <c r="BQ15" s="38">
        <f>INDEX('[3]60-Mile'!$U$4:$U$129,MATCH(E15,'[3]60-Mile'!$A$4:$A$129,0))</f>
        <v>19.601906721405904</v>
      </c>
      <c r="BR15" s="38">
        <v>37.082294466303075</v>
      </c>
      <c r="BS15" s="38">
        <f>INDEX('[3]60-Mile'!$Z$4:$Z$129,MATCH(E15,'[3]60-Mile'!$A$4:$A$129,0))</f>
        <v>27.955504101616377</v>
      </c>
      <c r="BT15" s="118">
        <f t="shared" si="26"/>
        <v>-0.89646690518783545</v>
      </c>
      <c r="BU15" s="269">
        <v>5.7214925670845158</v>
      </c>
      <c r="BV15" s="2">
        <f>'[3]60-Mile'!B15</f>
        <v>45</v>
      </c>
      <c r="BW15" s="2">
        <f>'[3]60-Mile'!C15</f>
        <v>68</v>
      </c>
      <c r="BX15" s="2">
        <f>'[3]60-Mile'!D15</f>
        <v>79</v>
      </c>
      <c r="BY15" s="2">
        <f>'[3]60-Mile'!E15</f>
        <v>110</v>
      </c>
      <c r="BZ15" s="2">
        <f>'[3]60-Mile'!F15</f>
        <v>85</v>
      </c>
      <c r="CA15" s="2">
        <f>'[3]60-Mile'!G15</f>
        <v>53</v>
      </c>
      <c r="CB15" s="2">
        <f>'[3]60-Mile'!H15</f>
        <v>52</v>
      </c>
      <c r="CC15" s="2">
        <f>'[3]60-Mile'!I15</f>
        <v>0</v>
      </c>
      <c r="CD15" s="2">
        <f>'[3]60-Mile'!J15</f>
        <v>2</v>
      </c>
      <c r="CE15" s="2">
        <f>'[3]60-Mile'!K15</f>
        <v>4</v>
      </c>
      <c r="CF15" s="2">
        <f>'[3]60-Mile'!L15</f>
        <v>3</v>
      </c>
      <c r="CG15" s="2">
        <f>'[3]60-Mile'!M15</f>
        <v>1</v>
      </c>
      <c r="CH15" s="2">
        <f>'[3]60-Mile'!N15</f>
        <v>1</v>
      </c>
      <c r="CI15" s="2">
        <f>'[3]60-Mile'!O15</f>
        <v>1</v>
      </c>
      <c r="CJ15" s="2"/>
      <c r="CK15" s="2">
        <v>540</v>
      </c>
      <c r="CL15" s="2">
        <v>459</v>
      </c>
      <c r="CM15" s="2">
        <v>739</v>
      </c>
      <c r="CN15" s="2">
        <v>671</v>
      </c>
      <c r="CO15" s="2">
        <v>838</v>
      </c>
      <c r="CP15" s="2">
        <v>810</v>
      </c>
      <c r="CQ15" s="2">
        <v>472</v>
      </c>
    </row>
    <row r="16" spans="1:95" x14ac:dyDescent="0.25">
      <c r="A16" s="21">
        <v>39049</v>
      </c>
      <c r="B16" s="21" t="s">
        <v>90</v>
      </c>
      <c r="C16" s="26" t="s">
        <v>158</v>
      </c>
      <c r="D16" s="26" t="s">
        <v>153</v>
      </c>
      <c r="E16" s="24" t="s">
        <v>218</v>
      </c>
      <c r="F16" s="31">
        <f t="shared" si="27"/>
        <v>3.0938520387804569E-3</v>
      </c>
      <c r="G16" s="31">
        <f t="shared" si="0"/>
        <v>0.40542601851591653</v>
      </c>
      <c r="H16" s="31">
        <f t="shared" si="28"/>
        <v>7.631113686550426E-3</v>
      </c>
      <c r="I16" s="31">
        <f t="shared" si="1"/>
        <v>3.2576538501185444</v>
      </c>
      <c r="J16" s="31">
        <f t="shared" si="29"/>
        <v>0.21918244309413776</v>
      </c>
      <c r="K16" s="31">
        <f t="shared" si="2"/>
        <v>0.84057994319172702</v>
      </c>
      <c r="L16" s="31">
        <f t="shared" si="3"/>
        <v>0.84057994319172702</v>
      </c>
      <c r="M16" s="31">
        <f t="shared" si="30"/>
        <v>1.0715552448139816</v>
      </c>
      <c r="N16" s="31">
        <f t="shared" si="31"/>
        <v>0.58958910076350035</v>
      </c>
      <c r="O16" s="31">
        <f t="shared" si="4"/>
        <v>0.1810122501611863</v>
      </c>
      <c r="P16" s="31">
        <f t="shared" si="5"/>
        <v>0.68175857384904504</v>
      </c>
      <c r="Q16" s="31">
        <f t="shared" si="6"/>
        <v>0.81514172551848341</v>
      </c>
      <c r="R16" s="31">
        <f t="shared" si="7"/>
        <v>0.25887050035417608</v>
      </c>
      <c r="S16" s="31">
        <f t="shared" si="8"/>
        <v>0.43478260869565222</v>
      </c>
      <c r="T16" s="31">
        <f t="shared" si="32"/>
        <v>0.81593579677881223</v>
      </c>
      <c r="V16" s="53" t="s">
        <v>353</v>
      </c>
      <c r="W16" s="18" t="s">
        <v>281</v>
      </c>
      <c r="X16" s="63">
        <v>1</v>
      </c>
      <c r="Z16" s="41">
        <f t="shared" si="9"/>
        <v>0.48469229976291095</v>
      </c>
      <c r="AA16" s="41">
        <f t="shared" si="33"/>
        <v>1</v>
      </c>
      <c r="AB16" s="41">
        <v>0.39877285448963595</v>
      </c>
      <c r="AC16" s="41">
        <f t="shared" si="34"/>
        <v>1</v>
      </c>
      <c r="AD16" s="41">
        <f t="shared" si="35"/>
        <v>1</v>
      </c>
      <c r="AE16" s="41">
        <f t="shared" si="10"/>
        <v>0.95608228980322008</v>
      </c>
      <c r="AF16" s="41">
        <f t="shared" si="11"/>
        <v>0.26950433594337014</v>
      </c>
      <c r="AG16" s="41">
        <f t="shared" si="12"/>
        <v>0.1039182282793867</v>
      </c>
      <c r="AH16" s="41">
        <f t="shared" si="13"/>
        <v>0.22695584817970563</v>
      </c>
      <c r="AI16" s="41">
        <f t="shared" si="14"/>
        <v>3.727597102841209E-2</v>
      </c>
      <c r="AJ16" s="41">
        <f t="shared" si="15"/>
        <v>0.12754377591493349</v>
      </c>
      <c r="AK16" s="41">
        <f t="shared" si="16"/>
        <v>0.15354071492407645</v>
      </c>
      <c r="AL16" s="41">
        <f t="shared" si="17"/>
        <v>0</v>
      </c>
      <c r="AM16" s="41">
        <f t="shared" si="18"/>
        <v>0</v>
      </c>
      <c r="AN16" s="41">
        <f t="shared" si="19"/>
        <v>0.25887050035417608</v>
      </c>
      <c r="AO16" s="41">
        <f t="shared" si="20"/>
        <v>9.050612508059315E-2</v>
      </c>
      <c r="AP16" s="41">
        <f t="shared" si="21"/>
        <v>0</v>
      </c>
      <c r="AQ16" s="41">
        <f t="shared" si="22"/>
        <v>0.49649960970561868</v>
      </c>
      <c r="AR16" s="41">
        <f t="shared" si="23"/>
        <v>0.43478260869565222</v>
      </c>
      <c r="AS16" s="41">
        <f t="shared" si="24"/>
        <v>9.2629482071713162E-2</v>
      </c>
      <c r="AT16" s="44">
        <v>0.49469999999999997</v>
      </c>
      <c r="AU16" s="43">
        <f>INDEX('[4]Social Distancing Grades'!$C$2:$C$126,MATCH('Data Table'!$A16,'[4]Social Distancing Grades'!$B$2:$B$126,0))</f>
        <v>1</v>
      </c>
      <c r="AV16" s="62">
        <v>0.39877285448963595</v>
      </c>
      <c r="AW16" s="43">
        <f>INDEX('[4]Social Distancing Grades'!$E$2:$E$126,MATCH('Data Table'!$A16,'[4]Social Distancing Grades'!$B$2:$B$126,0))</f>
        <v>1</v>
      </c>
      <c r="AX16" s="43">
        <f>INDEX('[4]Social Distancing Grades'!$D$2:$D$126,MATCH('Data Table'!$A16,'[4]Social Distancing Grades'!$B$2:$B$126,0))</f>
        <v>1</v>
      </c>
      <c r="AY16" s="45">
        <v>121</v>
      </c>
      <c r="AZ16" s="46">
        <v>0.17172159606858609</v>
      </c>
      <c r="BA16" s="43">
        <v>1.41</v>
      </c>
      <c r="BB16" s="43">
        <v>4.97</v>
      </c>
      <c r="BC16" s="268">
        <f>IF(INDEX('[5]Hospital Capacity'!$I$2:$I$126,MATCH('Data Table'!A16,'[5]Hospital Capacity'!$B$2:$B$126,0))&gt;100,100,INDEX('[5]Hospital Capacity'!$I$2:$I$126,MATCH('Data Table'!A16,'[5]Hospital Capacity'!$B$2:$B$126,0)))</f>
        <v>3.7275971028412092</v>
      </c>
      <c r="BD16" s="45">
        <v>276.45425561816643</v>
      </c>
      <c r="BE16" s="45">
        <f>INDEX('[3]60-Mile'!$S$4:$S$129,MATCH(E16,'[3]60-Mile'!$A$4:$A$129,0))</f>
        <v>378.43090770517853</v>
      </c>
      <c r="BF16" s="47">
        <f t="shared" si="36"/>
        <v>30</v>
      </c>
      <c r="BG16" s="43">
        <f t="shared" si="37"/>
        <v>30</v>
      </c>
      <c r="BH16" s="95">
        <v>574.71428571428567</v>
      </c>
      <c r="BI16" s="45">
        <f>INDEX('[3]60-Mile'!$V$4:$V$129,MATCH(E16,'[3]60-Mile'!$A$4:$A$129,0))</f>
        <v>160.42857142857142</v>
      </c>
      <c r="BJ16" s="47">
        <f t="shared" si="38"/>
        <v>30</v>
      </c>
      <c r="BK16" s="47">
        <f t="shared" si="25"/>
        <v>17.337550060282211</v>
      </c>
      <c r="BL16" s="95">
        <v>47.142857142857146</v>
      </c>
      <c r="BM16" s="45">
        <f>INDEX('[3]60-Mile'!$AA$4:$AA$129,MATCH(E16,'[3]60-Mile'!$A$4:$A$129,0))</f>
        <v>13.285714285714286</v>
      </c>
      <c r="BO16" s="20">
        <v>11689100</v>
      </c>
      <c r="BP16" s="38">
        <v>39.425098124478005</v>
      </c>
      <c r="BQ16" s="38">
        <f>INDEX('[3]60-Mile'!$U$4:$U$129,MATCH(E16,'[3]60-Mile'!$A$4:$A$129,0))</f>
        <v>49.72401812167984</v>
      </c>
      <c r="BR16" s="38">
        <v>76.168647862843386</v>
      </c>
      <c r="BS16" s="38">
        <f>INDEX('[3]60-Mile'!$Z$4:$Z$129,MATCH(E16,'[3]60-Mile'!$A$4:$A$129,0))</f>
        <v>17.337550060282211</v>
      </c>
      <c r="BT16" s="118">
        <f t="shared" si="26"/>
        <v>-0.91216457960644004</v>
      </c>
      <c r="BU16" s="269">
        <v>2.7275971028412092</v>
      </c>
      <c r="BV16" s="2">
        <f>'[3]60-Mile'!B16</f>
        <v>130</v>
      </c>
      <c r="BW16" s="2">
        <f>'[3]60-Mile'!C16</f>
        <v>175</v>
      </c>
      <c r="BX16" s="2">
        <f>'[3]60-Mile'!D16</f>
        <v>163</v>
      </c>
      <c r="BY16" s="2">
        <f>'[3]60-Mile'!E16</f>
        <v>152</v>
      </c>
      <c r="BZ16" s="2">
        <f>'[3]60-Mile'!F16</f>
        <v>184</v>
      </c>
      <c r="CA16" s="2">
        <f>'[3]60-Mile'!G16</f>
        <v>182</v>
      </c>
      <c r="CB16" s="2">
        <f>'[3]60-Mile'!H16</f>
        <v>137</v>
      </c>
      <c r="CC16" s="2">
        <f>'[3]60-Mile'!I16</f>
        <v>12</v>
      </c>
      <c r="CD16" s="2">
        <f>'[3]60-Mile'!J16</f>
        <v>25</v>
      </c>
      <c r="CE16" s="2">
        <f>'[3]60-Mile'!K16</f>
        <v>13</v>
      </c>
      <c r="CF16" s="2">
        <f>'[3]60-Mile'!L16</f>
        <v>6</v>
      </c>
      <c r="CG16" s="2">
        <f>'[3]60-Mile'!M16</f>
        <v>12</v>
      </c>
      <c r="CH16" s="2">
        <f>'[3]60-Mile'!N16</f>
        <v>18</v>
      </c>
      <c r="CI16" s="2">
        <f>'[3]60-Mile'!O16</f>
        <v>7</v>
      </c>
      <c r="CJ16" s="2"/>
      <c r="CK16" s="2">
        <v>773</v>
      </c>
      <c r="CL16" s="2">
        <v>7086</v>
      </c>
      <c r="CM16" s="2">
        <v>2240</v>
      </c>
      <c r="CN16" s="2">
        <v>2452</v>
      </c>
      <c r="CO16" s="2">
        <v>2554</v>
      </c>
      <c r="CP16" s="2">
        <v>3029</v>
      </c>
      <c r="CQ16" s="2">
        <v>121</v>
      </c>
    </row>
    <row r="17" spans="1:95" x14ac:dyDescent="0.25">
      <c r="A17" s="21">
        <v>21111</v>
      </c>
      <c r="B17" s="21" t="s">
        <v>53</v>
      </c>
      <c r="C17" s="26" t="s">
        <v>158</v>
      </c>
      <c r="D17" s="26" t="s">
        <v>153</v>
      </c>
      <c r="E17" s="24" t="s">
        <v>202</v>
      </c>
      <c r="F17" s="31">
        <f t="shared" si="27"/>
        <v>4.7220583377170799E-4</v>
      </c>
      <c r="G17" s="31">
        <f t="shared" si="0"/>
        <v>0.70395736488016791</v>
      </c>
      <c r="H17" s="31">
        <f t="shared" si="28"/>
        <v>6.7078754670332893E-4</v>
      </c>
      <c r="I17" s="31">
        <f t="shared" si="1"/>
        <v>3.1691062777033294</v>
      </c>
      <c r="J17" s="31">
        <f t="shared" si="29"/>
        <v>0.16502315127321973</v>
      </c>
      <c r="K17" s="31">
        <f t="shared" si="2"/>
        <v>0.94480850155695539</v>
      </c>
      <c r="L17" s="31">
        <f t="shared" si="3"/>
        <v>0.94480850155695539</v>
      </c>
      <c r="M17" s="31">
        <f t="shared" si="30"/>
        <v>0.20242699883826049</v>
      </c>
      <c r="N17" s="31">
        <f t="shared" si="31"/>
        <v>9.6445096455213847E-2</v>
      </c>
      <c r="O17" s="31">
        <f t="shared" si="4"/>
        <v>9.8484848484848481E-2</v>
      </c>
      <c r="P17" s="31">
        <f t="shared" si="5"/>
        <v>9.5617529880478086E-2</v>
      </c>
      <c r="Q17" s="31">
        <f t="shared" si="6"/>
        <v>0.12468853165157567</v>
      </c>
      <c r="R17" s="31">
        <f t="shared" si="7"/>
        <v>5.6668169231759942E-2</v>
      </c>
      <c r="S17" s="31">
        <f t="shared" si="8"/>
        <v>7.5098814229249009E-2</v>
      </c>
      <c r="T17" s="31">
        <f t="shared" si="32"/>
        <v>0.71137962364057283</v>
      </c>
      <c r="V17" s="61" t="s">
        <v>354</v>
      </c>
      <c r="W17" s="59" t="s">
        <v>282</v>
      </c>
      <c r="X17" s="65">
        <v>2</v>
      </c>
      <c r="Z17" s="41">
        <f t="shared" si="9"/>
        <v>0.66178744459334082</v>
      </c>
      <c r="AA17" s="41">
        <f t="shared" si="33"/>
        <v>1</v>
      </c>
      <c r="AB17" s="41">
        <v>0.58219877957656518</v>
      </c>
      <c r="AC17" s="41">
        <f t="shared" si="34"/>
        <v>1</v>
      </c>
      <c r="AD17" s="41">
        <f t="shared" si="35"/>
        <v>1</v>
      </c>
      <c r="AE17" s="41">
        <f t="shared" si="10"/>
        <v>0.95878801431127014</v>
      </c>
      <c r="AF17" s="41">
        <f t="shared" si="11"/>
        <v>0.44693119209834964</v>
      </c>
      <c r="AG17" s="41">
        <f t="shared" si="12"/>
        <v>0.25042589437819418</v>
      </c>
      <c r="AH17" s="41">
        <f t="shared" si="13"/>
        <v>0.23237800154918667</v>
      </c>
      <c r="AI17" s="41">
        <f t="shared" si="14"/>
        <v>0.11057673447639353</v>
      </c>
      <c r="AJ17" s="41">
        <f t="shared" si="15"/>
        <v>8.0355542352136544E-2</v>
      </c>
      <c r="AK17" s="41">
        <f t="shared" si="16"/>
        <v>9.8742468140854037E-2</v>
      </c>
      <c r="AL17" s="41">
        <f t="shared" si="17"/>
        <v>0</v>
      </c>
      <c r="AM17" s="41">
        <f t="shared" si="18"/>
        <v>0</v>
      </c>
      <c r="AN17" s="41">
        <f t="shared" si="19"/>
        <v>5.6668169231759942E-2</v>
      </c>
      <c r="AO17" s="41">
        <f t="shared" si="20"/>
        <v>4.924242424242424E-2</v>
      </c>
      <c r="AP17" s="41">
        <f t="shared" si="21"/>
        <v>0</v>
      </c>
      <c r="AQ17" s="41">
        <f t="shared" si="22"/>
        <v>0</v>
      </c>
      <c r="AR17" s="41">
        <f t="shared" si="23"/>
        <v>7.5098814229249009E-2</v>
      </c>
      <c r="AS17" s="41">
        <f t="shared" si="24"/>
        <v>4.7808764940239043E-2</v>
      </c>
      <c r="AT17" s="44">
        <v>0.66649999999999998</v>
      </c>
      <c r="AU17" s="43">
        <f>INDEX('[4]Social Distancing Grades'!$C$2:$C$126,MATCH('Data Table'!$A17,'[4]Social Distancing Grades'!$B$2:$B$126,0))</f>
        <v>1</v>
      </c>
      <c r="AV17" s="62">
        <v>0.58219877957656518</v>
      </c>
      <c r="AW17" s="43">
        <f>INDEX('[4]Social Distancing Grades'!$E$2:$E$126,MATCH('Data Table'!$A17,'[4]Social Distancing Grades'!$B$2:$B$126,0))</f>
        <v>1</v>
      </c>
      <c r="AX17" s="43">
        <f>INDEX('[4]Social Distancing Grades'!$D$2:$D$126,MATCH('Data Table'!$A17,'[4]Social Distancing Grades'!$B$2:$B$126,0))</f>
        <v>1</v>
      </c>
      <c r="AY17" s="45">
        <v>0</v>
      </c>
      <c r="AZ17" s="46">
        <v>0.19611312647890189</v>
      </c>
      <c r="BA17" s="43">
        <v>2.27</v>
      </c>
      <c r="BB17" s="43">
        <v>5.04</v>
      </c>
      <c r="BC17" s="268">
        <f>IF(INDEX('[5]Hospital Capacity'!$I$2:$I$126,MATCH('Data Table'!A17,'[5]Hospital Capacity'!$B$2:$B$126,0))&gt;100,100,INDEX('[5]Hospital Capacity'!$I$2:$I$126,MATCH('Data Table'!A17,'[5]Hospital Capacity'!$B$2:$B$126,0)))</f>
        <v>11.057673447639353</v>
      </c>
      <c r="BD17" s="45">
        <v>190.47970394418107</v>
      </c>
      <c r="BE17" s="45">
        <f>INDEX('[3]60-Mile'!$S$4:$S$129,MATCH(E17,'[3]60-Mile'!$A$4:$A$129,0))</f>
        <v>251.08872271645257</v>
      </c>
      <c r="BF17" s="47">
        <f t="shared" si="36"/>
        <v>30</v>
      </c>
      <c r="BG17" s="43">
        <f t="shared" si="37"/>
        <v>30</v>
      </c>
      <c r="BH17" s="95">
        <v>126.14285714285714</v>
      </c>
      <c r="BI17" s="45">
        <f>INDEX('[3]60-Mile'!$V$4:$V$129,MATCH(E17,'[3]60-Mile'!$A$4:$A$129,0))</f>
        <v>87.285714285714292</v>
      </c>
      <c r="BJ17" s="47">
        <f t="shared" si="38"/>
        <v>30</v>
      </c>
      <c r="BK17" s="47">
        <f t="shared" si="25"/>
        <v>30</v>
      </c>
      <c r="BL17" s="95">
        <v>8.1428571428571423</v>
      </c>
      <c r="BM17" s="45">
        <f>INDEX('[3]60-Mile'!$AA$4:$AA$129,MATCH(E17,'[3]60-Mile'!$A$4:$A$129,0))</f>
        <v>6.8571428571428568</v>
      </c>
      <c r="BO17" s="20">
        <v>4467673</v>
      </c>
      <c r="BP17" s="38">
        <v>0</v>
      </c>
      <c r="BQ17" s="38">
        <f>INDEX('[3]60-Mile'!$U$4:$U$129,MATCH(E17,'[3]60-Mile'!$A$4:$A$129,0))</f>
        <v>39.238937752345436</v>
      </c>
      <c r="BR17" s="38">
        <v>0</v>
      </c>
      <c r="BS17" s="38">
        <f>INDEX('[3]60-Mile'!$Z$4:$Z$129,MATCH(E17,'[3]60-Mile'!$A$4:$A$129,0))</f>
        <v>34.222972139495276</v>
      </c>
      <c r="BT17" s="118">
        <f t="shared" si="26"/>
        <v>-0.91757602862254029</v>
      </c>
      <c r="BU17" s="269">
        <v>10.057673447639353</v>
      </c>
      <c r="BV17" s="2">
        <f>'[3]60-Mile'!B17</f>
        <v>156</v>
      </c>
      <c r="BW17" s="2">
        <f>'[3]60-Mile'!C17</f>
        <v>95</v>
      </c>
      <c r="BX17" s="2">
        <f>'[3]60-Mile'!D17</f>
        <v>80</v>
      </c>
      <c r="BY17" s="2">
        <f>'[3]60-Mile'!E17</f>
        <v>89</v>
      </c>
      <c r="BZ17" s="2">
        <f>'[3]60-Mile'!F17</f>
        <v>123</v>
      </c>
      <c r="CA17" s="2">
        <f>'[3]60-Mile'!G17</f>
        <v>54</v>
      </c>
      <c r="CB17" s="2">
        <f>'[3]60-Mile'!H17</f>
        <v>14</v>
      </c>
      <c r="CC17" s="2">
        <f>'[3]60-Mile'!I17</f>
        <v>3</v>
      </c>
      <c r="CD17" s="2">
        <f>'[3]60-Mile'!J17</f>
        <v>15</v>
      </c>
      <c r="CE17" s="2">
        <f>'[3]60-Mile'!K17</f>
        <v>13</v>
      </c>
      <c r="CF17" s="2">
        <f>'[3]60-Mile'!L17</f>
        <v>7</v>
      </c>
      <c r="CG17" s="2">
        <f>'[3]60-Mile'!M17</f>
        <v>6</v>
      </c>
      <c r="CH17" s="2">
        <f>'[3]60-Mile'!N17</f>
        <v>4</v>
      </c>
      <c r="CI17" s="2">
        <f>'[3]60-Mile'!O17</f>
        <v>0</v>
      </c>
      <c r="CJ17" s="2"/>
      <c r="CK17" s="2">
        <v>20491</v>
      </c>
      <c r="CL17" s="2">
        <v>0</v>
      </c>
      <c r="CM17" s="2">
        <v>3706</v>
      </c>
      <c r="CN17" s="2">
        <v>6378</v>
      </c>
      <c r="CO17" s="2">
        <v>3819</v>
      </c>
      <c r="CP17" s="2">
        <v>-3053</v>
      </c>
      <c r="CQ17" s="2">
        <v>0</v>
      </c>
    </row>
    <row r="18" spans="1:95" x14ac:dyDescent="0.25">
      <c r="A18" s="21">
        <v>16001</v>
      </c>
      <c r="B18" s="21" t="s">
        <v>59</v>
      </c>
      <c r="C18" s="26" t="s">
        <v>158</v>
      </c>
      <c r="D18" s="26" t="s">
        <v>76</v>
      </c>
      <c r="E18" s="24" t="s">
        <v>177</v>
      </c>
      <c r="F18" s="31">
        <f t="shared" si="27"/>
        <v>3.4472154606523572E-6</v>
      </c>
      <c r="G18" s="31">
        <f t="shared" si="0"/>
        <v>2.4391152481403822</v>
      </c>
      <c r="H18" s="31">
        <f t="shared" si="28"/>
        <v>1.4133056907747863E-6</v>
      </c>
      <c r="I18" s="31">
        <f t="shared" si="1"/>
        <v>3.4609834037728069</v>
      </c>
      <c r="J18" s="31">
        <f t="shared" si="29"/>
        <v>7.4677074628394208E-2</v>
      </c>
      <c r="K18" s="31">
        <f t="shared" si="2"/>
        <v>0.77658948701500985</v>
      </c>
      <c r="L18" s="31">
        <f t="shared" si="3"/>
        <v>0.77658948701500974</v>
      </c>
      <c r="M18" s="31">
        <f t="shared" si="30"/>
        <v>1.122318632089001E-2</v>
      </c>
      <c r="N18" s="31">
        <f t="shared" si="31"/>
        <v>3.1284116469002727E-3</v>
      </c>
      <c r="O18" s="31">
        <f t="shared" si="4"/>
        <v>6.1250805931656995E-3</v>
      </c>
      <c r="P18" s="31">
        <f t="shared" si="5"/>
        <v>1.9920318725099601E-3</v>
      </c>
      <c r="Q18" s="31">
        <f t="shared" si="6"/>
        <v>1.4581035617581032E-2</v>
      </c>
      <c r="R18" s="31">
        <f t="shared" si="7"/>
        <v>1.3136711958271624E-2</v>
      </c>
      <c r="S18" s="31">
        <f t="shared" si="8"/>
        <v>7.9051383399209481E-3</v>
      </c>
      <c r="T18" s="31">
        <f t="shared" si="32"/>
        <v>0.72505047697332314</v>
      </c>
      <c r="Z18" s="41">
        <f t="shared" si="9"/>
        <v>7.8033192454386127E-2</v>
      </c>
      <c r="AA18" s="41">
        <f t="shared" si="33"/>
        <v>1</v>
      </c>
      <c r="AB18" s="41">
        <v>0.33677262877126907</v>
      </c>
      <c r="AC18" s="41">
        <f t="shared" si="34"/>
        <v>1</v>
      </c>
      <c r="AD18" s="41">
        <f t="shared" si="35"/>
        <v>1</v>
      </c>
      <c r="AE18" s="41">
        <f t="shared" si="10"/>
        <v>0.95878801431127014</v>
      </c>
      <c r="AF18" s="41">
        <f t="shared" si="11"/>
        <v>0.42042630491024946</v>
      </c>
      <c r="AG18" s="41">
        <f t="shared" si="12"/>
        <v>0.25553662691652468</v>
      </c>
      <c r="AH18" s="41">
        <f t="shared" si="13"/>
        <v>0.18357862122385749</v>
      </c>
      <c r="AI18" s="41">
        <f t="shared" si="14"/>
        <v>1</v>
      </c>
      <c r="AJ18" s="41">
        <f t="shared" si="15"/>
        <v>5.47344185978677E-2</v>
      </c>
      <c r="AK18" s="41">
        <f t="shared" si="16"/>
        <v>5.3654121535383917E-2</v>
      </c>
      <c r="AL18" s="41">
        <f t="shared" si="17"/>
        <v>0</v>
      </c>
      <c r="AM18" s="41">
        <f t="shared" si="18"/>
        <v>0</v>
      </c>
      <c r="AN18" s="41">
        <f t="shared" si="19"/>
        <v>1.3136711958271624E-2</v>
      </c>
      <c r="AO18" s="41">
        <f t="shared" si="20"/>
        <v>3.0625402965828497E-3</v>
      </c>
      <c r="AP18" s="41">
        <f t="shared" si="21"/>
        <v>0</v>
      </c>
      <c r="AQ18" s="41">
        <f t="shared" si="22"/>
        <v>0</v>
      </c>
      <c r="AR18" s="41">
        <f t="shared" si="23"/>
        <v>7.9051383399209481E-3</v>
      </c>
      <c r="AS18" s="41">
        <f t="shared" si="24"/>
        <v>9.9601593625498006E-4</v>
      </c>
      <c r="AT18" s="44">
        <v>0.1002</v>
      </c>
      <c r="AU18" s="43">
        <f>INDEX('[4]Social Distancing Grades'!$C$2:$C$126,MATCH('Data Table'!$A18,'[4]Social Distancing Grades'!$B$2:$B$126,0))</f>
        <v>1</v>
      </c>
      <c r="AV18" s="62">
        <v>0.33677262877126907</v>
      </c>
      <c r="AW18" s="43">
        <f>INDEX('[4]Social Distancing Grades'!$E$2:$E$126,MATCH('Data Table'!$A18,'[4]Social Distancing Grades'!$B$2:$B$126,0))</f>
        <v>1</v>
      </c>
      <c r="AX18" s="43">
        <f>INDEX('[4]Social Distancing Grades'!$D$2:$D$126,MATCH('Data Table'!$A18,'[4]Social Distancing Grades'!$B$2:$B$126,0))</f>
        <v>1</v>
      </c>
      <c r="AY18" s="45">
        <v>0</v>
      </c>
      <c r="AZ18" s="46">
        <v>0.19246940096924267</v>
      </c>
      <c r="BA18" s="43">
        <v>2.2999999999999998</v>
      </c>
      <c r="BB18" s="43">
        <v>4.41</v>
      </c>
      <c r="BC18" s="268">
        <f>IF(INDEX('[5]Hospital Capacity'!$I$2:$I$126,MATCH('Data Table'!A18,'[5]Hospital Capacity'!$B$2:$B$126,0))&gt;100,100,INDEX('[5]Hospital Capacity'!$I$2:$I$126,MATCH('Data Table'!A18,'[5]Hospital Capacity'!$B$2:$B$126,0)))</f>
        <v>100</v>
      </c>
      <c r="BD18" s="45">
        <v>143.79932492076253</v>
      </c>
      <c r="BE18" s="45">
        <f>INDEX('[3]60-Mile'!$S$4:$S$129,MATCH(E18,'[3]60-Mile'!$A$4:$A$129,0))</f>
        <v>146.31076153490079</v>
      </c>
      <c r="BF18" s="47">
        <f t="shared" si="36"/>
        <v>30</v>
      </c>
      <c r="BG18" s="43">
        <f t="shared" si="37"/>
        <v>30</v>
      </c>
      <c r="BH18" s="95">
        <v>29.571428571428573</v>
      </c>
      <c r="BI18" s="45">
        <f>INDEX('[3]60-Mile'!$V$4:$V$129,MATCH(E18,'[3]60-Mile'!$A$4:$A$129,0))</f>
        <v>5.4285714285714288</v>
      </c>
      <c r="BJ18" s="47">
        <f t="shared" si="38"/>
        <v>30</v>
      </c>
      <c r="BK18" s="47">
        <f t="shared" si="25"/>
        <v>30</v>
      </c>
      <c r="BL18" s="95">
        <v>0.8571428571428571</v>
      </c>
      <c r="BM18" s="45">
        <f>INDEX('[3]60-Mile'!$AA$4:$AA$129,MATCH(E18,'[3]60-Mile'!$A$4:$A$129,0))</f>
        <v>0.14285714285714285</v>
      </c>
      <c r="BO18" s="20">
        <v>1787065</v>
      </c>
      <c r="BP18" s="38">
        <v>0</v>
      </c>
      <c r="BQ18" s="38">
        <f>INDEX('[3]60-Mile'!$U$4:$U$129,MATCH(E18,'[3]60-Mile'!$A$4:$A$129,0))</f>
        <v>147.76776351580452</v>
      </c>
      <c r="BR18" s="38">
        <v>0</v>
      </c>
      <c r="BS18" s="38">
        <f>INDEX('[3]60-Mile'!$Z$4:$Z$129,MATCH(E18,'[3]60-Mile'!$A$4:$A$129,0))</f>
        <v>159.77017452323577</v>
      </c>
      <c r="BT18" s="118">
        <f t="shared" si="26"/>
        <v>-0.91757602862254029</v>
      </c>
      <c r="BU18" s="269">
        <v>99</v>
      </c>
      <c r="BV18" s="2">
        <f>'[3]60-Mile'!B18</f>
        <v>9</v>
      </c>
      <c r="BW18" s="2">
        <f>'[3]60-Mile'!C18</f>
        <v>7</v>
      </c>
      <c r="BX18" s="2">
        <f>'[3]60-Mile'!D18</f>
        <v>9</v>
      </c>
      <c r="BY18" s="2">
        <f>'[3]60-Mile'!E18</f>
        <v>6</v>
      </c>
      <c r="BZ18" s="2">
        <f>'[3]60-Mile'!F18</f>
        <v>4</v>
      </c>
      <c r="CA18" s="2">
        <f>'[3]60-Mile'!G18</f>
        <v>2</v>
      </c>
      <c r="CB18" s="2">
        <f>'[3]60-Mile'!H18</f>
        <v>1</v>
      </c>
      <c r="CC18" s="2">
        <f>'[3]60-Mile'!I18</f>
        <v>0</v>
      </c>
      <c r="CD18" s="2">
        <f>'[3]60-Mile'!J18</f>
        <v>1</v>
      </c>
      <c r="CE18" s="2">
        <f>'[3]60-Mile'!K18</f>
        <v>0</v>
      </c>
      <c r="CF18" s="2">
        <f>'[3]60-Mile'!L18</f>
        <v>0</v>
      </c>
      <c r="CG18" s="2">
        <f>'[3]60-Mile'!M18</f>
        <v>0</v>
      </c>
      <c r="CH18" s="2">
        <f>'[3]60-Mile'!N18</f>
        <v>0</v>
      </c>
      <c r="CI18" s="2">
        <f>'[3]60-Mile'!O18</f>
        <v>0</v>
      </c>
      <c r="CJ18" s="2"/>
      <c r="CK18" s="2">
        <v>1037</v>
      </c>
      <c r="CL18" s="2">
        <v>288</v>
      </c>
      <c r="CM18" s="2">
        <v>21</v>
      </c>
      <c r="CN18" s="2">
        <v>427</v>
      </c>
      <c r="CO18" s="2">
        <v>404</v>
      </c>
      <c r="CP18" s="2">
        <v>487</v>
      </c>
      <c r="CQ18" s="2">
        <v>0</v>
      </c>
    </row>
    <row r="19" spans="1:95" x14ac:dyDescent="0.25">
      <c r="A19" s="21">
        <v>12031</v>
      </c>
      <c r="B19" s="21" t="s">
        <v>78</v>
      </c>
      <c r="C19" s="26" t="s">
        <v>158</v>
      </c>
      <c r="D19" s="26" t="s">
        <v>76</v>
      </c>
      <c r="E19" s="24" t="s">
        <v>196</v>
      </c>
      <c r="F19" s="31">
        <f t="shared" si="27"/>
        <v>3.9745518815037712E-4</v>
      </c>
      <c r="G19" s="31">
        <f t="shared" si="0"/>
        <v>0.52076641490880249</v>
      </c>
      <c r="H19" s="31">
        <f t="shared" si="28"/>
        <v>7.6321202130513765E-4</v>
      </c>
      <c r="I19" s="31">
        <f t="shared" si="1"/>
        <v>3.179311411194722</v>
      </c>
      <c r="J19" s="31">
        <f t="shared" si="29"/>
        <v>0.14718159152693522</v>
      </c>
      <c r="K19" s="31">
        <f t="shared" si="2"/>
        <v>0.94696934911587538</v>
      </c>
      <c r="L19" s="31">
        <f t="shared" si="3"/>
        <v>0.94696934911587527</v>
      </c>
      <c r="M19" s="31">
        <f t="shared" si="30"/>
        <v>0.33751888841897437</v>
      </c>
      <c r="N19" s="31">
        <f t="shared" si="31"/>
        <v>7.3252074654440724E-3</v>
      </c>
      <c r="O19" s="31">
        <f t="shared" si="4"/>
        <v>5.399742101869761E-2</v>
      </c>
      <c r="P19" s="31">
        <f t="shared" si="5"/>
        <v>1.9920318725099605E-2</v>
      </c>
      <c r="Q19" s="31">
        <f t="shared" si="6"/>
        <v>0.36864431774481737</v>
      </c>
      <c r="R19" s="31">
        <f t="shared" si="7"/>
        <v>0.34136132397449936</v>
      </c>
      <c r="S19" s="31">
        <f t="shared" si="8"/>
        <v>0.33992094861660077</v>
      </c>
      <c r="T19" s="31">
        <f t="shared" si="32"/>
        <v>1.3696062872699639</v>
      </c>
      <c r="Z19" s="41">
        <f t="shared" si="9"/>
        <v>0.64137717761055568</v>
      </c>
      <c r="AA19" s="41">
        <f t="shared" si="33"/>
        <v>1</v>
      </c>
      <c r="AB19" s="41">
        <v>0.58845892151353352</v>
      </c>
      <c r="AC19" s="41">
        <f t="shared" si="34"/>
        <v>1</v>
      </c>
      <c r="AD19" s="41">
        <f t="shared" si="35"/>
        <v>1</v>
      </c>
      <c r="AE19" s="41">
        <f t="shared" si="10"/>
        <v>0.32797406082289804</v>
      </c>
      <c r="AF19" s="41">
        <f t="shared" si="11"/>
        <v>0.40216277433525527</v>
      </c>
      <c r="AG19" s="41">
        <f t="shared" si="12"/>
        <v>0.25383304940374785</v>
      </c>
      <c r="AH19" s="41">
        <f t="shared" si="13"/>
        <v>0.17970565453137105</v>
      </c>
      <c r="AI19" s="41">
        <f t="shared" si="14"/>
        <v>4.3613855486841782E-2</v>
      </c>
      <c r="AJ19" s="41">
        <f t="shared" si="15"/>
        <v>0.10494701676841088</v>
      </c>
      <c r="AK19" s="41">
        <f t="shared" si="16"/>
        <v>5.6042209584004722E-2</v>
      </c>
      <c r="AL19" s="41">
        <f t="shared" si="17"/>
        <v>0</v>
      </c>
      <c r="AM19" s="41">
        <f t="shared" si="18"/>
        <v>0</v>
      </c>
      <c r="AN19" s="41">
        <f t="shared" si="19"/>
        <v>0.34136132397449936</v>
      </c>
      <c r="AO19" s="41">
        <f t="shared" si="20"/>
        <v>2.6998710509348805E-2</v>
      </c>
      <c r="AP19" s="41">
        <f t="shared" si="21"/>
        <v>0</v>
      </c>
      <c r="AQ19" s="41">
        <f t="shared" si="22"/>
        <v>0</v>
      </c>
      <c r="AR19" s="41">
        <f t="shared" si="23"/>
        <v>0.33992094861660077</v>
      </c>
      <c r="AS19" s="41">
        <f t="shared" si="24"/>
        <v>9.9601593625498024E-3</v>
      </c>
      <c r="AT19" s="44">
        <v>0.64670000000000005</v>
      </c>
      <c r="AU19" s="43">
        <f>INDEX('[4]Social Distancing Grades'!$C$2:$C$126,MATCH('Data Table'!$A19,'[4]Social Distancing Grades'!$B$2:$B$126,0))</f>
        <v>1</v>
      </c>
      <c r="AV19" s="62">
        <v>0.58845892151353352</v>
      </c>
      <c r="AW19" s="43">
        <f>INDEX('[4]Social Distancing Grades'!$E$2:$E$126,MATCH('Data Table'!$A19,'[4]Social Distancing Grades'!$B$2:$B$126,0))</f>
        <v>1</v>
      </c>
      <c r="AX19" s="43">
        <f>INDEX('[4]Social Distancing Grades'!$D$2:$D$126,MATCH('Data Table'!$A19,'[4]Social Distancing Grades'!$B$2:$B$126,0))</f>
        <v>1</v>
      </c>
      <c r="AY19" s="45">
        <v>28210</v>
      </c>
      <c r="AZ19" s="46">
        <v>0.18995864543271562</v>
      </c>
      <c r="BA19" s="43">
        <v>2.29</v>
      </c>
      <c r="BB19" s="43">
        <v>4.3600000000000003</v>
      </c>
      <c r="BC19" s="268">
        <f>IF(INDEX('[5]Hospital Capacity'!$I$2:$I$126,MATCH('Data Table'!A19,'[5]Hospital Capacity'!$B$2:$B$126,0))&gt;100,100,INDEX('[5]Hospital Capacity'!$I$2:$I$126,MATCH('Data Table'!A19,'[5]Hospital Capacity'!$B$2:$B$126,0)))</f>
        <v>4.3613855486841784</v>
      </c>
      <c r="BD19" s="45">
        <v>235.28411445740542</v>
      </c>
      <c r="BE19" s="45">
        <f>INDEX('[3]60-Mile'!$S$4:$S$129,MATCH(E19,'[3]60-Mile'!$A$4:$A$129,0))</f>
        <v>151.86028853454823</v>
      </c>
      <c r="BF19" s="47">
        <f t="shared" si="36"/>
        <v>30</v>
      </c>
      <c r="BG19" s="43">
        <f t="shared" si="37"/>
        <v>30</v>
      </c>
      <c r="BH19" s="95">
        <v>757.71428571428567</v>
      </c>
      <c r="BI19" s="45">
        <f>INDEX('[3]60-Mile'!$V$4:$V$129,MATCH(E19,'[3]60-Mile'!$A$4:$A$129,0))</f>
        <v>47.857142857142854</v>
      </c>
      <c r="BJ19" s="47">
        <f t="shared" si="38"/>
        <v>30</v>
      </c>
      <c r="BK19" s="47">
        <f t="shared" si="25"/>
        <v>30</v>
      </c>
      <c r="BL19" s="95">
        <v>36.857142857142854</v>
      </c>
      <c r="BM19" s="45">
        <f>INDEX('[3]60-Mile'!$AA$4:$AA$129,MATCH(E19,'[3]60-Mile'!$A$4:$A$129,0))</f>
        <v>1.4285714285714286</v>
      </c>
      <c r="BO19" s="20">
        <v>21477737</v>
      </c>
      <c r="BP19" s="38">
        <v>40.457435656365462</v>
      </c>
      <c r="BQ19" s="38">
        <f>INDEX('[3]60-Mile'!$U$4:$U$129,MATCH(E19,'[3]60-Mile'!$A$4:$A$129,0))</f>
        <v>43.132482796850702</v>
      </c>
      <c r="BR19" s="38">
        <v>107.36812536734368</v>
      </c>
      <c r="BS19" s="38">
        <f>INDEX('[3]60-Mile'!$Z$4:$Z$129,MATCH(E19,'[3]60-Mile'!$A$4:$A$129,0))</f>
        <v>51.084163449139716</v>
      </c>
      <c r="BT19" s="118">
        <f t="shared" si="26"/>
        <v>0.34405187835420392</v>
      </c>
      <c r="BU19" s="269">
        <v>3.3613855486841784</v>
      </c>
      <c r="BV19" s="2">
        <f>'[3]60-Mile'!B19</f>
        <v>38</v>
      </c>
      <c r="BW19" s="2">
        <f>'[3]60-Mile'!C19</f>
        <v>41</v>
      </c>
      <c r="BX19" s="2">
        <f>'[3]60-Mile'!D19</f>
        <v>58</v>
      </c>
      <c r="BY19" s="2">
        <f>'[3]60-Mile'!E19</f>
        <v>51</v>
      </c>
      <c r="BZ19" s="2">
        <f>'[3]60-Mile'!F19</f>
        <v>44</v>
      </c>
      <c r="CA19" s="2">
        <f>'[3]60-Mile'!G19</f>
        <v>49</v>
      </c>
      <c r="CB19" s="2">
        <f>'[3]60-Mile'!H19</f>
        <v>54</v>
      </c>
      <c r="CC19" s="2">
        <f>'[3]60-Mile'!I19</f>
        <v>1</v>
      </c>
      <c r="CD19" s="2">
        <f>'[3]60-Mile'!J19</f>
        <v>1</v>
      </c>
      <c r="CE19" s="2">
        <f>'[3]60-Mile'!K19</f>
        <v>0</v>
      </c>
      <c r="CF19" s="2">
        <f>'[3]60-Mile'!L19</f>
        <v>2</v>
      </c>
      <c r="CG19" s="2">
        <f>'[3]60-Mile'!M19</f>
        <v>4</v>
      </c>
      <c r="CH19" s="2">
        <f>'[3]60-Mile'!N19</f>
        <v>2</v>
      </c>
      <c r="CI19" s="2">
        <f>'[3]60-Mile'!O19</f>
        <v>0</v>
      </c>
      <c r="CJ19" s="2"/>
      <c r="CK19" s="2">
        <v>34423</v>
      </c>
      <c r="CL19" s="2">
        <v>50223</v>
      </c>
      <c r="CM19" s="2">
        <v>30541</v>
      </c>
      <c r="CN19" s="2">
        <v>13807</v>
      </c>
      <c r="CO19" s="2">
        <v>14181</v>
      </c>
      <c r="CP19" s="2">
        <v>7398</v>
      </c>
      <c r="CQ19" s="2">
        <v>28210</v>
      </c>
    </row>
    <row r="20" spans="1:95" x14ac:dyDescent="0.25">
      <c r="A20" s="21">
        <v>26099</v>
      </c>
      <c r="B20" s="21" t="s">
        <v>82</v>
      </c>
      <c r="C20" s="26" t="s">
        <v>158</v>
      </c>
      <c r="D20" s="26" t="s">
        <v>76</v>
      </c>
      <c r="E20" s="24" t="s">
        <v>223</v>
      </c>
      <c r="F20" s="31">
        <f t="shared" si="27"/>
        <v>0.12408005416467763</v>
      </c>
      <c r="G20" s="31">
        <f t="shared" si="0"/>
        <v>0.60713069829810118</v>
      </c>
      <c r="H20" s="31">
        <f t="shared" si="28"/>
        <v>0.20437124084237018</v>
      </c>
      <c r="I20" s="31">
        <f t="shared" si="1"/>
        <v>3.5</v>
      </c>
      <c r="J20" s="31">
        <f t="shared" si="29"/>
        <v>0.60380972038916114</v>
      </c>
      <c r="K20" s="31">
        <f t="shared" si="2"/>
        <v>0.99481966666904387</v>
      </c>
      <c r="L20" s="31">
        <f t="shared" si="3"/>
        <v>0.99481966666904387</v>
      </c>
      <c r="M20" s="31">
        <f t="shared" si="30"/>
        <v>1.1947290700903284</v>
      </c>
      <c r="N20" s="31">
        <f t="shared" si="31"/>
        <v>0.50180326017337284</v>
      </c>
      <c r="O20" s="31">
        <f t="shared" si="4"/>
        <v>0.19084461637653125</v>
      </c>
      <c r="P20" s="31">
        <f t="shared" si="5"/>
        <v>0.48605577689243029</v>
      </c>
      <c r="Q20" s="31">
        <f t="shared" si="6"/>
        <v>0.70278780837725607</v>
      </c>
      <c r="R20" s="31">
        <f t="shared" si="7"/>
        <v>0.19080430162920989</v>
      </c>
      <c r="S20" s="31">
        <f t="shared" si="8"/>
        <v>0.42819499341238471</v>
      </c>
      <c r="T20" s="31">
        <f t="shared" si="32"/>
        <v>1.0533431163422917</v>
      </c>
      <c r="Z20" s="41">
        <f t="shared" si="9"/>
        <v>0</v>
      </c>
      <c r="AA20" s="41">
        <f t="shared" si="33"/>
        <v>1</v>
      </c>
      <c r="AB20" s="41">
        <v>0.84727709790084971</v>
      </c>
      <c r="AC20" s="41">
        <f t="shared" si="34"/>
        <v>1</v>
      </c>
      <c r="AD20" s="41">
        <f t="shared" si="35"/>
        <v>1</v>
      </c>
      <c r="AE20" s="41">
        <f t="shared" si="10"/>
        <v>0.52032647584973168</v>
      </c>
      <c r="AF20" s="41">
        <f t="shared" si="11"/>
        <v>0.4290317954346296</v>
      </c>
      <c r="AG20" s="41">
        <f t="shared" si="12"/>
        <v>0.33049403747870532</v>
      </c>
      <c r="AH20" s="41">
        <f t="shared" si="13"/>
        <v>0.21533694810224635</v>
      </c>
      <c r="AI20" s="41">
        <f t="shared" si="14"/>
        <v>3.0649856358574736E-2</v>
      </c>
      <c r="AJ20" s="41">
        <f t="shared" si="15"/>
        <v>0.27567942404251333</v>
      </c>
      <c r="AK20" s="41">
        <f t="shared" si="16"/>
        <v>0.33270263140283868</v>
      </c>
      <c r="AL20" s="41">
        <f t="shared" si="17"/>
        <v>0</v>
      </c>
      <c r="AM20" s="41">
        <f t="shared" si="18"/>
        <v>0</v>
      </c>
      <c r="AN20" s="41">
        <f t="shared" si="19"/>
        <v>0.19080430162920989</v>
      </c>
      <c r="AO20" s="41">
        <f t="shared" si="20"/>
        <v>9.5422308188265623E-2</v>
      </c>
      <c r="AP20" s="41">
        <f t="shared" si="21"/>
        <v>0</v>
      </c>
      <c r="AQ20" s="41">
        <f t="shared" si="22"/>
        <v>0</v>
      </c>
      <c r="AR20" s="41">
        <f t="shared" si="23"/>
        <v>0.42819499341238471</v>
      </c>
      <c r="AS20" s="41">
        <f t="shared" si="24"/>
        <v>0.24302788844621515</v>
      </c>
      <c r="AT20" s="44">
        <v>2.4500000000000001E-2</v>
      </c>
      <c r="AU20" s="43">
        <f>INDEX('[4]Social Distancing Grades'!$C$2:$C$126,MATCH('Data Table'!$A20,'[4]Social Distancing Grades'!$B$2:$B$126,0))</f>
        <v>1</v>
      </c>
      <c r="AV20" s="62">
        <v>0.84727709790084971</v>
      </c>
      <c r="AW20" s="43">
        <f>INDEX('[4]Social Distancing Grades'!$E$2:$E$126,MATCH('Data Table'!$A20,'[4]Social Distancing Grades'!$B$2:$B$126,0))</f>
        <v>1</v>
      </c>
      <c r="AX20" s="43">
        <f>INDEX('[4]Social Distancing Grades'!$D$2:$D$126,MATCH('Data Table'!$A20,'[4]Social Distancing Grades'!$B$2:$B$126,0))</f>
        <v>1</v>
      </c>
      <c r="AY20" s="45">
        <v>19608</v>
      </c>
      <c r="AZ20" s="46">
        <v>0.19365242978669384</v>
      </c>
      <c r="BA20" s="43">
        <v>2.74</v>
      </c>
      <c r="BB20" s="43">
        <v>4.82</v>
      </c>
      <c r="BC20" s="268">
        <f>IF(INDEX('[5]Hospital Capacity'!$I$2:$I$126,MATCH('Data Table'!A20,'[5]Hospital Capacity'!$B$2:$B$126,0))&gt;100,100,INDEX('[5]Hospital Capacity'!$I$2:$I$126,MATCH('Data Table'!A20,'[5]Hospital Capacity'!$B$2:$B$126,0)))</f>
        <v>3.0649856358574734</v>
      </c>
      <c r="BD20" s="45">
        <v>546.34984129961197</v>
      </c>
      <c r="BE20" s="45">
        <f>INDEX('[3]60-Mile'!$S$4:$S$129,MATCH(E20,'[3]60-Mile'!$A$4:$A$129,0))</f>
        <v>794.77397067628169</v>
      </c>
      <c r="BF20" s="47">
        <f t="shared" si="36"/>
        <v>30</v>
      </c>
      <c r="BG20" s="43">
        <f t="shared" si="37"/>
        <v>30</v>
      </c>
      <c r="BH20" s="95">
        <v>423.71428571428572</v>
      </c>
      <c r="BI20" s="45">
        <f>INDEX('[3]60-Mile'!$V$4:$V$129,MATCH(E20,'[3]60-Mile'!$A$4:$A$129,0))</f>
        <v>169.14285714285714</v>
      </c>
      <c r="BJ20" s="47">
        <f t="shared" si="38"/>
        <v>30</v>
      </c>
      <c r="BK20" s="47">
        <f t="shared" si="25"/>
        <v>30</v>
      </c>
      <c r="BL20" s="95">
        <v>46.428571428571431</v>
      </c>
      <c r="BM20" s="45">
        <f>INDEX('[3]60-Mile'!$AA$4:$AA$129,MATCH(E20,'[3]60-Mile'!$A$4:$A$129,0))</f>
        <v>34.857142857142854</v>
      </c>
      <c r="BO20" s="20">
        <v>9986857</v>
      </c>
      <c r="BP20" s="38">
        <v>187.97306695858694</v>
      </c>
      <c r="BQ20" s="38">
        <f>INDEX('[3]60-Mile'!$U$4:$U$129,MATCH(E20,'[3]60-Mile'!$A$4:$A$129,0))</f>
        <v>153.54940259663783</v>
      </c>
      <c r="BR20" s="38">
        <v>302.32756282255275</v>
      </c>
      <c r="BS20" s="38">
        <f>INDEX('[3]60-Mile'!$Z$4:$Z$129,MATCH(E20,'[3]60-Mile'!$A$4:$A$129,0))</f>
        <v>87.546304186621299</v>
      </c>
      <c r="BT20" s="118">
        <f t="shared" si="26"/>
        <v>-4.0652951699463369E-2</v>
      </c>
      <c r="BU20" s="269">
        <v>2.0649856358574734</v>
      </c>
      <c r="BV20" s="2">
        <f>'[3]60-Mile'!B20</f>
        <v>93</v>
      </c>
      <c r="BW20" s="2">
        <f>'[3]60-Mile'!C20</f>
        <v>229</v>
      </c>
      <c r="BX20" s="2">
        <f>'[3]60-Mile'!D20</f>
        <v>242</v>
      </c>
      <c r="BY20" s="2">
        <f>'[3]60-Mile'!E20</f>
        <v>160</v>
      </c>
      <c r="BZ20" s="2">
        <f>'[3]60-Mile'!F20</f>
        <v>116</v>
      </c>
      <c r="CA20" s="2">
        <f>'[3]60-Mile'!G20</f>
        <v>213</v>
      </c>
      <c r="CB20" s="2">
        <f>'[3]60-Mile'!H20</f>
        <v>131</v>
      </c>
      <c r="CC20" s="2">
        <f>'[3]60-Mile'!I20</f>
        <v>15</v>
      </c>
      <c r="CD20" s="2">
        <f>'[3]60-Mile'!J20</f>
        <v>82</v>
      </c>
      <c r="CE20" s="2">
        <f>'[3]60-Mile'!K20</f>
        <v>30</v>
      </c>
      <c r="CF20" s="2">
        <f>'[3]60-Mile'!L20</f>
        <v>50</v>
      </c>
      <c r="CG20" s="2">
        <f>'[3]60-Mile'!M20</f>
        <v>15</v>
      </c>
      <c r="CH20" s="2">
        <f>'[3]60-Mile'!N20</f>
        <v>51</v>
      </c>
      <c r="CI20" s="2">
        <f>'[3]60-Mile'!O20</f>
        <v>1</v>
      </c>
      <c r="CJ20" s="2"/>
      <c r="CK20" s="2">
        <v>8376</v>
      </c>
      <c r="CL20" s="2">
        <v>7578</v>
      </c>
      <c r="CM20" s="2">
        <v>12658</v>
      </c>
      <c r="CN20" s="2">
        <v>13014</v>
      </c>
      <c r="CO20" s="2">
        <v>-25386</v>
      </c>
      <c r="CP20" s="2">
        <v>-2826</v>
      </c>
      <c r="CQ20" s="2">
        <v>19608</v>
      </c>
    </row>
    <row r="21" spans="1:95" x14ac:dyDescent="0.25">
      <c r="A21" s="21">
        <v>55079</v>
      </c>
      <c r="B21" s="21" t="s">
        <v>98</v>
      </c>
      <c r="C21" s="26" t="s">
        <v>158</v>
      </c>
      <c r="D21" s="26" t="s">
        <v>153</v>
      </c>
      <c r="E21" s="24" t="s">
        <v>239</v>
      </c>
      <c r="F21" s="31">
        <f t="shared" si="27"/>
        <v>1.2885152048375688E-2</v>
      </c>
      <c r="G21" s="31">
        <f t="shared" si="0"/>
        <v>0.63436903002760814</v>
      </c>
      <c r="H21" s="31">
        <f t="shared" si="28"/>
        <v>2.0311760881225424E-2</v>
      </c>
      <c r="I21" s="31">
        <f t="shared" si="1"/>
        <v>3.1785898360993712</v>
      </c>
      <c r="J21" s="31">
        <f t="shared" si="29"/>
        <v>0.35186977925224355</v>
      </c>
      <c r="K21" s="31">
        <f t="shared" si="2"/>
        <v>0.99324427356547873</v>
      </c>
      <c r="L21" s="31">
        <f t="shared" si="3"/>
        <v>0.99324427356547873</v>
      </c>
      <c r="M21" s="31">
        <f t="shared" si="30"/>
        <v>0.56184075555619073</v>
      </c>
      <c r="N21" s="31">
        <f t="shared" si="31"/>
        <v>0.2532516671712145</v>
      </c>
      <c r="O21" s="31">
        <f t="shared" si="4"/>
        <v>0.71439086516675165</v>
      </c>
      <c r="P21" s="31">
        <f t="shared" si="5"/>
        <v>0.15537848605577689</v>
      </c>
      <c r="Q21" s="31">
        <f t="shared" si="6"/>
        <v>0.31453546310475078</v>
      </c>
      <c r="R21" s="31">
        <f t="shared" si="7"/>
        <v>0.18636100199626507</v>
      </c>
      <c r="S21" s="31">
        <f t="shared" si="8"/>
        <v>7.2463768115942018E-2</v>
      </c>
      <c r="T21" s="31">
        <f t="shared" si="32"/>
        <v>0.82491768559563883</v>
      </c>
      <c r="Z21" s="41">
        <f t="shared" si="9"/>
        <v>0.64282032780125764</v>
      </c>
      <c r="AA21" s="41">
        <f t="shared" si="33"/>
        <v>1</v>
      </c>
      <c r="AB21" s="41">
        <v>0.82757387779637492</v>
      </c>
      <c r="AC21" s="41">
        <f t="shared" si="34"/>
        <v>1</v>
      </c>
      <c r="AD21" s="41">
        <f t="shared" si="35"/>
        <v>1</v>
      </c>
      <c r="AE21" s="41">
        <f t="shared" si="10"/>
        <v>0.86017441860465116</v>
      </c>
      <c r="AF21" s="41">
        <f t="shared" si="11"/>
        <v>0.35206774502157973</v>
      </c>
      <c r="AG21" s="41">
        <f t="shared" si="12"/>
        <v>0.30664395229982966</v>
      </c>
      <c r="AH21" s="41">
        <f t="shared" si="13"/>
        <v>0.13710302091402013</v>
      </c>
      <c r="AI21" s="41">
        <f t="shared" si="14"/>
        <v>9.5311028406879161E-2</v>
      </c>
      <c r="AJ21" s="41">
        <f t="shared" si="15"/>
        <v>0.12197779021383534</v>
      </c>
      <c r="AK21" s="41">
        <f t="shared" si="16"/>
        <v>0.23310934209972214</v>
      </c>
      <c r="AL21" s="41">
        <f t="shared" si="17"/>
        <v>0</v>
      </c>
      <c r="AM21" s="41">
        <f t="shared" si="18"/>
        <v>0.15233412757809917</v>
      </c>
      <c r="AN21" s="41">
        <f t="shared" si="19"/>
        <v>0.18636100199626507</v>
      </c>
      <c r="AO21" s="41">
        <f t="shared" si="20"/>
        <v>0.28102836879432624</v>
      </c>
      <c r="AP21" s="41">
        <f t="shared" si="21"/>
        <v>0</v>
      </c>
      <c r="AQ21" s="41">
        <f t="shared" si="22"/>
        <v>0</v>
      </c>
      <c r="AR21" s="41">
        <f t="shared" si="23"/>
        <v>7.2463768115942018E-2</v>
      </c>
      <c r="AS21" s="41">
        <f t="shared" si="24"/>
        <v>7.7689243027888447E-2</v>
      </c>
      <c r="AT21" s="44">
        <v>0.64810000000000001</v>
      </c>
      <c r="AU21" s="43">
        <f>INDEX('[4]Social Distancing Grades'!$C$2:$C$126,MATCH('Data Table'!$A21,'[4]Social Distancing Grades'!$B$2:$B$126,0))</f>
        <v>1</v>
      </c>
      <c r="AV21" s="62">
        <v>0.82757387779637492</v>
      </c>
      <c r="AW21" s="43">
        <f>INDEX('[4]Social Distancing Grades'!$E$2:$E$126,MATCH('Data Table'!$A21,'[4]Social Distancing Grades'!$B$2:$B$126,0))</f>
        <v>1</v>
      </c>
      <c r="AX21" s="43">
        <f>INDEX('[4]Social Distancing Grades'!$D$2:$D$126,MATCH('Data Table'!$A21,'[4]Social Distancing Grades'!$B$2:$B$126,0))</f>
        <v>1</v>
      </c>
      <c r="AY21" s="45">
        <v>4410</v>
      </c>
      <c r="AZ21" s="46">
        <v>0.1830718952676624</v>
      </c>
      <c r="BA21" s="43">
        <v>2.6</v>
      </c>
      <c r="BB21" s="43">
        <v>3.81</v>
      </c>
      <c r="BC21" s="268">
        <f>IF(INDEX('[5]Hospital Capacity'!$I$2:$I$126,MATCH('Data Table'!A21,'[5]Hospital Capacity'!$B$2:$B$126,0))&gt;100,100,INDEX('[5]Hospital Capacity'!$I$2:$I$126,MATCH('Data Table'!A21,'[5]Hospital Capacity'!$B$2:$B$126,0)))</f>
        <v>9.5311028406879164</v>
      </c>
      <c r="BD21" s="45">
        <v>266.31331392262899</v>
      </c>
      <c r="BE21" s="45">
        <f>INDEX('[3]60-Mile'!$S$4:$S$129,MATCH(E21,'[3]60-Mile'!$A$4:$A$129,0))</f>
        <v>563.33541534724236</v>
      </c>
      <c r="BF21" s="47">
        <f t="shared" si="36"/>
        <v>30</v>
      </c>
      <c r="BG21" s="43">
        <f t="shared" si="37"/>
        <v>26.621251550700773</v>
      </c>
      <c r="BH21" s="95">
        <v>413.85714285714283</v>
      </c>
      <c r="BI21" s="45">
        <f>INDEX('[3]60-Mile'!$V$4:$V$129,MATCH(E21,'[3]60-Mile'!$A$4:$A$129,0))</f>
        <v>498.14285714285717</v>
      </c>
      <c r="BJ21" s="47">
        <f t="shared" si="38"/>
        <v>30</v>
      </c>
      <c r="BK21" s="47">
        <f t="shared" si="25"/>
        <v>30</v>
      </c>
      <c r="BL21" s="95">
        <v>7.8571428571428568</v>
      </c>
      <c r="BM21" s="45">
        <f>INDEX('[3]60-Mile'!$AA$4:$AA$129,MATCH(E21,'[3]60-Mile'!$A$4:$A$129,0))</f>
        <v>11.142857142857142</v>
      </c>
      <c r="BO21" s="20">
        <v>5822434</v>
      </c>
      <c r="BP21" s="38">
        <v>34.837963355875154</v>
      </c>
      <c r="BQ21" s="38">
        <f>INDEX('[3]60-Mile'!$U$4:$U$129,MATCH(E21,'[3]60-Mile'!$A$4:$A$129,0))</f>
        <v>26.621251550700773</v>
      </c>
      <c r="BR21" s="38">
        <v>88.722387842141401</v>
      </c>
      <c r="BS21" s="38">
        <f>INDEX('[3]60-Mile'!$Z$4:$Z$129,MATCH(E21,'[3]60-Mile'!$A$4:$A$129,0))</f>
        <v>43.25856772775122</v>
      </c>
      <c r="BT21" s="118">
        <f t="shared" si="26"/>
        <v>-0.72034883720930232</v>
      </c>
      <c r="BU21" s="269">
        <v>8.5311028406879164</v>
      </c>
      <c r="BV21" s="2">
        <f>'[3]60-Mile'!B21</f>
        <v>298</v>
      </c>
      <c r="BW21" s="2">
        <f>'[3]60-Mile'!C21</f>
        <v>297</v>
      </c>
      <c r="BX21" s="2">
        <f>'[3]60-Mile'!D21</f>
        <v>703</v>
      </c>
      <c r="BY21" s="2">
        <f>'[3]60-Mile'!E21</f>
        <v>492</v>
      </c>
      <c r="BZ21" s="2">
        <f>'[3]60-Mile'!F21</f>
        <v>661</v>
      </c>
      <c r="CA21" s="2">
        <f>'[3]60-Mile'!G21</f>
        <v>539</v>
      </c>
      <c r="CB21" s="2">
        <f>'[3]60-Mile'!H21</f>
        <v>497</v>
      </c>
      <c r="CC21" s="2">
        <f>'[3]60-Mile'!I21</f>
        <v>4</v>
      </c>
      <c r="CD21" s="2">
        <f>'[3]60-Mile'!J21</f>
        <v>14</v>
      </c>
      <c r="CE21" s="2">
        <f>'[3]60-Mile'!K21</f>
        <v>21</v>
      </c>
      <c r="CF21" s="2">
        <f>'[3]60-Mile'!L21</f>
        <v>12</v>
      </c>
      <c r="CG21" s="2">
        <f>'[3]60-Mile'!M21</f>
        <v>18</v>
      </c>
      <c r="CH21" s="2">
        <f>'[3]60-Mile'!N21</f>
        <v>8</v>
      </c>
      <c r="CI21" s="2">
        <f>'[3]60-Mile'!O21</f>
        <v>1</v>
      </c>
      <c r="CJ21" s="2"/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</row>
    <row r="22" spans="1:95" x14ac:dyDescent="0.25">
      <c r="A22" s="21">
        <v>54039</v>
      </c>
      <c r="B22" s="21" t="s">
        <v>99</v>
      </c>
      <c r="C22" s="26" t="s">
        <v>158</v>
      </c>
      <c r="D22" s="26" t="s">
        <v>153</v>
      </c>
      <c r="E22" s="24" t="s">
        <v>233</v>
      </c>
      <c r="F22" s="31">
        <f t="shared" si="27"/>
        <v>1.1143000274269366E-6</v>
      </c>
      <c r="G22" s="31">
        <f t="shared" si="0"/>
        <v>0.88069429668727317</v>
      </c>
      <c r="H22" s="31">
        <f t="shared" si="28"/>
        <v>1.2652517810304554E-6</v>
      </c>
      <c r="I22" s="31">
        <f t="shared" si="1"/>
        <v>3.1149366044737654</v>
      </c>
      <c r="J22" s="31">
        <f t="shared" si="29"/>
        <v>4.205196140912118E-2</v>
      </c>
      <c r="K22" s="31">
        <f t="shared" si="2"/>
        <v>0.82267036123926107</v>
      </c>
      <c r="L22" s="31">
        <f t="shared" si="3"/>
        <v>0.82267036123926107</v>
      </c>
      <c r="M22" s="31">
        <f t="shared" si="30"/>
        <v>2.4490379805390806E-2</v>
      </c>
      <c r="N22" s="31">
        <f t="shared" si="31"/>
        <v>9.5808289964242621E-3</v>
      </c>
      <c r="O22" s="31">
        <f t="shared" si="4"/>
        <v>8.8652482269503535E-3</v>
      </c>
      <c r="P22" s="31">
        <f t="shared" si="5"/>
        <v>9.9601593625498024E-3</v>
      </c>
      <c r="Q22" s="31">
        <f t="shared" si="6"/>
        <v>2.4540257796346079E-2</v>
      </c>
      <c r="R22" s="31">
        <f t="shared" si="7"/>
        <v>1.8030781119196346E-2</v>
      </c>
      <c r="S22" s="31">
        <f t="shared" si="8"/>
        <v>6.587615283267457E-3</v>
      </c>
      <c r="T22" s="31">
        <f t="shared" si="32"/>
        <v>0.65355145838583306</v>
      </c>
      <c r="Z22" s="41">
        <f t="shared" si="9"/>
        <v>0.77012679105246873</v>
      </c>
      <c r="AA22" s="41">
        <f t="shared" si="33"/>
        <v>1</v>
      </c>
      <c r="AB22" s="41">
        <v>0.37922306278493623</v>
      </c>
      <c r="AC22" s="41">
        <f t="shared" si="34"/>
        <v>1</v>
      </c>
      <c r="AD22" s="41">
        <f t="shared" si="35"/>
        <v>1</v>
      </c>
      <c r="AE22" s="41">
        <f t="shared" si="10"/>
        <v>0.9480322003577818</v>
      </c>
      <c r="AF22" s="41">
        <f t="shared" si="11"/>
        <v>0.5820691974263178</v>
      </c>
      <c r="AG22" s="41">
        <f t="shared" si="12"/>
        <v>0.3117546848381601</v>
      </c>
      <c r="AH22" s="41">
        <f t="shared" si="13"/>
        <v>0.26955848179705649</v>
      </c>
      <c r="AI22" s="41">
        <f t="shared" si="14"/>
        <v>0.14969056502602829</v>
      </c>
      <c r="AJ22" s="41">
        <f t="shared" si="15"/>
        <v>3.0568963651660012E-2</v>
      </c>
      <c r="AK22" s="41">
        <f t="shared" si="16"/>
        <v>2.5968236837199895E-2</v>
      </c>
      <c r="AL22" s="41">
        <f t="shared" si="17"/>
        <v>0</v>
      </c>
      <c r="AM22" s="41">
        <f t="shared" si="18"/>
        <v>0</v>
      </c>
      <c r="AN22" s="41">
        <f t="shared" si="19"/>
        <v>1.8030781119196346E-2</v>
      </c>
      <c r="AO22" s="41">
        <f t="shared" si="20"/>
        <v>4.4326241134751768E-3</v>
      </c>
      <c r="AP22" s="41">
        <f t="shared" si="21"/>
        <v>0</v>
      </c>
      <c r="AQ22" s="41">
        <f t="shared" si="22"/>
        <v>0</v>
      </c>
      <c r="AR22" s="41">
        <f t="shared" si="23"/>
        <v>6.587615283267457E-3</v>
      </c>
      <c r="AS22" s="41">
        <f t="shared" si="24"/>
        <v>4.9800796812749012E-3</v>
      </c>
      <c r="AT22" s="44">
        <v>0.77159999999999995</v>
      </c>
      <c r="AU22" s="43">
        <f>INDEX('[4]Social Distancing Grades'!$C$2:$C$126,MATCH('Data Table'!$A22,'[4]Social Distancing Grades'!$B$2:$B$126,0))</f>
        <v>1</v>
      </c>
      <c r="AV22" s="62">
        <v>0.37922306278493623</v>
      </c>
      <c r="AW22" s="43">
        <f>INDEX('[4]Social Distancing Grades'!$E$2:$E$126,MATCH('Data Table'!$A22,'[4]Social Distancing Grades'!$B$2:$B$126,0))</f>
        <v>1</v>
      </c>
      <c r="AX22" s="43">
        <f>INDEX('[4]Social Distancing Grades'!$D$2:$D$126,MATCH('Data Table'!$A22,'[4]Social Distancing Grades'!$B$2:$B$126,0))</f>
        <v>1</v>
      </c>
      <c r="AY22" s="45">
        <v>481</v>
      </c>
      <c r="AZ22" s="46">
        <v>0.21469105114024717</v>
      </c>
      <c r="BA22" s="43">
        <v>2.63</v>
      </c>
      <c r="BB22" s="43">
        <v>5.52</v>
      </c>
      <c r="BC22" s="268">
        <f>IF(INDEX('[5]Hospital Capacity'!$I$2:$I$126,MATCH('Data Table'!A22,'[5]Hospital Capacity'!$B$2:$B$126,0))&gt;100,100,INDEX('[5]Hospital Capacity'!$I$2:$I$126,MATCH('Data Table'!A22,'[5]Hospital Capacity'!$B$2:$B$126,0)))</f>
        <v>14.969056502602829</v>
      </c>
      <c r="BD22" s="45">
        <v>99.771100125416893</v>
      </c>
      <c r="BE22" s="45">
        <f>INDEX('[3]60-Mile'!$S$4:$S$129,MATCH(E22,'[3]60-Mile'!$A$4:$A$129,0))</f>
        <v>81.973282550224283</v>
      </c>
      <c r="BF22" s="47">
        <f t="shared" si="36"/>
        <v>30</v>
      </c>
      <c r="BG22" s="43">
        <f t="shared" si="37"/>
        <v>30</v>
      </c>
      <c r="BH22" s="95">
        <v>40.428571428571431</v>
      </c>
      <c r="BI22" s="45">
        <f>INDEX('[3]60-Mile'!$V$4:$V$129,MATCH(E22,'[3]60-Mile'!$A$4:$A$129,0))</f>
        <v>7.8571428571428568</v>
      </c>
      <c r="BJ22" s="47">
        <f t="shared" si="38"/>
        <v>30</v>
      </c>
      <c r="BK22" s="47">
        <f t="shared" si="25"/>
        <v>30</v>
      </c>
      <c r="BL22" s="95">
        <v>0.7142857142857143</v>
      </c>
      <c r="BM22" s="45">
        <f>INDEX('[3]60-Mile'!$AA$4:$AA$129,MATCH(E22,'[3]60-Mile'!$A$4:$A$129,0))</f>
        <v>0.7142857142857143</v>
      </c>
      <c r="BO22" s="20">
        <v>1792147</v>
      </c>
      <c r="BP22" s="38">
        <v>81.629142480987866</v>
      </c>
      <c r="BQ22" s="38">
        <f>INDEX('[3]60-Mile'!$U$4:$U$129,MATCH(E22,'[3]60-Mile'!$A$4:$A$129,0))</f>
        <v>68.992769500635745</v>
      </c>
      <c r="BR22" s="38">
        <v>0</v>
      </c>
      <c r="BS22" s="38">
        <f>INDEX('[3]60-Mile'!$Z$4:$Z$129,MATCH(E22,'[3]60-Mile'!$A$4:$A$129,0))</f>
        <v>52.054584112943601</v>
      </c>
      <c r="BT22" s="118">
        <f t="shared" si="26"/>
        <v>-0.89606440071556348</v>
      </c>
      <c r="BU22" s="269">
        <v>13.969056502602829</v>
      </c>
      <c r="BV22" s="2">
        <f>'[3]60-Mile'!B22</f>
        <v>4</v>
      </c>
      <c r="BW22" s="2">
        <f>'[3]60-Mile'!C22</f>
        <v>2</v>
      </c>
      <c r="BX22" s="2">
        <f>'[3]60-Mile'!D22</f>
        <v>9</v>
      </c>
      <c r="BY22" s="2">
        <f>'[3]60-Mile'!E22</f>
        <v>3</v>
      </c>
      <c r="BZ22" s="2">
        <f>'[3]60-Mile'!F22</f>
        <v>28</v>
      </c>
      <c r="CA22" s="2">
        <f>'[3]60-Mile'!G22</f>
        <v>4</v>
      </c>
      <c r="CB22" s="2">
        <f>'[3]60-Mile'!H22</f>
        <v>5</v>
      </c>
      <c r="CC22" s="2">
        <f>'[3]60-Mile'!I22</f>
        <v>1</v>
      </c>
      <c r="CD22" s="2">
        <f>'[3]60-Mile'!J22</f>
        <v>0</v>
      </c>
      <c r="CE22" s="2">
        <f>'[3]60-Mile'!K22</f>
        <v>2</v>
      </c>
      <c r="CF22" s="2">
        <f>'[3]60-Mile'!L22</f>
        <v>2</v>
      </c>
      <c r="CG22" s="2">
        <f>'[3]60-Mile'!M22</f>
        <v>0</v>
      </c>
      <c r="CH22" s="2">
        <f>'[3]60-Mile'!N22</f>
        <v>0</v>
      </c>
      <c r="CI22" s="2">
        <f>'[3]60-Mile'!O22</f>
        <v>0</v>
      </c>
      <c r="CJ22" s="2"/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</row>
    <row r="23" spans="1:95" x14ac:dyDescent="0.25">
      <c r="A23" s="21">
        <v>19153</v>
      </c>
      <c r="B23" s="21" t="s">
        <v>80</v>
      </c>
      <c r="C23" s="26" t="s">
        <v>158</v>
      </c>
      <c r="D23" s="26" t="s">
        <v>76</v>
      </c>
      <c r="E23" s="24" t="s">
        <v>183</v>
      </c>
      <c r="F23" s="31">
        <f t="shared" si="27"/>
        <v>2.279347214698035E-2</v>
      </c>
      <c r="G23" s="31">
        <f t="shared" si="0"/>
        <v>0.62057083689354364</v>
      </c>
      <c r="H23" s="31">
        <f t="shared" si="28"/>
        <v>3.6729847411264151E-2</v>
      </c>
      <c r="I23" s="31">
        <f t="shared" si="1"/>
        <v>3.4970621585403565</v>
      </c>
      <c r="J23" s="31">
        <f t="shared" si="29"/>
        <v>0.40329987940991346</v>
      </c>
      <c r="K23" s="31">
        <f t="shared" si="2"/>
        <v>0.81913213017575104</v>
      </c>
      <c r="L23" s="31">
        <f t="shared" si="3"/>
        <v>0.81913213017575104</v>
      </c>
      <c r="M23" s="31">
        <f t="shared" si="30"/>
        <v>0.87935087378868859</v>
      </c>
      <c r="N23" s="31">
        <f t="shared" si="31"/>
        <v>0.55475418332992588</v>
      </c>
      <c r="O23" s="31">
        <f t="shared" si="4"/>
        <v>0.34614391520828514</v>
      </c>
      <c r="P23" s="31">
        <f t="shared" si="5"/>
        <v>0.6281632855689997</v>
      </c>
      <c r="Q23" s="31">
        <f t="shared" si="6"/>
        <v>0.63330578393110792</v>
      </c>
      <c r="R23" s="31">
        <f t="shared" si="7"/>
        <v>0.16865219911134008</v>
      </c>
      <c r="S23" s="31">
        <f t="shared" si="8"/>
        <v>0.1370223978919631</v>
      </c>
      <c r="T23" s="31">
        <f t="shared" si="32"/>
        <v>0.73970191428631127</v>
      </c>
      <c r="Z23" s="41">
        <f t="shared" si="9"/>
        <v>5.8756829192866712E-3</v>
      </c>
      <c r="AA23" s="41">
        <f t="shared" si="33"/>
        <v>1</v>
      </c>
      <c r="AB23" s="41">
        <v>0.37559029925191662</v>
      </c>
      <c r="AC23" s="41">
        <f t="shared" si="34"/>
        <v>1</v>
      </c>
      <c r="AD23" s="41">
        <f t="shared" si="35"/>
        <v>1</v>
      </c>
      <c r="AE23" s="41">
        <f t="shared" si="10"/>
        <v>0.92057245080500893</v>
      </c>
      <c r="AF23" s="41">
        <f t="shared" si="11"/>
        <v>0.43132346927630222</v>
      </c>
      <c r="AG23" s="41">
        <f t="shared" si="12"/>
        <v>0.20954003407155022</v>
      </c>
      <c r="AH23" s="41">
        <f t="shared" si="13"/>
        <v>0.37180480247869868</v>
      </c>
      <c r="AI23" s="41">
        <f t="shared" si="14"/>
        <v>1.9613000171647348E-2</v>
      </c>
      <c r="AJ23" s="41">
        <f t="shared" si="15"/>
        <v>0.27919887245177094</v>
      </c>
      <c r="AK23" s="41">
        <f t="shared" si="16"/>
        <v>0.26364944665057122</v>
      </c>
      <c r="AL23" s="41">
        <f t="shared" si="17"/>
        <v>0</v>
      </c>
      <c r="AM23" s="41">
        <f t="shared" si="18"/>
        <v>0.16432573339010337</v>
      </c>
      <c r="AN23" s="41">
        <f t="shared" si="19"/>
        <v>0.16865219911134008</v>
      </c>
      <c r="AO23" s="41">
        <f t="shared" si="20"/>
        <v>9.0909090909090898E-2</v>
      </c>
      <c r="AP23" s="41">
        <f t="shared" si="21"/>
        <v>0</v>
      </c>
      <c r="AQ23" s="41">
        <f t="shared" si="22"/>
        <v>0.5365298194335415</v>
      </c>
      <c r="AR23" s="41">
        <f t="shared" si="23"/>
        <v>0.1370223978919631</v>
      </c>
      <c r="AS23" s="41">
        <f t="shared" si="24"/>
        <v>4.5816733067729085E-2</v>
      </c>
      <c r="AT23" s="44">
        <v>3.0200000000000001E-2</v>
      </c>
      <c r="AU23" s="43">
        <f>INDEX('[4]Social Distancing Grades'!$C$2:$C$126,MATCH('Data Table'!$A23,'[4]Social Distancing Grades'!$B$2:$B$126,0))</f>
        <v>1</v>
      </c>
      <c r="AV23" s="62">
        <v>0.37559029925191662</v>
      </c>
      <c r="AW23" s="43">
        <f>INDEX('[4]Social Distancing Grades'!$E$2:$E$126,MATCH('Data Table'!$A23,'[4]Social Distancing Grades'!$B$2:$B$126,0))</f>
        <v>1</v>
      </c>
      <c r="AX23" s="43">
        <f>INDEX('[4]Social Distancing Grades'!$D$2:$D$126,MATCH('Data Table'!$A23,'[4]Social Distancing Grades'!$B$2:$B$126,0))</f>
        <v>1</v>
      </c>
      <c r="AY23" s="45">
        <v>1709</v>
      </c>
      <c r="AZ23" s="46">
        <v>0.19396747472076434</v>
      </c>
      <c r="BA23" s="43">
        <v>2.0299999999999998</v>
      </c>
      <c r="BB23" s="43">
        <v>6.84</v>
      </c>
      <c r="BC23" s="268">
        <f>IF(INDEX('[5]Hospital Capacity'!$I$2:$I$126,MATCH('Data Table'!A23,'[5]Hospital Capacity'!$B$2:$B$126,0))&gt;100,100,INDEX('[5]Hospital Capacity'!$I$2:$I$126,MATCH('Data Table'!A23,'[5]Hospital Capacity'!$B$2:$B$126,0)))</f>
        <v>1.9613000171647348</v>
      </c>
      <c r="BD23" s="45">
        <v>552.76209656496269</v>
      </c>
      <c r="BE23" s="45">
        <f>INDEX('[3]60-Mile'!$S$4:$S$129,MATCH(E23,'[3]60-Mile'!$A$4:$A$129,0))</f>
        <v>634.3056355930471</v>
      </c>
      <c r="BF23" s="47">
        <f t="shared" si="36"/>
        <v>30</v>
      </c>
      <c r="BG23" s="43">
        <f t="shared" si="37"/>
        <v>26.355279505000478</v>
      </c>
      <c r="BH23" s="95">
        <v>374.57142857142856</v>
      </c>
      <c r="BI23" s="45">
        <f>INDEX('[3]60-Mile'!$V$4:$V$129,MATCH(E23,'[3]60-Mile'!$A$4:$A$129,0))</f>
        <v>161.14285714285714</v>
      </c>
      <c r="BJ23" s="47">
        <f t="shared" si="38"/>
        <v>30</v>
      </c>
      <c r="BK23" s="47">
        <f t="shared" si="25"/>
        <v>16.316641852405144</v>
      </c>
      <c r="BL23" s="95">
        <v>14.857142857142858</v>
      </c>
      <c r="BM23" s="45">
        <f>INDEX('[3]60-Mile'!$AA$4:$AA$129,MATCH(E23,'[3]60-Mile'!$A$4:$A$129,0))</f>
        <v>6.5714285714285712</v>
      </c>
      <c r="BO23" s="20">
        <v>3155070</v>
      </c>
      <c r="BP23" s="38">
        <v>37.139880675372957</v>
      </c>
      <c r="BQ23" s="38">
        <f>INDEX('[3]60-Mile'!$U$4:$U$129,MATCH(E23,'[3]60-Mile'!$A$4:$A$129,0))</f>
        <v>26.355279505000478</v>
      </c>
      <c r="BR23" s="38">
        <v>63.283704915604851</v>
      </c>
      <c r="BS23" s="38">
        <f>INDEX('[3]60-Mile'!$Z$4:$Z$129,MATCH(E23,'[3]60-Mile'!$A$4:$A$129,0))</f>
        <v>16.316641852405144</v>
      </c>
      <c r="BT23" s="118">
        <f t="shared" si="26"/>
        <v>-0.84114490161001787</v>
      </c>
      <c r="BU23" s="269">
        <v>0.96130001716473479</v>
      </c>
      <c r="BV23" s="2">
        <f>'[3]60-Mile'!B23</f>
        <v>119</v>
      </c>
      <c r="BW23" s="2">
        <f>'[3]60-Mile'!C23</f>
        <v>171</v>
      </c>
      <c r="BX23" s="2">
        <f>'[3]60-Mile'!D23</f>
        <v>222</v>
      </c>
      <c r="BY23" s="2">
        <f>'[3]60-Mile'!E23</f>
        <v>116</v>
      </c>
      <c r="BZ23" s="2">
        <f>'[3]60-Mile'!F23</f>
        <v>185</v>
      </c>
      <c r="CA23" s="2">
        <f>'[3]60-Mile'!G23</f>
        <v>0</v>
      </c>
      <c r="CB23" s="2">
        <f>'[3]60-Mile'!H23</f>
        <v>315</v>
      </c>
      <c r="CC23" s="2">
        <f>'[3]60-Mile'!I23</f>
        <v>3</v>
      </c>
      <c r="CD23" s="2">
        <f>'[3]60-Mile'!J23</f>
        <v>6</v>
      </c>
      <c r="CE23" s="2">
        <f>'[3]60-Mile'!K23</f>
        <v>9</v>
      </c>
      <c r="CF23" s="2">
        <f>'[3]60-Mile'!L23</f>
        <v>4</v>
      </c>
      <c r="CG23" s="2">
        <f>'[3]60-Mile'!M23</f>
        <v>18</v>
      </c>
      <c r="CH23" s="2">
        <f>'[3]60-Mile'!N23</f>
        <v>0</v>
      </c>
      <c r="CI23" s="2">
        <f>'[3]60-Mile'!O23</f>
        <v>6</v>
      </c>
      <c r="CJ23" s="2"/>
      <c r="CK23" s="2">
        <v>560</v>
      </c>
      <c r="CL23" s="2">
        <v>450</v>
      </c>
      <c r="CM23" s="2">
        <v>257</v>
      </c>
      <c r="CN23" s="2">
        <v>345</v>
      </c>
      <c r="CO23" s="2">
        <v>-199</v>
      </c>
      <c r="CP23" s="2">
        <v>225</v>
      </c>
      <c r="CQ23" s="2">
        <v>1709</v>
      </c>
    </row>
    <row r="24" spans="1:95" x14ac:dyDescent="0.25">
      <c r="A24" s="21">
        <v>47009</v>
      </c>
      <c r="B24" s="21" t="s">
        <v>73</v>
      </c>
      <c r="C24" s="26" t="s">
        <v>158</v>
      </c>
      <c r="D24" s="26" t="s">
        <v>153</v>
      </c>
      <c r="E24" s="24" t="s">
        <v>207</v>
      </c>
      <c r="F24" s="31">
        <f t="shared" si="27"/>
        <v>1.1073135373422843E-3</v>
      </c>
      <c r="G24" s="31">
        <f t="shared" si="0"/>
        <v>1.1615811400509517</v>
      </c>
      <c r="H24" s="31">
        <f t="shared" si="28"/>
        <v>9.5328126392764357E-4</v>
      </c>
      <c r="I24" s="31">
        <f t="shared" si="1"/>
        <v>3.1267395113905785</v>
      </c>
      <c r="J24" s="31">
        <f t="shared" si="29"/>
        <v>0.15366955651297731</v>
      </c>
      <c r="K24" s="31">
        <f t="shared" si="2"/>
        <v>0.94546128651825978</v>
      </c>
      <c r="L24" s="31">
        <f t="shared" si="3"/>
        <v>0.94546128651825978</v>
      </c>
      <c r="M24" s="31">
        <f t="shared" si="30"/>
        <v>0.33308034330065639</v>
      </c>
      <c r="N24" s="31">
        <f t="shared" si="31"/>
        <v>0.19181741336569846</v>
      </c>
      <c r="O24" s="31">
        <f t="shared" si="4"/>
        <v>0.61321797565044345</v>
      </c>
      <c r="P24" s="31">
        <f t="shared" si="5"/>
        <v>3.9840637450199202E-3</v>
      </c>
      <c r="Q24" s="31">
        <f t="shared" si="6"/>
        <v>0.16973364645290159</v>
      </c>
      <c r="R24" s="31">
        <f t="shared" si="7"/>
        <v>0.166977912293129</v>
      </c>
      <c r="S24" s="31">
        <f t="shared" si="8"/>
        <v>4.8748353096179184E-2</v>
      </c>
      <c r="T24" s="31">
        <f t="shared" si="32"/>
        <v>0.69168927410292047</v>
      </c>
      <c r="Z24" s="41">
        <f t="shared" si="9"/>
        <v>0.74652097721884347</v>
      </c>
      <c r="AA24" s="41">
        <f t="shared" si="33"/>
        <v>1</v>
      </c>
      <c r="AB24" s="41">
        <v>0.5840697970783475</v>
      </c>
      <c r="AC24" s="41">
        <f t="shared" si="34"/>
        <v>1</v>
      </c>
      <c r="AD24" s="41">
        <f t="shared" si="35"/>
        <v>1</v>
      </c>
      <c r="AE24" s="41">
        <f t="shared" si="10"/>
        <v>0.77938282647584978</v>
      </c>
      <c r="AF24" s="41">
        <f t="shared" si="11"/>
        <v>0.66635305152650903</v>
      </c>
      <c r="AG24" s="41">
        <f t="shared" si="12"/>
        <v>0.30834752981260644</v>
      </c>
      <c r="AH24" s="41">
        <f t="shared" si="13"/>
        <v>0.55770720371804805</v>
      </c>
      <c r="AI24" s="41">
        <f t="shared" si="14"/>
        <v>0.14776320326014861</v>
      </c>
      <c r="AJ24" s="41">
        <f t="shared" si="15"/>
        <v>0.13978499332734437</v>
      </c>
      <c r="AK24" s="41">
        <f t="shared" si="16"/>
        <v>3.0372649360665895E-2</v>
      </c>
      <c r="AL24" s="41">
        <f t="shared" si="17"/>
        <v>0</v>
      </c>
      <c r="AM24" s="41">
        <f t="shared" si="18"/>
        <v>0.54729276610821265</v>
      </c>
      <c r="AN24" s="41">
        <f t="shared" si="19"/>
        <v>0.166977912293129</v>
      </c>
      <c r="AO24" s="41">
        <f t="shared" si="20"/>
        <v>3.2962604771115407E-2</v>
      </c>
      <c r="AP24" s="41">
        <f t="shared" si="21"/>
        <v>0</v>
      </c>
      <c r="AQ24" s="41">
        <f t="shared" si="22"/>
        <v>0</v>
      </c>
      <c r="AR24" s="41">
        <f t="shared" si="23"/>
        <v>4.8748353096179184E-2</v>
      </c>
      <c r="AS24" s="41">
        <f t="shared" si="24"/>
        <v>1.9920318725099601E-3</v>
      </c>
      <c r="AT24" s="44">
        <v>0.74870000000000003</v>
      </c>
      <c r="AU24" s="43">
        <f>INDEX('[4]Social Distancing Grades'!$C$2:$C$126,MATCH('Data Table'!$A24,'[4]Social Distancing Grades'!$B$2:$B$126,0))</f>
        <v>1</v>
      </c>
      <c r="AV24" s="62">
        <v>0.5840697970783475</v>
      </c>
      <c r="AW24" s="43">
        <f>INDEX('[4]Social Distancing Grades'!$E$2:$E$126,MATCH('Data Table'!$A24,'[4]Social Distancing Grades'!$B$2:$B$126,0))</f>
        <v>1</v>
      </c>
      <c r="AX24" s="43">
        <f>INDEX('[4]Social Distancing Grades'!$D$2:$D$126,MATCH('Data Table'!$A24,'[4]Social Distancing Grades'!$B$2:$B$126,0))</f>
        <v>1</v>
      </c>
      <c r="AY24" s="45">
        <v>8023</v>
      </c>
      <c r="AZ24" s="46">
        <v>0.22627786632107705</v>
      </c>
      <c r="BA24" s="43">
        <v>2.61</v>
      </c>
      <c r="BB24" s="43">
        <v>9.24</v>
      </c>
      <c r="BC24" s="268">
        <f>IF(INDEX('[5]Hospital Capacity'!$I$2:$I$126,MATCH('Data Table'!A24,'[5]Hospital Capacity'!$B$2:$B$126,0))&gt;100,100,INDEX('[5]Hospital Capacity'!$I$2:$I$126,MATCH('Data Table'!A24,'[5]Hospital Capacity'!$B$2:$B$126,0)))</f>
        <v>14.77632032601486</v>
      </c>
      <c r="BD24" s="45">
        <v>298.75712859126162</v>
      </c>
      <c r="BE24" s="45">
        <f>INDEX('[3]60-Mile'!$S$4:$S$129,MATCH(E24,'[3]60-Mile'!$A$4:$A$129,0))</f>
        <v>92.208418658658857</v>
      </c>
      <c r="BF24" s="47">
        <f t="shared" si="36"/>
        <v>30</v>
      </c>
      <c r="BG24" s="43">
        <f t="shared" si="37"/>
        <v>17.861127285133321</v>
      </c>
      <c r="BH24" s="95">
        <v>370.85714285714283</v>
      </c>
      <c r="BI24" s="45">
        <f>INDEX('[3]60-Mile'!$V$4:$V$129,MATCH(E24,'[3]60-Mile'!$A$4:$A$129,0))</f>
        <v>58.428571428571431</v>
      </c>
      <c r="BJ24" s="47">
        <f t="shared" si="38"/>
        <v>30</v>
      </c>
      <c r="BK24" s="47">
        <f t="shared" si="25"/>
        <v>30</v>
      </c>
      <c r="BL24" s="95">
        <v>5.2857142857142856</v>
      </c>
      <c r="BM24" s="45">
        <f>INDEX('[3]60-Mile'!$AA$4:$AA$129,MATCH(E24,'[3]60-Mile'!$A$4:$A$129,0))</f>
        <v>0.2857142857142857</v>
      </c>
      <c r="BO24" s="20">
        <v>6829174</v>
      </c>
      <c r="BP24" s="38">
        <v>30.569181505012562</v>
      </c>
      <c r="BQ24" s="38">
        <f>INDEX('[3]60-Mile'!$U$4:$U$129,MATCH(E24,'[3]60-Mile'!$A$4:$A$129,0))</f>
        <v>17.861127285133321</v>
      </c>
      <c r="BR24" s="38">
        <v>116.79495712078636</v>
      </c>
      <c r="BS24" s="38">
        <f>INDEX('[3]60-Mile'!$Z$4:$Z$129,MATCH(E24,'[3]60-Mile'!$A$4:$A$129,0))</f>
        <v>86.98951090123289</v>
      </c>
      <c r="BT24" s="118">
        <f t="shared" si="26"/>
        <v>-0.55876565295169944</v>
      </c>
      <c r="BU24" s="269">
        <v>13.77632032601486</v>
      </c>
      <c r="BV24" s="2">
        <f>'[3]60-Mile'!B24</f>
        <v>76</v>
      </c>
      <c r="BW24" s="2">
        <f>'[3]60-Mile'!C24</f>
        <v>24</v>
      </c>
      <c r="BX24" s="2">
        <f>'[3]60-Mile'!D24</f>
        <v>12</v>
      </c>
      <c r="BY24" s="2">
        <f>'[3]60-Mile'!E24</f>
        <v>201</v>
      </c>
      <c r="BZ24" s="2">
        <f>'[3]60-Mile'!F24</f>
        <v>41</v>
      </c>
      <c r="CA24" s="2">
        <f>'[3]60-Mile'!G24</f>
        <v>40</v>
      </c>
      <c r="CB24" s="2">
        <f>'[3]60-Mile'!H24</f>
        <v>15</v>
      </c>
      <c r="CC24" s="2">
        <f>'[3]60-Mile'!I24</f>
        <v>0</v>
      </c>
      <c r="CD24" s="2">
        <f>'[3]60-Mile'!J24</f>
        <v>1</v>
      </c>
      <c r="CE24" s="2">
        <f>'[3]60-Mile'!K24</f>
        <v>0</v>
      </c>
      <c r="CF24" s="2">
        <f>'[3]60-Mile'!L24</f>
        <v>0</v>
      </c>
      <c r="CG24" s="2">
        <f>'[3]60-Mile'!M24</f>
        <v>0</v>
      </c>
      <c r="CH24" s="2">
        <f>'[3]60-Mile'!N24</f>
        <v>1</v>
      </c>
      <c r="CI24" s="2">
        <f>'[3]60-Mile'!O24</f>
        <v>0</v>
      </c>
      <c r="CJ24" s="2"/>
      <c r="CK24" s="2">
        <v>5025</v>
      </c>
      <c r="CL24" s="2">
        <v>6350</v>
      </c>
      <c r="CM24" s="2">
        <v>2280</v>
      </c>
      <c r="CN24" s="2">
        <v>-3897</v>
      </c>
      <c r="CO24" s="2">
        <v>8792</v>
      </c>
      <c r="CP24" s="2">
        <v>6258</v>
      </c>
      <c r="CQ24" s="2">
        <v>8023</v>
      </c>
    </row>
    <row r="25" spans="1:95" x14ac:dyDescent="0.25">
      <c r="A25" s="21">
        <v>40143</v>
      </c>
      <c r="B25" s="21" t="s">
        <v>91</v>
      </c>
      <c r="C25" s="26" t="s">
        <v>158</v>
      </c>
      <c r="D25" s="26" t="s">
        <v>76</v>
      </c>
      <c r="E25" s="24" t="s">
        <v>230</v>
      </c>
      <c r="F25" s="31">
        <f t="shared" si="27"/>
        <v>1.5265041482156059E-5</v>
      </c>
      <c r="G25" s="31">
        <f t="shared" si="0"/>
        <v>0.68703995253119465</v>
      </c>
      <c r="H25" s="31">
        <f t="shared" si="28"/>
        <v>2.2218564474913792E-5</v>
      </c>
      <c r="I25" s="31">
        <f t="shared" si="1"/>
        <v>3.1649829914441812</v>
      </c>
      <c r="J25" s="31">
        <f t="shared" si="29"/>
        <v>8.2660611921609922E-2</v>
      </c>
      <c r="K25" s="31">
        <f t="shared" si="2"/>
        <v>0.81555894804710805</v>
      </c>
      <c r="L25" s="31">
        <f t="shared" si="3"/>
        <v>0.81555894804710805</v>
      </c>
      <c r="M25" s="31">
        <f t="shared" si="30"/>
        <v>5.9353654094947125E-2</v>
      </c>
      <c r="N25" s="31">
        <f t="shared" si="31"/>
        <v>2.4180306058100235E-2</v>
      </c>
      <c r="O25" s="31">
        <f t="shared" si="4"/>
        <v>2.9335912314635719E-2</v>
      </c>
      <c r="P25" s="31">
        <f t="shared" si="5"/>
        <v>2.1912350597609563E-2</v>
      </c>
      <c r="Q25" s="31">
        <f t="shared" si="6"/>
        <v>5.9586558873381393E-2</v>
      </c>
      <c r="R25" s="31">
        <f t="shared" si="7"/>
        <v>4.4368600682593864E-2</v>
      </c>
      <c r="S25" s="31">
        <f t="shared" si="8"/>
        <v>3.2938076416337288E-2</v>
      </c>
      <c r="T25" s="31">
        <f t="shared" si="32"/>
        <v>0.69449227379775802</v>
      </c>
      <c r="Z25" s="41">
        <f t="shared" si="9"/>
        <v>0.6700340171116379</v>
      </c>
      <c r="AA25" s="41">
        <f t="shared" si="33"/>
        <v>1</v>
      </c>
      <c r="AB25" s="41">
        <v>0.37199233574078894</v>
      </c>
      <c r="AC25" s="41">
        <f t="shared" si="34"/>
        <v>1</v>
      </c>
      <c r="AD25" s="41">
        <f t="shared" si="35"/>
        <v>1</v>
      </c>
      <c r="AE25" s="41">
        <f t="shared" si="10"/>
        <v>0.96945438282647589</v>
      </c>
      <c r="AF25" s="41">
        <f t="shared" si="11"/>
        <v>0.4704464450569002</v>
      </c>
      <c r="AG25" s="41">
        <f t="shared" si="12"/>
        <v>0.1482112436115843</v>
      </c>
      <c r="AH25" s="41">
        <f t="shared" si="13"/>
        <v>0.15569326103795506</v>
      </c>
      <c r="AI25" s="41">
        <f t="shared" si="14"/>
        <v>0.19156772394082766</v>
      </c>
      <c r="AJ25" s="41">
        <f t="shared" si="15"/>
        <v>6.0327300604192592E-2</v>
      </c>
      <c r="AK25" s="41">
        <f t="shared" si="16"/>
        <v>5.2154082318915378E-2</v>
      </c>
      <c r="AL25" s="41">
        <f t="shared" si="17"/>
        <v>0</v>
      </c>
      <c r="AM25" s="41">
        <f t="shared" si="18"/>
        <v>0</v>
      </c>
      <c r="AN25" s="41">
        <f t="shared" si="19"/>
        <v>4.4368600682593864E-2</v>
      </c>
      <c r="AO25" s="41">
        <f t="shared" si="20"/>
        <v>1.4667956157317859E-2</v>
      </c>
      <c r="AP25" s="41">
        <f t="shared" si="21"/>
        <v>0</v>
      </c>
      <c r="AQ25" s="41">
        <f t="shared" si="22"/>
        <v>0</v>
      </c>
      <c r="AR25" s="41">
        <f t="shared" si="23"/>
        <v>3.2938076416337288E-2</v>
      </c>
      <c r="AS25" s="41">
        <f t="shared" si="24"/>
        <v>1.0956175298804782E-2</v>
      </c>
      <c r="AT25" s="44">
        <v>0.67449999999999999</v>
      </c>
      <c r="AU25" s="43">
        <f>INDEX('[4]Social Distancing Grades'!$C$2:$C$126,MATCH('Data Table'!$A25,'[4]Social Distancing Grades'!$B$2:$B$126,0))</f>
        <v>1</v>
      </c>
      <c r="AV25" s="62">
        <v>0.37199233574078894</v>
      </c>
      <c r="AW25" s="43">
        <f>INDEX('[4]Social Distancing Grades'!$E$2:$E$126,MATCH('Data Table'!$A25,'[4]Social Distancing Grades'!$B$2:$B$126,0))</f>
        <v>1</v>
      </c>
      <c r="AX25" s="43">
        <f>INDEX('[4]Social Distancing Grades'!$D$2:$D$126,MATCH('Data Table'!$A25,'[4]Social Distancing Grades'!$B$2:$B$126,0))</f>
        <v>1</v>
      </c>
      <c r="AY25" s="45">
        <v>-477</v>
      </c>
      <c r="AZ25" s="46">
        <v>0.19934585584172027</v>
      </c>
      <c r="BA25" s="43">
        <v>1.67</v>
      </c>
      <c r="BB25" s="43">
        <v>4.05</v>
      </c>
      <c r="BC25" s="268">
        <f>IF(INDEX('[5]Hospital Capacity'!$I$2:$I$126,MATCH('Data Table'!A25,'[5]Hospital Capacity'!$B$2:$B$126,0))&gt;100,100,INDEX('[5]Hospital Capacity'!$I$2:$I$126,MATCH('Data Table'!A25,'[5]Hospital Capacity'!$B$2:$B$126,0)))</f>
        <v>19.156772394082765</v>
      </c>
      <c r="BD25" s="45">
        <v>153.98927031084341</v>
      </c>
      <c r="BE25" s="45">
        <f>INDEX('[3]60-Mile'!$S$4:$S$129,MATCH(E25,'[3]60-Mile'!$A$4:$A$129,0))</f>
        <v>142.82491513274246</v>
      </c>
      <c r="BF25" s="47">
        <f t="shared" si="36"/>
        <v>30</v>
      </c>
      <c r="BG25" s="43">
        <f t="shared" si="37"/>
        <v>30</v>
      </c>
      <c r="BH25" s="95">
        <v>98.857142857142861</v>
      </c>
      <c r="BI25" s="45">
        <f>INDEX('[3]60-Mile'!$V$4:$V$129,MATCH(E25,'[3]60-Mile'!$A$4:$A$129,0))</f>
        <v>26</v>
      </c>
      <c r="BJ25" s="47">
        <f t="shared" si="38"/>
        <v>30</v>
      </c>
      <c r="BK25" s="47">
        <f t="shared" si="25"/>
        <v>30</v>
      </c>
      <c r="BL25" s="95">
        <v>3.5714285714285716</v>
      </c>
      <c r="BM25" s="45">
        <f>INDEX('[3]60-Mile'!$AA$4:$AA$129,MATCH(E25,'[3]60-Mile'!$A$4:$A$129,0))</f>
        <v>1.5714285714285714</v>
      </c>
      <c r="BO25" s="20">
        <v>3956971</v>
      </c>
      <c r="BP25" s="38">
        <v>79.299456038170135</v>
      </c>
      <c r="BQ25" s="38">
        <f>INDEX('[3]60-Mile'!$U$4:$U$129,MATCH(E25,'[3]60-Mile'!$A$4:$A$129,0))</f>
        <v>49.105996461445976</v>
      </c>
      <c r="BR25" s="38">
        <v>108.13058989540842</v>
      </c>
      <c r="BS25" s="38">
        <f>INDEX('[3]60-Mile'!$Z$4:$Z$129,MATCH(E25,'[3]60-Mile'!$A$4:$A$129,0))</f>
        <v>56.994899778230305</v>
      </c>
      <c r="BT25" s="118">
        <f t="shared" si="26"/>
        <v>-0.93890876565295167</v>
      </c>
      <c r="BU25" s="269">
        <v>18.156772394082765</v>
      </c>
      <c r="BV25" s="2">
        <f>'[3]60-Mile'!B25</f>
        <v>7</v>
      </c>
      <c r="BW25" s="2">
        <f>'[3]60-Mile'!C25</f>
        <v>18</v>
      </c>
      <c r="BX25" s="2">
        <f>'[3]60-Mile'!D25</f>
        <v>12</v>
      </c>
      <c r="BY25" s="2">
        <f>'[3]60-Mile'!E25</f>
        <v>54</v>
      </c>
      <c r="BZ25" s="2">
        <f>'[3]60-Mile'!F25</f>
        <v>49</v>
      </c>
      <c r="CA25" s="2">
        <f>'[3]60-Mile'!G25</f>
        <v>25</v>
      </c>
      <c r="CB25" s="2">
        <f>'[3]60-Mile'!H25</f>
        <v>17</v>
      </c>
      <c r="CC25" s="2">
        <f>'[3]60-Mile'!I25</f>
        <v>0</v>
      </c>
      <c r="CD25" s="2">
        <f>'[3]60-Mile'!J25</f>
        <v>3</v>
      </c>
      <c r="CE25" s="2">
        <f>'[3]60-Mile'!K25</f>
        <v>2</v>
      </c>
      <c r="CF25" s="2">
        <f>'[3]60-Mile'!L25</f>
        <v>2</v>
      </c>
      <c r="CG25" s="2">
        <f>'[3]60-Mile'!M25</f>
        <v>1</v>
      </c>
      <c r="CH25" s="2">
        <f>'[3]60-Mile'!N25</f>
        <v>3</v>
      </c>
      <c r="CI25" s="2">
        <f>'[3]60-Mile'!O25</f>
        <v>0</v>
      </c>
      <c r="CJ25" s="2"/>
      <c r="CK25" s="2">
        <v>14677</v>
      </c>
      <c r="CL25" s="2">
        <v>4794</v>
      </c>
      <c r="CM25" s="2">
        <v>3744</v>
      </c>
      <c r="CN25" s="2">
        <v>1882</v>
      </c>
      <c r="CO25" s="2">
        <v>6626</v>
      </c>
      <c r="CP25" s="2">
        <v>-693</v>
      </c>
      <c r="CQ25" s="2">
        <v>-477</v>
      </c>
    </row>
    <row r="26" spans="1:95" x14ac:dyDescent="0.25">
      <c r="A26" s="21">
        <v>29021</v>
      </c>
      <c r="B26" s="21" t="s">
        <v>83</v>
      </c>
      <c r="C26" s="26" t="s">
        <v>158</v>
      </c>
      <c r="D26" s="26" t="s">
        <v>153</v>
      </c>
      <c r="E26" s="24" t="s">
        <v>220</v>
      </c>
      <c r="F26" s="31">
        <f t="shared" si="27"/>
        <v>3.537025178667292E-5</v>
      </c>
      <c r="G26" s="31">
        <f t="shared" si="0"/>
        <v>0.48962521130872011</v>
      </c>
      <c r="H26" s="31">
        <f t="shared" si="28"/>
        <v>7.2239441453865729E-5</v>
      </c>
      <c r="I26" s="31">
        <f t="shared" si="1"/>
        <v>3.2556952891454491</v>
      </c>
      <c r="J26" s="31">
        <f t="shared" si="29"/>
        <v>0.11463671264082313</v>
      </c>
      <c r="K26" s="31">
        <f t="shared" si="2"/>
        <v>0.78743191901935883</v>
      </c>
      <c r="L26" s="31">
        <f t="shared" si="3"/>
        <v>0.78743191901935883</v>
      </c>
      <c r="M26" s="31">
        <f t="shared" si="30"/>
        <v>8.3431432635210981E-2</v>
      </c>
      <c r="N26" s="31">
        <f t="shared" si="31"/>
        <v>3.4029532057714793E-2</v>
      </c>
      <c r="O26" s="31">
        <f t="shared" si="4"/>
        <v>0.10912314635718889</v>
      </c>
      <c r="P26" s="31">
        <f t="shared" si="5"/>
        <v>1.5936254980079681E-2</v>
      </c>
      <c r="Q26" s="31">
        <f t="shared" si="6"/>
        <v>9.1340346374588544E-2</v>
      </c>
      <c r="R26" s="31">
        <f t="shared" si="7"/>
        <v>7.8498293515358378E-2</v>
      </c>
      <c r="S26" s="31">
        <f t="shared" si="8"/>
        <v>0.10540184453227931</v>
      </c>
      <c r="T26" s="31">
        <f t="shared" si="32"/>
        <v>0.80583881691669335</v>
      </c>
      <c r="Z26" s="41">
        <f t="shared" si="9"/>
        <v>0.4886094217091021</v>
      </c>
      <c r="AA26" s="41">
        <f t="shared" si="33"/>
        <v>1</v>
      </c>
      <c r="AB26" s="41">
        <v>0.3458987072160975</v>
      </c>
      <c r="AC26" s="41">
        <f t="shared" si="34"/>
        <v>1</v>
      </c>
      <c r="AD26" s="41">
        <f t="shared" si="35"/>
        <v>1</v>
      </c>
      <c r="AE26" s="41">
        <f t="shared" si="10"/>
        <v>0.86987924865831845</v>
      </c>
      <c r="AF26" s="41">
        <f t="shared" si="11"/>
        <v>0.37106370296841956</v>
      </c>
      <c r="AG26" s="41">
        <f t="shared" si="12"/>
        <v>0.21124361158432708</v>
      </c>
      <c r="AH26" s="41">
        <f t="shared" si="13"/>
        <v>0.15569326103795506</v>
      </c>
      <c r="AI26" s="41">
        <f t="shared" si="14"/>
        <v>6.1344169343218978E-2</v>
      </c>
      <c r="AJ26" s="41">
        <f t="shared" si="15"/>
        <v>8.4054735045513501E-2</v>
      </c>
      <c r="AK26" s="41">
        <f t="shared" si="16"/>
        <v>7.9395633379150454E-2</v>
      </c>
      <c r="AL26" s="41">
        <f t="shared" si="17"/>
        <v>0</v>
      </c>
      <c r="AM26" s="41">
        <f t="shared" si="18"/>
        <v>0</v>
      </c>
      <c r="AN26" s="41">
        <f t="shared" si="19"/>
        <v>7.8498293515358378E-2</v>
      </c>
      <c r="AO26" s="41">
        <f t="shared" si="20"/>
        <v>5.4561573178594447E-2</v>
      </c>
      <c r="AP26" s="41">
        <f t="shared" si="21"/>
        <v>0</v>
      </c>
      <c r="AQ26" s="41">
        <f t="shared" si="22"/>
        <v>0</v>
      </c>
      <c r="AR26" s="41">
        <f t="shared" si="23"/>
        <v>0.10540184453227931</v>
      </c>
      <c r="AS26" s="41">
        <f t="shared" si="24"/>
        <v>7.9681274900398405E-3</v>
      </c>
      <c r="AT26" s="44">
        <v>0.4985</v>
      </c>
      <c r="AU26" s="43">
        <f>INDEX('[4]Social Distancing Grades'!$C$2:$C$126,MATCH('Data Table'!$A26,'[4]Social Distancing Grades'!$B$2:$B$126,0))</f>
        <v>1</v>
      </c>
      <c r="AV26" s="62">
        <v>0.3458987072160975</v>
      </c>
      <c r="AW26" s="43">
        <f>INDEX('[4]Social Distancing Grades'!$E$2:$E$126,MATCH('Data Table'!$A26,'[4]Social Distancing Grades'!$B$2:$B$126,0))</f>
        <v>1</v>
      </c>
      <c r="AX26" s="43">
        <f>INDEX('[4]Social Distancing Grades'!$D$2:$D$126,MATCH('Data Table'!$A26,'[4]Social Distancing Grades'!$B$2:$B$126,0))</f>
        <v>1</v>
      </c>
      <c r="AY26" s="45">
        <v>3976</v>
      </c>
      <c r="AZ26" s="46">
        <v>0.18568334032155381</v>
      </c>
      <c r="BA26" s="43">
        <v>2.04</v>
      </c>
      <c r="BB26" s="43">
        <v>4.05</v>
      </c>
      <c r="BC26" s="268">
        <f>IF(INDEX('[5]Hospital Capacity'!$I$2:$I$126,MATCH('Data Table'!A26,'[5]Hospital Capacity'!$B$2:$B$126,0))&gt;100,100,INDEX('[5]Hospital Capacity'!$I$2:$I$126,MATCH('Data Table'!A26,'[5]Hospital Capacity'!$B$2:$B$126,0)))</f>
        <v>6.1344169343218979</v>
      </c>
      <c r="BD26" s="45">
        <v>197.21944411575436</v>
      </c>
      <c r="BE26" s="45">
        <f>INDEX('[3]60-Mile'!$S$4:$S$129,MATCH(E26,'[3]60-Mile'!$A$4:$A$129,0))</f>
        <v>206.12983523749267</v>
      </c>
      <c r="BF26" s="47">
        <f t="shared" si="36"/>
        <v>30</v>
      </c>
      <c r="BG26" s="43">
        <f t="shared" si="37"/>
        <v>30</v>
      </c>
      <c r="BH26" s="95">
        <v>174.57142857142858</v>
      </c>
      <c r="BI26" s="45">
        <f>INDEX('[3]60-Mile'!$V$4:$V$129,MATCH(E26,'[3]60-Mile'!$A$4:$A$129,0))</f>
        <v>96.714285714285708</v>
      </c>
      <c r="BJ26" s="47">
        <f t="shared" si="38"/>
        <v>30</v>
      </c>
      <c r="BK26" s="47">
        <f t="shared" si="25"/>
        <v>30</v>
      </c>
      <c r="BL26" s="95">
        <v>11.428571428571429</v>
      </c>
      <c r="BM26" s="45">
        <f>INDEX('[3]60-Mile'!$AA$4:$AA$129,MATCH(E26,'[3]60-Mile'!$A$4:$A$129,0))</f>
        <v>1.1428571428571428</v>
      </c>
      <c r="BO26" s="20">
        <v>6137428</v>
      </c>
      <c r="BP26" s="38">
        <v>46.767216930641816</v>
      </c>
      <c r="BQ26" s="38">
        <f>INDEX('[3]60-Mile'!$U$4:$U$129,MATCH(E26,'[3]60-Mile'!$A$4:$A$129,0))</f>
        <v>34.139653402797933</v>
      </c>
      <c r="BR26" s="38">
        <v>118.35454279424299</v>
      </c>
      <c r="BS26" s="38">
        <f>INDEX('[3]60-Mile'!$Z$4:$Z$129,MATCH(E26,'[3]60-Mile'!$A$4:$A$129,0))</f>
        <v>96.087111223676871</v>
      </c>
      <c r="BT26" s="118">
        <f t="shared" si="26"/>
        <v>-0.7397584973166369</v>
      </c>
      <c r="BU26" s="269">
        <v>5.1344169343218979</v>
      </c>
      <c r="BV26" s="2">
        <f>'[3]60-Mile'!B26</f>
        <v>167</v>
      </c>
      <c r="BW26" s="2">
        <f>'[3]60-Mile'!C26</f>
        <v>55</v>
      </c>
      <c r="BX26" s="2">
        <f>'[3]60-Mile'!D26</f>
        <v>97</v>
      </c>
      <c r="BY26" s="2">
        <f>'[3]60-Mile'!E26</f>
        <v>63</v>
      </c>
      <c r="BZ26" s="2">
        <f>'[3]60-Mile'!F26</f>
        <v>139</v>
      </c>
      <c r="CA26" s="2">
        <f>'[3]60-Mile'!G26</f>
        <v>56</v>
      </c>
      <c r="CB26" s="2">
        <f>'[3]60-Mile'!H26</f>
        <v>100</v>
      </c>
      <c r="CC26" s="2">
        <f>'[3]60-Mile'!I26</f>
        <v>0</v>
      </c>
      <c r="CD26" s="2">
        <f>'[3]60-Mile'!J26</f>
        <v>2</v>
      </c>
      <c r="CE26" s="2">
        <f>'[3]60-Mile'!K26</f>
        <v>2</v>
      </c>
      <c r="CF26" s="2">
        <f>'[3]60-Mile'!L26</f>
        <v>2</v>
      </c>
      <c r="CG26" s="2">
        <f>'[3]60-Mile'!M26</f>
        <v>1</v>
      </c>
      <c r="CH26" s="2">
        <f>'[3]60-Mile'!N26</f>
        <v>1</v>
      </c>
      <c r="CI26" s="2">
        <f>'[3]60-Mile'!O26</f>
        <v>0</v>
      </c>
      <c r="CJ26" s="2"/>
      <c r="CK26" s="2">
        <v>1422</v>
      </c>
      <c r="CL26" s="2">
        <v>6354</v>
      </c>
      <c r="CM26" s="2">
        <v>-972</v>
      </c>
      <c r="CN26" s="2">
        <v>8674</v>
      </c>
      <c r="CO26" s="2">
        <v>-26582</v>
      </c>
      <c r="CP26" s="2">
        <v>955</v>
      </c>
      <c r="CQ26" s="2">
        <v>3976</v>
      </c>
    </row>
    <row r="27" spans="1:95" x14ac:dyDescent="0.25">
      <c r="A27" s="21">
        <v>6059</v>
      </c>
      <c r="B27" s="21" t="s">
        <v>92</v>
      </c>
      <c r="C27" s="26" t="s">
        <v>158</v>
      </c>
      <c r="D27" s="26" t="s">
        <v>76</v>
      </c>
      <c r="E27" s="24" t="s">
        <v>215</v>
      </c>
      <c r="F27" s="31">
        <f t="shared" si="27"/>
        <v>6.2424692560981215E-3</v>
      </c>
      <c r="G27" s="31">
        <f t="shared" si="0"/>
        <v>1.0401574982997199</v>
      </c>
      <c r="H27" s="31">
        <f t="shared" si="28"/>
        <v>6.0014654187488855E-3</v>
      </c>
      <c r="I27" s="31">
        <f t="shared" si="1"/>
        <v>3.1314812905885989</v>
      </c>
      <c r="J27" s="31">
        <f t="shared" si="29"/>
        <v>0.17269104874108207</v>
      </c>
      <c r="K27" s="31">
        <f t="shared" si="2"/>
        <v>1</v>
      </c>
      <c r="L27" s="31">
        <f t="shared" si="3"/>
        <v>1</v>
      </c>
      <c r="M27" s="31">
        <f t="shared" si="30"/>
        <v>1.4680220358671681</v>
      </c>
      <c r="N27" s="31">
        <f t="shared" si="31"/>
        <v>0.84030590551683471</v>
      </c>
      <c r="O27" s="31">
        <f t="shared" si="4"/>
        <v>1.4160219213410703</v>
      </c>
      <c r="P27" s="31">
        <f t="shared" si="5"/>
        <v>0.72908366533864544</v>
      </c>
      <c r="Q27" s="31">
        <f t="shared" si="6"/>
        <v>0.62771613035033336</v>
      </c>
      <c r="R27" s="31">
        <f t="shared" si="7"/>
        <v>1.667847253525662E-2</v>
      </c>
      <c r="S27" s="31">
        <f t="shared" si="8"/>
        <v>1.3175230566534914E-2</v>
      </c>
      <c r="T27" s="31">
        <f t="shared" si="32"/>
        <v>0.8380899022490943</v>
      </c>
      <c r="Z27" s="41">
        <f t="shared" si="9"/>
        <v>0.73703741882280183</v>
      </c>
      <c r="AA27" s="41">
        <f t="shared" si="33"/>
        <v>1</v>
      </c>
      <c r="AB27" s="41">
        <v>1</v>
      </c>
      <c r="AC27" s="41">
        <f t="shared" si="34"/>
        <v>1</v>
      </c>
      <c r="AD27" s="41">
        <f t="shared" si="35"/>
        <v>1</v>
      </c>
      <c r="AE27" s="41">
        <f t="shared" si="10"/>
        <v>0.92652057245080499</v>
      </c>
      <c r="AF27" s="41">
        <f t="shared" si="11"/>
        <v>0.26666884233202981</v>
      </c>
      <c r="AG27" s="41">
        <f t="shared" si="12"/>
        <v>0.42248722316865411</v>
      </c>
      <c r="AH27" s="41">
        <f t="shared" si="13"/>
        <v>0.25329202168861342</v>
      </c>
      <c r="AI27" s="41">
        <f t="shared" si="14"/>
        <v>0.18218912672122622</v>
      </c>
      <c r="AJ27" s="41">
        <f t="shared" si="15"/>
        <v>2.6201583694912489E-2</v>
      </c>
      <c r="AK27" s="41">
        <f t="shared" si="16"/>
        <v>0.14648946504616958</v>
      </c>
      <c r="AL27" s="41">
        <f t="shared" si="17"/>
        <v>0</v>
      </c>
      <c r="AM27" s="41">
        <f t="shared" si="18"/>
        <v>0</v>
      </c>
      <c r="AN27" s="41">
        <f t="shared" si="19"/>
        <v>1.667847253525662E-2</v>
      </c>
      <c r="AO27" s="41">
        <f t="shared" si="20"/>
        <v>0.70801096067053515</v>
      </c>
      <c r="AP27" s="41">
        <f t="shared" si="21"/>
        <v>0</v>
      </c>
      <c r="AQ27" s="41">
        <f t="shared" si="22"/>
        <v>0</v>
      </c>
      <c r="AR27" s="41">
        <f t="shared" si="23"/>
        <v>1.3175230566534914E-2</v>
      </c>
      <c r="AS27" s="41">
        <f t="shared" si="24"/>
        <v>0.36454183266932272</v>
      </c>
      <c r="AT27" s="44">
        <v>0.73950000000000005</v>
      </c>
      <c r="AU27" s="43">
        <f>INDEX('[4]Social Distancing Grades'!$C$2:$C$126,MATCH('Data Table'!$A27,'[4]Social Distancing Grades'!$B$2:$B$126,0))</f>
        <v>1</v>
      </c>
      <c r="AV27" s="62">
        <v>1</v>
      </c>
      <c r="AW27" s="43">
        <f>INDEX('[4]Social Distancing Grades'!$E$2:$E$126,MATCH('Data Table'!$A27,'[4]Social Distancing Grades'!$B$2:$B$126,0))</f>
        <v>1</v>
      </c>
      <c r="AX27" s="43">
        <f>INDEX('[4]Social Distancing Grades'!$D$2:$D$126,MATCH('Data Table'!$A27,'[4]Social Distancing Grades'!$B$2:$B$126,0))</f>
        <v>1</v>
      </c>
      <c r="AY27" s="45">
        <v>1443</v>
      </c>
      <c r="AZ27" s="46">
        <v>0.1713317902063391</v>
      </c>
      <c r="BA27" s="43">
        <v>3.28</v>
      </c>
      <c r="BB27" s="43">
        <v>5.31</v>
      </c>
      <c r="BC27" s="268">
        <f>IF(INDEX('[5]Hospital Capacity'!$I$2:$I$126,MATCH('Data Table'!A27,'[5]Hospital Capacity'!$B$2:$B$126,0))&gt;100,100,INDEX('[5]Hospital Capacity'!$I$2:$I$126,MATCH('Data Table'!A27,'[5]Hospital Capacity'!$B$2:$B$126,0)))</f>
        <v>18.218912672122624</v>
      </c>
      <c r="BD27" s="45">
        <v>91.813956883942652</v>
      </c>
      <c r="BE27" s="45">
        <f>INDEX('[3]60-Mile'!$S$4:$S$129,MATCH(E27,'[3]60-Mile'!$A$4:$A$129,0))</f>
        <v>362.04495342627149</v>
      </c>
      <c r="BF27" s="47">
        <f t="shared" si="36"/>
        <v>30</v>
      </c>
      <c r="BG27" s="43">
        <f t="shared" si="37"/>
        <v>30</v>
      </c>
      <c r="BH27" s="95">
        <v>37.428571428571431</v>
      </c>
      <c r="BI27" s="45">
        <f>INDEX('[3]60-Mile'!$V$4:$V$129,MATCH(E27,'[3]60-Mile'!$A$4:$A$129,0))</f>
        <v>1255</v>
      </c>
      <c r="BJ27" s="47">
        <f t="shared" si="38"/>
        <v>30</v>
      </c>
      <c r="BK27" s="47">
        <f t="shared" si="25"/>
        <v>30</v>
      </c>
      <c r="BL27" s="95">
        <v>1.4285714285714286</v>
      </c>
      <c r="BM27" s="45">
        <f>INDEX('[3]60-Mile'!$AA$4:$AA$129,MATCH(E27,'[3]60-Mile'!$A$4:$A$129,0))</f>
        <v>52.285714285714285</v>
      </c>
      <c r="BO27" s="20">
        <v>4217737</v>
      </c>
      <c r="BP27" s="38">
        <v>124.0730226253411</v>
      </c>
      <c r="BQ27" s="38">
        <f>INDEX('[3]60-Mile'!$U$4:$U$129,MATCH(E27,'[3]60-Mile'!$A$4:$A$129,0))</f>
        <v>31.016631261588902</v>
      </c>
      <c r="BR27" s="38">
        <v>0</v>
      </c>
      <c r="BS27" s="38">
        <f>INDEX('[3]60-Mile'!$Z$4:$Z$129,MATCH(E27,'[3]60-Mile'!$A$4:$A$129,0))</f>
        <v>33.245240378493925</v>
      </c>
      <c r="BT27" s="118">
        <f t="shared" si="26"/>
        <v>-0.85304114490160998</v>
      </c>
      <c r="BU27" s="269">
        <v>17.218912672122624</v>
      </c>
      <c r="BV27" s="2">
        <f>'[3]60-Mile'!B27</f>
        <v>866</v>
      </c>
      <c r="BW27" s="2">
        <f>'[3]60-Mile'!C27</f>
        <v>1315</v>
      </c>
      <c r="BX27" s="2">
        <f>'[3]60-Mile'!D27</f>
        <v>1603</v>
      </c>
      <c r="BY27" s="2">
        <f>'[3]60-Mile'!E27</f>
        <v>1459</v>
      </c>
      <c r="BZ27" s="2">
        <f>'[3]60-Mile'!F27</f>
        <v>1245</v>
      </c>
      <c r="CA27" s="2">
        <f>'[3]60-Mile'!G27</f>
        <v>1185</v>
      </c>
      <c r="CB27" s="2">
        <f>'[3]60-Mile'!H27</f>
        <v>1112</v>
      </c>
      <c r="CC27" s="2">
        <f>'[3]60-Mile'!I27</f>
        <v>22</v>
      </c>
      <c r="CD27" s="2">
        <f>'[3]60-Mile'!J27</f>
        <v>81</v>
      </c>
      <c r="CE27" s="2">
        <f>'[3]60-Mile'!K27</f>
        <v>71</v>
      </c>
      <c r="CF27" s="2">
        <f>'[3]60-Mile'!L27</f>
        <v>70</v>
      </c>
      <c r="CG27" s="2">
        <f>'[3]60-Mile'!M27</f>
        <v>45</v>
      </c>
      <c r="CH27" s="2">
        <f>'[3]60-Mile'!N27</f>
        <v>61</v>
      </c>
      <c r="CI27" s="2">
        <f>'[3]60-Mile'!O27</f>
        <v>16</v>
      </c>
      <c r="CJ27" s="2"/>
      <c r="CK27" s="2">
        <v>2015</v>
      </c>
      <c r="CL27" s="2">
        <v>1679</v>
      </c>
      <c r="CM27" s="2">
        <v>2915</v>
      </c>
      <c r="CN27" s="2">
        <v>2145</v>
      </c>
      <c r="CO27" s="2">
        <v>2128</v>
      </c>
      <c r="CP27" s="2">
        <v>1598</v>
      </c>
      <c r="CQ27" s="2">
        <v>1443</v>
      </c>
    </row>
    <row r="28" spans="1:95" x14ac:dyDescent="0.25">
      <c r="A28" s="21">
        <v>44007</v>
      </c>
      <c r="B28" s="21" t="s">
        <v>93</v>
      </c>
      <c r="C28" s="26" t="s">
        <v>158</v>
      </c>
      <c r="D28" s="26" t="s">
        <v>153</v>
      </c>
      <c r="E28" s="24" t="s">
        <v>216</v>
      </c>
      <c r="F28" s="31">
        <f t="shared" si="27"/>
        <v>2.9459084266386437</v>
      </c>
      <c r="G28" s="31">
        <f t="shared" si="0"/>
        <v>0.96424895078334683</v>
      </c>
      <c r="H28" s="31">
        <f t="shared" si="28"/>
        <v>3.0551326234220064</v>
      </c>
      <c r="I28" s="31">
        <f t="shared" si="1"/>
        <v>2.858901144211937</v>
      </c>
      <c r="J28" s="31">
        <f t="shared" si="29"/>
        <v>1.2355050567653556</v>
      </c>
      <c r="K28" s="31">
        <f t="shared" si="2"/>
        <v>0.99369463797238844</v>
      </c>
      <c r="L28" s="31">
        <f t="shared" si="3"/>
        <v>0.99369463797238844</v>
      </c>
      <c r="M28" s="31">
        <f t="shared" si="30"/>
        <v>1.6689973367641902</v>
      </c>
      <c r="N28" s="31">
        <f t="shared" si="31"/>
        <v>0.96369346675560674</v>
      </c>
      <c r="O28" s="31">
        <f t="shared" si="4"/>
        <v>1.1368471953578336</v>
      </c>
      <c r="P28" s="31">
        <f t="shared" si="5"/>
        <v>0.89442231075697209</v>
      </c>
      <c r="Q28" s="31">
        <f t="shared" si="6"/>
        <v>0.72043689423767743</v>
      </c>
      <c r="R28" s="31">
        <f t="shared" si="7"/>
        <v>8.1589284564363457E-2</v>
      </c>
      <c r="S28" s="31">
        <f t="shared" si="8"/>
        <v>0.13438735177865613</v>
      </c>
      <c r="T28" s="31">
        <f t="shared" si="32"/>
        <v>0.71425723843207933</v>
      </c>
      <c r="Z28" s="41">
        <f t="shared" si="9"/>
        <v>0.68219771157612619</v>
      </c>
      <c r="AA28" s="41">
        <f t="shared" si="33"/>
        <v>1</v>
      </c>
      <c r="AB28" s="41">
        <v>0.83290158828192395</v>
      </c>
      <c r="AC28" s="41">
        <f t="shared" si="34"/>
        <v>1</v>
      </c>
      <c r="AD28" s="41">
        <f t="shared" si="35"/>
        <v>0.8</v>
      </c>
      <c r="AE28" s="41">
        <f t="shared" si="10"/>
        <v>0.95878801431127014</v>
      </c>
      <c r="AF28" s="41">
        <f t="shared" si="11"/>
        <v>0.44126780058698195</v>
      </c>
      <c r="AG28" s="41">
        <f t="shared" si="12"/>
        <v>0.54173764906303234</v>
      </c>
      <c r="AH28" s="41">
        <f t="shared" si="13"/>
        <v>0.40046475600309839</v>
      </c>
      <c r="AI28" s="41">
        <f t="shared" si="14"/>
        <v>1.1023272858608071E-2</v>
      </c>
      <c r="AJ28" s="41">
        <f t="shared" si="15"/>
        <v>0.70673431752205562</v>
      </c>
      <c r="AK28" s="41">
        <f t="shared" si="16"/>
        <v>0.54106669403545704</v>
      </c>
      <c r="AL28" s="41">
        <f t="shared" si="17"/>
        <v>0</v>
      </c>
      <c r="AM28" s="41">
        <f t="shared" si="18"/>
        <v>0</v>
      </c>
      <c r="AN28" s="41">
        <f t="shared" si="19"/>
        <v>8.1589284564363457E-2</v>
      </c>
      <c r="AO28" s="41">
        <f t="shared" si="20"/>
        <v>0.56842359767891681</v>
      </c>
      <c r="AP28" s="41">
        <f t="shared" si="21"/>
        <v>0</v>
      </c>
      <c r="AQ28" s="41">
        <f t="shared" si="22"/>
        <v>0</v>
      </c>
      <c r="AR28" s="41">
        <f t="shared" si="23"/>
        <v>0.13438735177865613</v>
      </c>
      <c r="AS28" s="41">
        <f t="shared" si="24"/>
        <v>0.44721115537848605</v>
      </c>
      <c r="AT28" s="44">
        <v>0.68630000000000002</v>
      </c>
      <c r="AU28" s="43">
        <f>INDEX('[4]Social Distancing Grades'!$C$2:$C$126,MATCH('Data Table'!$A28,'[4]Social Distancing Grades'!$B$2:$B$126,0))</f>
        <v>1</v>
      </c>
      <c r="AV28" s="62">
        <v>0.83290158828192395</v>
      </c>
      <c r="AW28" s="43">
        <f>INDEX('[4]Social Distancing Grades'!$E$2:$E$126,MATCH('Data Table'!$A28,'[4]Social Distancing Grades'!$B$2:$B$126,0))</f>
        <v>1</v>
      </c>
      <c r="AX28" s="43">
        <f>INDEX('[4]Social Distancing Grades'!$D$2:$D$126,MATCH('Data Table'!$A28,'[4]Social Distancing Grades'!$B$2:$B$126,0))</f>
        <v>0.8</v>
      </c>
      <c r="AY28" s="45">
        <v>0</v>
      </c>
      <c r="AZ28" s="46">
        <v>0.19533455896511814</v>
      </c>
      <c r="BA28" s="43">
        <v>3.98</v>
      </c>
      <c r="BB28" s="43">
        <v>7.21</v>
      </c>
      <c r="BC28" s="268">
        <f>IF(INDEX('[5]Hospital Capacity'!$I$2:$I$126,MATCH('Data Table'!A28,'[5]Hospital Capacity'!$B$2:$B$126,0))&gt;100,100,INDEX('[5]Hospital Capacity'!$I$2:$I$126,MATCH('Data Table'!A28,'[5]Hospital Capacity'!$B$2:$B$126,0)))</f>
        <v>1.1023272858608071</v>
      </c>
      <c r="BD28" s="45">
        <v>1331.7098434803027</v>
      </c>
      <c r="BE28" s="45">
        <f>INDEX('[3]60-Mile'!$S$4:$S$129,MATCH(E28,'[3]60-Mile'!$A$4:$A$129,0))</f>
        <v>1278.9780568714107</v>
      </c>
      <c r="BF28" s="47">
        <f t="shared" si="36"/>
        <v>30</v>
      </c>
      <c r="BG28" s="43">
        <f t="shared" si="37"/>
        <v>30</v>
      </c>
      <c r="BH28" s="95">
        <v>181.42857142857142</v>
      </c>
      <c r="BI28" s="45">
        <f>INDEX('[3]60-Mile'!$V$4:$V$129,MATCH(E28,'[3]60-Mile'!$A$4:$A$129,0))</f>
        <v>1007.5714285714286</v>
      </c>
      <c r="BJ28" s="47">
        <f t="shared" si="38"/>
        <v>30</v>
      </c>
      <c r="BK28" s="47">
        <f t="shared" si="25"/>
        <v>30</v>
      </c>
      <c r="BL28" s="95">
        <v>14.571428571428571</v>
      </c>
      <c r="BM28" s="45">
        <f>INDEX('[3]60-Mile'!$AA$4:$AA$129,MATCH(E28,'[3]60-Mile'!$A$4:$A$129,0))</f>
        <v>64.142857142857139</v>
      </c>
      <c r="BO28" s="20">
        <v>1059361</v>
      </c>
      <c r="BP28" s="38">
        <v>0</v>
      </c>
      <c r="BQ28" s="38">
        <f>INDEX('[3]60-Mile'!$U$4:$U$129,MATCH(E28,'[3]60-Mile'!$A$4:$A$129,0))</f>
        <v>58.152964427930357</v>
      </c>
      <c r="BR28" s="38">
        <v>0</v>
      </c>
      <c r="BS28" s="38">
        <f>INDEX('[3]60-Mile'!$Z$4:$Z$129,MATCH(E28,'[3]60-Mile'!$A$4:$A$129,0))</f>
        <v>56.526293339999476</v>
      </c>
      <c r="BT28" s="118">
        <f t="shared" si="26"/>
        <v>-0.91757602862254029</v>
      </c>
      <c r="BU28" s="269">
        <v>0.10232728586080708</v>
      </c>
      <c r="BV28" s="2">
        <f>'[3]60-Mile'!B28</f>
        <v>881</v>
      </c>
      <c r="BW28" s="2">
        <f>'[3]60-Mile'!C28</f>
        <v>680</v>
      </c>
      <c r="BX28" s="2">
        <f>'[3]60-Mile'!D28</f>
        <v>1794</v>
      </c>
      <c r="BY28" s="2">
        <f>'[3]60-Mile'!E28</f>
        <v>1090</v>
      </c>
      <c r="BZ28" s="2">
        <f>'[3]60-Mile'!F28</f>
        <v>735</v>
      </c>
      <c r="CA28" s="2">
        <f>'[3]60-Mile'!G28</f>
        <v>872</v>
      </c>
      <c r="CB28" s="2">
        <f>'[3]60-Mile'!H28</f>
        <v>1001</v>
      </c>
      <c r="CC28" s="2">
        <f>'[3]60-Mile'!I28</f>
        <v>47</v>
      </c>
      <c r="CD28" s="2">
        <f>'[3]60-Mile'!J28</f>
        <v>63</v>
      </c>
      <c r="CE28" s="2">
        <f>'[3]60-Mile'!K28</f>
        <v>100</v>
      </c>
      <c r="CF28" s="2">
        <f>'[3]60-Mile'!L28</f>
        <v>65</v>
      </c>
      <c r="CG28" s="2">
        <f>'[3]60-Mile'!M28</f>
        <v>60</v>
      </c>
      <c r="CH28" s="2">
        <f>'[3]60-Mile'!N28</f>
        <v>61</v>
      </c>
      <c r="CI28" s="2">
        <f>'[3]60-Mile'!O28</f>
        <v>53</v>
      </c>
      <c r="CJ28" s="2"/>
      <c r="CK28" s="2">
        <v>302</v>
      </c>
      <c r="CL28" s="2">
        <v>-768</v>
      </c>
      <c r="CM28" s="2">
        <v>689</v>
      </c>
      <c r="CN28" s="2">
        <v>2122</v>
      </c>
      <c r="CO28" s="2">
        <v>833</v>
      </c>
      <c r="CP28" s="2">
        <v>1439</v>
      </c>
      <c r="CQ28" s="2">
        <v>0</v>
      </c>
    </row>
    <row r="29" spans="1:95" x14ac:dyDescent="0.25">
      <c r="A29" s="21">
        <v>6019</v>
      </c>
      <c r="B29" s="21" t="s">
        <v>52</v>
      </c>
      <c r="C29" s="26" t="s">
        <v>158</v>
      </c>
      <c r="D29" s="26" t="s">
        <v>76</v>
      </c>
      <c r="E29" s="24" t="s">
        <v>190</v>
      </c>
      <c r="F29" s="31">
        <f t="shared" si="27"/>
        <v>5.3010753905060708E-3</v>
      </c>
      <c r="G29" s="31">
        <f t="shared" si="0"/>
        <v>1.1202949020351038</v>
      </c>
      <c r="H29" s="31">
        <f t="shared" si="28"/>
        <v>4.7318571037645984E-3</v>
      </c>
      <c r="I29" s="31">
        <f t="shared" si="1"/>
        <v>3.191578187815689</v>
      </c>
      <c r="J29" s="31">
        <f t="shared" si="29"/>
        <v>0.15378450249315001</v>
      </c>
      <c r="K29" s="31">
        <f t="shared" si="2"/>
        <v>0.94437115410959616</v>
      </c>
      <c r="L29" s="31">
        <f t="shared" si="3"/>
        <v>0.94437115410959616</v>
      </c>
      <c r="M29" s="31">
        <f t="shared" si="30"/>
        <v>1.8623603677046612</v>
      </c>
      <c r="N29" s="31">
        <f t="shared" si="31"/>
        <v>-0.68127249969672676</v>
      </c>
      <c r="O29" s="31">
        <f t="shared" si="4"/>
        <v>0.57431333349996305</v>
      </c>
      <c r="P29" s="31">
        <f t="shared" si="5"/>
        <v>0.34580125358318892</v>
      </c>
      <c r="Q29" s="31">
        <f t="shared" si="6"/>
        <v>2.8096331626676241</v>
      </c>
      <c r="R29" s="31">
        <f t="shared" si="7"/>
        <v>0.90958851181660139</v>
      </c>
      <c r="S29" s="31">
        <f t="shared" si="8"/>
        <v>0.64953886693017127</v>
      </c>
      <c r="T29" s="31">
        <f t="shared" si="32"/>
        <v>5.49461469894276</v>
      </c>
      <c r="Z29" s="41">
        <f t="shared" si="9"/>
        <v>0.61684362436862183</v>
      </c>
      <c r="AA29" s="41">
        <f t="shared" si="33"/>
        <v>1</v>
      </c>
      <c r="AB29" s="41">
        <v>0.58095476556411385</v>
      </c>
      <c r="AC29" s="41">
        <f t="shared" si="34"/>
        <v>1</v>
      </c>
      <c r="AD29" s="41">
        <f t="shared" si="35"/>
        <v>1</v>
      </c>
      <c r="AE29" s="41">
        <f t="shared" si="10"/>
        <v>0</v>
      </c>
      <c r="AF29" s="41">
        <f t="shared" si="11"/>
        <v>0.18199638278411293</v>
      </c>
      <c r="AG29" s="41">
        <f t="shared" si="12"/>
        <v>0.64565587734241903</v>
      </c>
      <c r="AH29" s="41">
        <f t="shared" si="13"/>
        <v>0.37490317583268784</v>
      </c>
      <c r="AI29" s="41">
        <f t="shared" si="14"/>
        <v>4.9867924429998461E-2</v>
      </c>
      <c r="AJ29" s="41">
        <f t="shared" si="15"/>
        <v>0.10575982549041044</v>
      </c>
      <c r="AK29" s="41">
        <f t="shared" si="16"/>
        <v>6.2966758130175812E-2</v>
      </c>
      <c r="AL29" s="41">
        <f t="shared" si="17"/>
        <v>0</v>
      </c>
      <c r="AM29" s="41">
        <f t="shared" si="18"/>
        <v>0.48533847856766132</v>
      </c>
      <c r="AN29" s="41">
        <f t="shared" si="19"/>
        <v>0.90958851181660139</v>
      </c>
      <c r="AO29" s="41">
        <f t="shared" si="20"/>
        <v>4.4487427466150871E-2</v>
      </c>
      <c r="AP29" s="41">
        <f t="shared" si="21"/>
        <v>0</v>
      </c>
      <c r="AQ29" s="41">
        <f t="shared" si="22"/>
        <v>0.33384906234812917</v>
      </c>
      <c r="AR29" s="41">
        <f t="shared" si="23"/>
        <v>0.64953886693017127</v>
      </c>
      <c r="AS29" s="41">
        <f t="shared" si="24"/>
        <v>5.9760956175298804E-3</v>
      </c>
      <c r="AT29" s="44">
        <v>0.62290000000000001</v>
      </c>
      <c r="AU29" s="43">
        <f>INDEX('[4]Social Distancing Grades'!$C$2:$C$126,MATCH('Data Table'!$A29,'[4]Social Distancing Grades'!$B$2:$B$126,0))</f>
        <v>1</v>
      </c>
      <c r="AV29" s="62">
        <v>0.58095476556411385</v>
      </c>
      <c r="AW29" s="43">
        <f>INDEX('[4]Social Distancing Grades'!$E$2:$E$126,MATCH('Data Table'!$A29,'[4]Social Distancing Grades'!$B$2:$B$126,0))</f>
        <v>1</v>
      </c>
      <c r="AX29" s="43">
        <f>INDEX('[4]Social Distancing Grades'!$D$2:$D$126,MATCH('Data Table'!$A29,'[4]Social Distancing Grades'!$B$2:$B$126,0))</f>
        <v>1</v>
      </c>
      <c r="AY29" s="45">
        <v>42877</v>
      </c>
      <c r="AZ29" s="46">
        <v>0.15969155198797574</v>
      </c>
      <c r="BA29" s="43">
        <v>4.59</v>
      </c>
      <c r="BB29" s="43">
        <v>6.88</v>
      </c>
      <c r="BC29" s="268">
        <f>IF(INDEX('[5]Hospital Capacity'!$I$2:$I$126,MATCH('Data Table'!A29,'[5]Hospital Capacity'!$B$2:$B$126,0))&gt;100,100,INDEX('[5]Hospital Capacity'!$I$2:$I$126,MATCH('Data Table'!A29,'[5]Hospital Capacity'!$B$2:$B$126,0)))</f>
        <v>4.986792442999846</v>
      </c>
      <c r="BD29" s="45">
        <v>236.76501043918913</v>
      </c>
      <c r="BE29" s="45">
        <f>INDEX('[3]60-Mile'!$S$4:$S$129,MATCH(E29,'[3]60-Mile'!$A$4:$A$129,0))</f>
        <v>167.95180959028954</v>
      </c>
      <c r="BF29" s="47">
        <f t="shared" si="36"/>
        <v>30</v>
      </c>
      <c r="BG29" s="43">
        <f t="shared" si="37"/>
        <v>19.235264231877295</v>
      </c>
      <c r="BH29" s="95">
        <v>2018.2857142857142</v>
      </c>
      <c r="BI29" s="45">
        <f>INDEX('[3]60-Mile'!$V$4:$V$129,MATCH(E29,'[3]60-Mile'!$A$4:$A$129,0))</f>
        <v>78.857142857142861</v>
      </c>
      <c r="BJ29" s="47">
        <f t="shared" si="38"/>
        <v>30</v>
      </c>
      <c r="BK29" s="47">
        <f t="shared" si="25"/>
        <v>21.485699169207084</v>
      </c>
      <c r="BL29" s="95">
        <v>70.428571428571431</v>
      </c>
      <c r="BM29" s="45">
        <f>INDEX('[3]60-Mile'!$AA$4:$AA$129,MATCH(E29,'[3]60-Mile'!$A$4:$A$129,0))</f>
        <v>0.8571428571428571</v>
      </c>
      <c r="BO29" s="20">
        <v>39512223</v>
      </c>
      <c r="BP29" s="38">
        <v>35.119067257696869</v>
      </c>
      <c r="BQ29" s="38">
        <f>INDEX('[3]60-Mile'!$U$4:$U$129,MATCH(E29,'[3]60-Mile'!$A$4:$A$129,0))</f>
        <v>19.235264231877295</v>
      </c>
      <c r="BR29" s="38">
        <v>124.91470351892345</v>
      </c>
      <c r="BS29" s="38">
        <f>INDEX('[3]60-Mile'!$Z$4:$Z$129,MATCH(E29,'[3]60-Mile'!$A$4:$A$129,0))</f>
        <v>21.485699169207084</v>
      </c>
      <c r="BT29" s="118">
        <f t="shared" si="26"/>
        <v>1</v>
      </c>
      <c r="BU29" s="269">
        <v>3.986792442999846</v>
      </c>
      <c r="BV29" s="2">
        <f>'[3]60-Mile'!B29</f>
        <v>91</v>
      </c>
      <c r="BW29" s="2">
        <f>'[3]60-Mile'!C29</f>
        <v>31</v>
      </c>
      <c r="BX29" s="2">
        <f>'[3]60-Mile'!D29</f>
        <v>52</v>
      </c>
      <c r="BY29" s="2">
        <f>'[3]60-Mile'!E29</f>
        <v>107</v>
      </c>
      <c r="BZ29" s="2">
        <f>'[3]60-Mile'!F29</f>
        <v>63</v>
      </c>
      <c r="CA29" s="2">
        <f>'[3]60-Mile'!G29</f>
        <v>33</v>
      </c>
      <c r="CB29" s="2">
        <f>'[3]60-Mile'!H29</f>
        <v>175</v>
      </c>
      <c r="CC29" s="2">
        <f>'[3]60-Mile'!I29</f>
        <v>1</v>
      </c>
      <c r="CD29" s="2">
        <f>'[3]60-Mile'!J29</f>
        <v>0</v>
      </c>
      <c r="CE29" s="2">
        <f>'[3]60-Mile'!K29</f>
        <v>3</v>
      </c>
      <c r="CF29" s="2">
        <f>'[3]60-Mile'!L29</f>
        <v>2</v>
      </c>
      <c r="CG29" s="2">
        <f>'[3]60-Mile'!M29</f>
        <v>0</v>
      </c>
      <c r="CH29" s="2">
        <f>'[3]60-Mile'!N29</f>
        <v>0</v>
      </c>
      <c r="CI29" s="2">
        <f>'[3]60-Mile'!O29</f>
        <v>0</v>
      </c>
      <c r="CJ29" s="2"/>
      <c r="CK29" s="2">
        <v>32994</v>
      </c>
      <c r="CL29" s="2">
        <v>18184</v>
      </c>
      <c r="CM29" s="2">
        <v>19607</v>
      </c>
      <c r="CN29" s="2">
        <v>23176</v>
      </c>
      <c r="CO29" s="2">
        <v>26663</v>
      </c>
      <c r="CP29" s="2">
        <v>46649</v>
      </c>
      <c r="CQ29" s="2">
        <v>42877</v>
      </c>
    </row>
    <row r="30" spans="1:95" x14ac:dyDescent="0.25">
      <c r="A30" s="21">
        <v>37119</v>
      </c>
      <c r="B30" s="21" t="s">
        <v>68</v>
      </c>
      <c r="C30" s="26" t="s">
        <v>158</v>
      </c>
      <c r="D30" s="26" t="s">
        <v>153</v>
      </c>
      <c r="E30" s="24" t="s">
        <v>182</v>
      </c>
      <c r="F30" s="31">
        <f t="shared" si="27"/>
        <v>7.6951036254898544E-3</v>
      </c>
      <c r="G30" s="31">
        <f t="shared" si="0"/>
        <v>0.80078986259726903</v>
      </c>
      <c r="H30" s="31">
        <f t="shared" si="28"/>
        <v>9.60939190779923E-3</v>
      </c>
      <c r="I30" s="31">
        <f t="shared" si="1"/>
        <v>2.7398309452633751</v>
      </c>
      <c r="J30" s="31">
        <f t="shared" si="29"/>
        <v>0.17923798281196787</v>
      </c>
      <c r="K30" s="31">
        <f t="shared" si="2"/>
        <v>1</v>
      </c>
      <c r="L30" s="31">
        <f t="shared" si="3"/>
        <v>0.99060844937877834</v>
      </c>
      <c r="M30" s="31">
        <f t="shared" si="30"/>
        <v>1.0670170626922955</v>
      </c>
      <c r="N30" s="31">
        <f t="shared" si="31"/>
        <v>0.10234760847902756</v>
      </c>
      <c r="O30" s="31">
        <f t="shared" si="4"/>
        <v>0.3755736008576982</v>
      </c>
      <c r="P30" s="31">
        <f t="shared" si="5"/>
        <v>3.7848605577689251E-2</v>
      </c>
      <c r="Q30" s="31">
        <f t="shared" si="6"/>
        <v>0.97478540342030939</v>
      </c>
      <c r="R30" s="31">
        <f t="shared" si="7"/>
        <v>0.94416515628539099</v>
      </c>
      <c r="S30" s="31">
        <f t="shared" si="8"/>
        <v>0.1225296442687747</v>
      </c>
      <c r="T30" s="31">
        <f t="shared" si="32"/>
        <v>0.80901916114363415</v>
      </c>
      <c r="Z30" s="41">
        <f t="shared" si="9"/>
        <v>0.72033810947325017</v>
      </c>
      <c r="AA30" s="41">
        <f t="shared" si="33"/>
        <v>0.8</v>
      </c>
      <c r="AB30" s="41">
        <v>1</v>
      </c>
      <c r="AC30" s="41">
        <f t="shared" si="34"/>
        <v>1</v>
      </c>
      <c r="AD30" s="41">
        <f t="shared" si="35"/>
        <v>1</v>
      </c>
      <c r="AE30" s="41">
        <f t="shared" si="10"/>
        <v>0.94505813953488371</v>
      </c>
      <c r="AF30" s="41">
        <f t="shared" si="11"/>
        <v>0.29100652744580208</v>
      </c>
      <c r="AG30" s="41">
        <f t="shared" si="12"/>
        <v>0.51277683134582619</v>
      </c>
      <c r="AH30" s="41">
        <f t="shared" si="13"/>
        <v>0.21146398140975983</v>
      </c>
      <c r="AI30" s="41">
        <f t="shared" si="14"/>
        <v>3.8274524920841477E-2</v>
      </c>
      <c r="AJ30" s="41">
        <f t="shared" si="15"/>
        <v>9.9754033005161905E-2</v>
      </c>
      <c r="AK30" s="41">
        <f t="shared" si="16"/>
        <v>8.118323128363962E-2</v>
      </c>
      <c r="AL30" s="41">
        <f t="shared" si="17"/>
        <v>0.62617945211899251</v>
      </c>
      <c r="AM30" s="41">
        <f t="shared" si="18"/>
        <v>0.15023510956176012</v>
      </c>
      <c r="AN30" s="41">
        <f t="shared" si="19"/>
        <v>0.31798570416639843</v>
      </c>
      <c r="AO30" s="41">
        <f t="shared" si="20"/>
        <v>0.11266924564796905</v>
      </c>
      <c r="AP30" s="41">
        <f t="shared" si="21"/>
        <v>0</v>
      </c>
      <c r="AQ30" s="41">
        <f t="shared" si="22"/>
        <v>0</v>
      </c>
      <c r="AR30" s="41">
        <f t="shared" si="23"/>
        <v>0.1225296442687747</v>
      </c>
      <c r="AS30" s="41">
        <f t="shared" si="24"/>
        <v>1.8924302788844626E-2</v>
      </c>
      <c r="AT30" s="44">
        <v>0.72330000000000005</v>
      </c>
      <c r="AU30" s="43">
        <f>INDEX('[4]Social Distancing Grades'!$C$2:$C$126,MATCH('Data Table'!$A30,'[4]Social Distancing Grades'!$B$2:$B$126,0))</f>
        <v>0.8</v>
      </c>
      <c r="AV30" s="62">
        <v>1</v>
      </c>
      <c r="AW30" s="43">
        <f>INDEX('[4]Social Distancing Grades'!$E$2:$E$126,MATCH('Data Table'!$A30,'[4]Social Distancing Grades'!$B$2:$B$126,0))</f>
        <v>1</v>
      </c>
      <c r="AX30" s="43">
        <f>INDEX('[4]Social Distancing Grades'!$D$2:$D$126,MATCH('Data Table'!$A30,'[4]Social Distancing Grades'!$B$2:$B$126,0))</f>
        <v>1</v>
      </c>
      <c r="AY30" s="45">
        <v>614</v>
      </c>
      <c r="AZ30" s="46">
        <v>0.17467758237914713</v>
      </c>
      <c r="BA30" s="43">
        <v>3.81</v>
      </c>
      <c r="BB30" s="43">
        <v>4.7699999999999996</v>
      </c>
      <c r="BC30" s="268">
        <f>IF(INDEX('[5]Hospital Capacity'!$I$2:$I$126,MATCH('Data Table'!A30,'[5]Hospital Capacity'!$B$2:$B$126,0))&gt;100,100,INDEX('[5]Hospital Capacity'!$I$2:$I$126,MATCH('Data Table'!A30,'[5]Hospital Capacity'!$B$2:$B$126,0)))</f>
        <v>3.8274524920841477</v>
      </c>
      <c r="BD30" s="45">
        <v>225.82276324362303</v>
      </c>
      <c r="BE30" s="45">
        <f>INDEX('[3]60-Mile'!$S$4:$S$129,MATCH(E30,'[3]60-Mile'!$A$4:$A$129,0))</f>
        <v>210.28392111435349</v>
      </c>
      <c r="BF30" s="47">
        <f t="shared" si="36"/>
        <v>22.037834780785495</v>
      </c>
      <c r="BG30" s="43">
        <f t="shared" si="37"/>
        <v>26.667807460269501</v>
      </c>
      <c r="BH30" s="95">
        <v>705.85714285714289</v>
      </c>
      <c r="BI30" s="45">
        <f>INDEX('[3]60-Mile'!$V$4:$V$129,MATCH(E30,'[3]60-Mile'!$A$4:$A$129,0))</f>
        <v>199.71428571428572</v>
      </c>
      <c r="BJ30" s="47">
        <f t="shared" si="38"/>
        <v>30</v>
      </c>
      <c r="BK30" s="47">
        <f t="shared" si="25"/>
        <v>30</v>
      </c>
      <c r="BL30" s="95">
        <v>13.285714285714286</v>
      </c>
      <c r="BM30" s="45">
        <f>INDEX('[3]60-Mile'!$AA$4:$AA$129,MATCH(E30,'[3]60-Mile'!$A$4:$A$129,0))</f>
        <v>2.7142857142857144</v>
      </c>
      <c r="BO30" s="20">
        <v>10488084</v>
      </c>
      <c r="BP30" s="38">
        <v>22.037834780785495</v>
      </c>
      <c r="BQ30" s="38">
        <f>INDEX('[3]60-Mile'!$U$4:$U$129,MATCH(E30,'[3]60-Mile'!$A$4:$A$129,0))</f>
        <v>26.667807460269501</v>
      </c>
      <c r="BR30" s="38">
        <v>51.915952622985586</v>
      </c>
      <c r="BS30" s="38">
        <f>INDEX('[3]60-Mile'!$Z$4:$Z$129,MATCH(E30,'[3]60-Mile'!$A$4:$A$129,0))</f>
        <v>59.153962808044824</v>
      </c>
      <c r="BT30" s="118">
        <f t="shared" si="26"/>
        <v>-0.89011627906976742</v>
      </c>
      <c r="BU30" s="269">
        <v>2.8274524920841477</v>
      </c>
      <c r="BV30" s="2">
        <f>'[3]60-Mile'!B30</f>
        <v>130</v>
      </c>
      <c r="BW30" s="2">
        <f>'[3]60-Mile'!C30</f>
        <v>192</v>
      </c>
      <c r="BX30" s="2">
        <f>'[3]60-Mile'!D30</f>
        <v>144</v>
      </c>
      <c r="BY30" s="2">
        <f>'[3]60-Mile'!E30</f>
        <v>222</v>
      </c>
      <c r="BZ30" s="2">
        <f>'[3]60-Mile'!F30</f>
        <v>207</v>
      </c>
      <c r="CA30" s="2">
        <f>'[3]60-Mile'!G30</f>
        <v>353</v>
      </c>
      <c r="CB30" s="2">
        <f>'[3]60-Mile'!H30</f>
        <v>150</v>
      </c>
      <c r="CC30" s="2">
        <f>'[3]60-Mile'!I30</f>
        <v>1</v>
      </c>
      <c r="CD30" s="2">
        <f>'[3]60-Mile'!J30</f>
        <v>8</v>
      </c>
      <c r="CE30" s="2">
        <f>'[3]60-Mile'!K30</f>
        <v>2</v>
      </c>
      <c r="CF30" s="2">
        <f>'[3]60-Mile'!L30</f>
        <v>2</v>
      </c>
      <c r="CG30" s="2">
        <f>'[3]60-Mile'!M30</f>
        <v>2</v>
      </c>
      <c r="CH30" s="2">
        <f>'[3]60-Mile'!N30</f>
        <v>3</v>
      </c>
      <c r="CI30" s="2">
        <f>'[3]60-Mile'!O30</f>
        <v>1</v>
      </c>
      <c r="CJ30" s="2"/>
      <c r="CK30" s="2">
        <v>2483</v>
      </c>
      <c r="CL30" s="2">
        <v>8375</v>
      </c>
      <c r="CM30" s="2">
        <v>5662</v>
      </c>
      <c r="CN30" s="2">
        <v>4999</v>
      </c>
      <c r="CO30" s="2">
        <v>15288</v>
      </c>
      <c r="CP30" s="2">
        <v>2104</v>
      </c>
      <c r="CQ30" s="2">
        <v>614</v>
      </c>
    </row>
    <row r="31" spans="1:95" x14ac:dyDescent="0.25">
      <c r="A31" s="21">
        <v>6111</v>
      </c>
      <c r="B31" s="21" t="s">
        <v>52</v>
      </c>
      <c r="C31" s="26" t="s">
        <v>158</v>
      </c>
      <c r="D31" s="26" t="s">
        <v>153</v>
      </c>
      <c r="E31" s="24" t="s">
        <v>181</v>
      </c>
      <c r="F31" s="31" t="e">
        <f t="shared" si="27"/>
        <v>#N/A</v>
      </c>
      <c r="G31" s="31">
        <f t="shared" si="0"/>
        <v>1.2685971966524059</v>
      </c>
      <c r="H31" s="31" t="e">
        <f t="shared" si="28"/>
        <v>#N/A</v>
      </c>
      <c r="I31" s="31" t="e">
        <f t="shared" si="1"/>
        <v>#N/A</v>
      </c>
      <c r="J31" s="31" t="e">
        <f t="shared" si="29"/>
        <v>#N/A</v>
      </c>
      <c r="K31" s="31" t="e">
        <f t="shared" si="2"/>
        <v>#N/A</v>
      </c>
      <c r="L31" s="31" t="e">
        <f t="shared" si="3"/>
        <v>#N/A</v>
      </c>
      <c r="M31" s="31" t="e">
        <f t="shared" si="30"/>
        <v>#N/A</v>
      </c>
      <c r="N31" s="31">
        <f t="shared" si="31"/>
        <v>-0.40010717245703531</v>
      </c>
      <c r="O31" s="31">
        <f t="shared" si="4"/>
        <v>1.1544165054803353</v>
      </c>
      <c r="P31" s="31">
        <f t="shared" si="5"/>
        <v>0.57370517928286857</v>
      </c>
      <c r="Q31" s="31">
        <f t="shared" si="6"/>
        <v>2.4453572235969192</v>
      </c>
      <c r="R31" s="31">
        <f t="shared" si="7"/>
        <v>0.90958851181660139</v>
      </c>
      <c r="S31" s="31">
        <f t="shared" si="8"/>
        <v>0.64953886693017127</v>
      </c>
      <c r="T31" s="31">
        <f t="shared" si="32"/>
        <v>2.6769301851170817</v>
      </c>
      <c r="Z31" s="41">
        <f t="shared" si="9"/>
        <v>0.11009174311926605</v>
      </c>
      <c r="AA31" s="41" t="e">
        <f t="shared" si="33"/>
        <v>#N/A</v>
      </c>
      <c r="AB31" s="41">
        <v>0.84005859352578305</v>
      </c>
      <c r="AC31" s="41" t="e">
        <f t="shared" si="34"/>
        <v>#N/A</v>
      </c>
      <c r="AD31" s="41" t="e">
        <f t="shared" si="35"/>
        <v>#N/A</v>
      </c>
      <c r="AE31" s="41">
        <f t="shared" si="10"/>
        <v>0</v>
      </c>
      <c r="AF31" s="41">
        <f t="shared" si="11"/>
        <v>0.37356222644867471</v>
      </c>
      <c r="AG31" s="41">
        <f t="shared" si="12"/>
        <v>1</v>
      </c>
      <c r="AH31" s="41">
        <f t="shared" si="13"/>
        <v>0.16886134779240897</v>
      </c>
      <c r="AI31" s="41">
        <f t="shared" si="14"/>
        <v>4.9867924429998461E-2</v>
      </c>
      <c r="AJ31" s="41">
        <f t="shared" si="15"/>
        <v>0.10575982549041044</v>
      </c>
      <c r="AK31" s="41">
        <f t="shared" si="16"/>
        <v>0.17234413634508058</v>
      </c>
      <c r="AL31" s="41">
        <f t="shared" si="17"/>
        <v>0</v>
      </c>
      <c r="AM31" s="41">
        <f t="shared" si="18"/>
        <v>0</v>
      </c>
      <c r="AN31" s="41">
        <f t="shared" si="19"/>
        <v>0.90958851181660139</v>
      </c>
      <c r="AO31" s="41">
        <f t="shared" si="20"/>
        <v>0.57720825274016763</v>
      </c>
      <c r="AP31" s="41">
        <f t="shared" si="21"/>
        <v>0</v>
      </c>
      <c r="AQ31" s="41">
        <f t="shared" si="22"/>
        <v>0</v>
      </c>
      <c r="AR31" s="41">
        <f t="shared" si="23"/>
        <v>0.64953886693017127</v>
      </c>
      <c r="AS31" s="41">
        <f t="shared" si="24"/>
        <v>0.28685258964143429</v>
      </c>
      <c r="AT31" s="44">
        <v>0.1313</v>
      </c>
      <c r="AU31" s="43" t="e">
        <f>INDEX('[4]Social Distancing Grades'!$C$2:$C$126,MATCH('Data Table'!$A31,'[4]Social Distancing Grades'!$B$2:$B$126,0))</f>
        <v>#N/A</v>
      </c>
      <c r="AV31" s="62">
        <v>0.84005859352578305</v>
      </c>
      <c r="AW31" s="43" t="e">
        <f>INDEX('[4]Social Distancing Grades'!$E$2:$E$126,MATCH('Data Table'!$A31,'[4]Social Distancing Grades'!$B$2:$B$126,0))</f>
        <v>#N/A</v>
      </c>
      <c r="AX31" s="43" t="e">
        <f>INDEX('[4]Social Distancing Grades'!$D$2:$D$126,MATCH('Data Table'!$A31,'[4]Social Distancing Grades'!$B$2:$B$126,0))</f>
        <v>#N/A</v>
      </c>
      <c r="AY31" s="45">
        <v>42877</v>
      </c>
      <c r="AZ31" s="46">
        <v>0.18602682164546511</v>
      </c>
      <c r="BA31" s="43">
        <v>6.67</v>
      </c>
      <c r="BB31" s="43">
        <v>4.22</v>
      </c>
      <c r="BC31" s="268">
        <f>IF(INDEX('[5]Hospital Capacity'!$I$2:$I$126,MATCH('Data Table'!A31,'[5]Hospital Capacity'!$B$2:$B$126,0))&gt;100,100,INDEX('[5]Hospital Capacity'!$I$2:$I$126,MATCH('Data Table'!A31,'[5]Hospital Capacity'!$B$2:$B$126,0)))</f>
        <v>4.986792442999846</v>
      </c>
      <c r="BD31" s="45">
        <v>236.76501043918913</v>
      </c>
      <c r="BE31" s="45">
        <f>INDEX('[3]60-Mile'!$S$4:$S$129,MATCH(E31,'[3]60-Mile'!$A$4:$A$129,0))</f>
        <v>422.12699124023788</v>
      </c>
      <c r="BF31" s="47">
        <f t="shared" si="36"/>
        <v>30</v>
      </c>
      <c r="BG31" s="43">
        <f t="shared" si="37"/>
        <v>30</v>
      </c>
      <c r="BH31" s="95">
        <v>2018.2857142857142</v>
      </c>
      <c r="BI31" s="45">
        <f>INDEX('[3]60-Mile'!$V$4:$V$129,MATCH(E31,'[3]60-Mile'!$A$4:$A$129,0))</f>
        <v>1023.1428571428571</v>
      </c>
      <c r="BJ31" s="47">
        <f t="shared" si="38"/>
        <v>30</v>
      </c>
      <c r="BK31" s="47">
        <f t="shared" si="25"/>
        <v>30</v>
      </c>
      <c r="BL31" s="95">
        <v>70.428571428571431</v>
      </c>
      <c r="BM31" s="45">
        <f>INDEX('[3]60-Mile'!$AA$4:$AA$129,MATCH(E31,'[3]60-Mile'!$A$4:$A$129,0))</f>
        <v>41.142857142857146</v>
      </c>
      <c r="BO31" s="20">
        <v>39512223</v>
      </c>
      <c r="BP31" s="38">
        <v>35.119067257696869</v>
      </c>
      <c r="BQ31" s="38">
        <f>INDEX('[3]60-Mile'!$U$4:$U$129,MATCH(E31,'[3]60-Mile'!$A$4:$A$129,0))</f>
        <v>30.781131365247045</v>
      </c>
      <c r="BR31" s="38">
        <v>124.91470351892345</v>
      </c>
      <c r="BS31" s="38">
        <f>INDEX('[3]60-Mile'!$Z$4:$Z$129,MATCH(E31,'[3]60-Mile'!$A$4:$A$129,0))</f>
        <v>35.604498372443793</v>
      </c>
      <c r="BT31" s="118">
        <f t="shared" si="26"/>
        <v>1</v>
      </c>
      <c r="BU31" s="269">
        <v>3.986792442999846</v>
      </c>
      <c r="BV31" s="2">
        <f>'[3]60-Mile'!B31</f>
        <v>502</v>
      </c>
      <c r="BW31" s="2">
        <f>'[3]60-Mile'!C31</f>
        <v>1134</v>
      </c>
      <c r="BX31" s="2">
        <f>'[3]60-Mile'!D31</f>
        <v>1295</v>
      </c>
      <c r="BY31" s="2">
        <f>'[3]60-Mile'!E31</f>
        <v>1202</v>
      </c>
      <c r="BZ31" s="2">
        <f>'[3]60-Mile'!F31</f>
        <v>1044</v>
      </c>
      <c r="CA31" s="2">
        <f>'[3]60-Mile'!G31</f>
        <v>1028</v>
      </c>
      <c r="CB31" s="2">
        <f>'[3]60-Mile'!H31</f>
        <v>957</v>
      </c>
      <c r="CC31" s="2">
        <f>'[3]60-Mile'!I31</f>
        <v>18</v>
      </c>
      <c r="CD31" s="2">
        <f>'[3]60-Mile'!J31</f>
        <v>77</v>
      </c>
      <c r="CE31" s="2">
        <f>'[3]60-Mile'!K31</f>
        <v>58</v>
      </c>
      <c r="CF31" s="2">
        <f>'[3]60-Mile'!L31</f>
        <v>46</v>
      </c>
      <c r="CG31" s="2">
        <f>'[3]60-Mile'!M31</f>
        <v>34</v>
      </c>
      <c r="CH31" s="2">
        <f>'[3]60-Mile'!N31</f>
        <v>41</v>
      </c>
      <c r="CI31" s="2">
        <f>'[3]60-Mile'!O31</f>
        <v>14</v>
      </c>
      <c r="CJ31" s="2"/>
      <c r="CK31" s="2">
        <v>32994</v>
      </c>
      <c r="CL31" s="2">
        <v>18184</v>
      </c>
      <c r="CM31" s="2">
        <v>19607</v>
      </c>
      <c r="CN31" s="2">
        <v>23176</v>
      </c>
      <c r="CO31" s="2">
        <v>26663</v>
      </c>
      <c r="CP31" s="2">
        <v>46649</v>
      </c>
      <c r="CQ31" s="2">
        <v>42877</v>
      </c>
    </row>
    <row r="32" spans="1:95" x14ac:dyDescent="0.25">
      <c r="A32" s="21">
        <v>48201</v>
      </c>
      <c r="B32" s="21" t="s">
        <v>94</v>
      </c>
      <c r="C32" s="26" t="s">
        <v>158</v>
      </c>
      <c r="D32" s="26" t="s">
        <v>76</v>
      </c>
      <c r="E32" s="24" t="s">
        <v>186</v>
      </c>
      <c r="F32" s="31">
        <f t="shared" si="27"/>
        <v>-9.7073187874645431E-5</v>
      </c>
      <c r="G32" s="31">
        <f t="shared" si="0"/>
        <v>0.65956885720813585</v>
      </c>
      <c r="H32" s="31">
        <f t="shared" si="28"/>
        <v>-1.4717673039558427E-4</v>
      </c>
      <c r="I32" s="31">
        <f t="shared" si="1"/>
        <v>3.421554478919699</v>
      </c>
      <c r="J32" s="31">
        <f t="shared" si="29"/>
        <v>0.16385468081570109</v>
      </c>
      <c r="K32" s="31">
        <f t="shared" si="2"/>
        <v>1</v>
      </c>
      <c r="L32" s="31">
        <f t="shared" si="3"/>
        <v>1</v>
      </c>
      <c r="M32" s="31">
        <f t="shared" si="30"/>
        <v>-7.1715161837657693E-2</v>
      </c>
      <c r="N32" s="31">
        <f t="shared" si="31"/>
        <v>-0.74197581519312339</v>
      </c>
      <c r="O32" s="31">
        <f t="shared" si="4"/>
        <v>0.29303675048355898</v>
      </c>
      <c r="P32" s="31">
        <f t="shared" si="5"/>
        <v>4.7808764940239043E-2</v>
      </c>
      <c r="Q32" s="31">
        <f t="shared" si="6"/>
        <v>0.6702606533554657</v>
      </c>
      <c r="R32" s="31">
        <f t="shared" si="7"/>
        <v>0.4684783308648337</v>
      </c>
      <c r="S32" s="31">
        <f t="shared" si="8"/>
        <v>0.23715415019762848</v>
      </c>
      <c r="T32" s="31">
        <f t="shared" si="32"/>
        <v>4.2206135787623866</v>
      </c>
      <c r="Z32" s="41">
        <f t="shared" si="9"/>
        <v>0.15689104216060198</v>
      </c>
      <c r="AA32" s="41">
        <f t="shared" si="33"/>
        <v>1</v>
      </c>
      <c r="AB32" s="41">
        <v>1</v>
      </c>
      <c r="AC32" s="41">
        <f t="shared" si="34"/>
        <v>1</v>
      </c>
      <c r="AD32" s="41">
        <f t="shared" si="35"/>
        <v>1</v>
      </c>
      <c r="AE32" s="41">
        <f t="shared" si="10"/>
        <v>0.156484794275492</v>
      </c>
      <c r="AF32" s="41">
        <f t="shared" si="11"/>
        <v>8.0447580920351161E-2</v>
      </c>
      <c r="AG32" s="41">
        <f t="shared" si="12"/>
        <v>0.3407155025553662</v>
      </c>
      <c r="AH32" s="41">
        <f t="shared" si="13"/>
        <v>0.19907048799380328</v>
      </c>
      <c r="AI32" s="41">
        <f t="shared" si="14"/>
        <v>5.9891433329483164E-2</v>
      </c>
      <c r="AJ32" s="41">
        <f t="shared" si="15"/>
        <v>8.0043159517969656E-2</v>
      </c>
      <c r="AK32" s="41">
        <f t="shared" si="16"/>
        <v>8.3811521297731423E-2</v>
      </c>
      <c r="AL32" s="41">
        <f t="shared" si="17"/>
        <v>0</v>
      </c>
      <c r="AM32" s="41">
        <f t="shared" si="18"/>
        <v>0</v>
      </c>
      <c r="AN32" s="41">
        <f t="shared" si="19"/>
        <v>0.4684783308648337</v>
      </c>
      <c r="AO32" s="41">
        <f t="shared" si="20"/>
        <v>0.14651837524177949</v>
      </c>
      <c r="AP32" s="41">
        <f t="shared" si="21"/>
        <v>0</v>
      </c>
      <c r="AQ32" s="41">
        <f t="shared" si="22"/>
        <v>0</v>
      </c>
      <c r="AR32" s="41">
        <f t="shared" si="23"/>
        <v>0.23715415019762848</v>
      </c>
      <c r="AS32" s="41">
        <f t="shared" si="24"/>
        <v>2.3904382470119521E-2</v>
      </c>
      <c r="AT32" s="44">
        <v>0.1767</v>
      </c>
      <c r="AU32" s="43">
        <f>INDEX('[4]Social Distancing Grades'!$C$2:$C$126,MATCH('Data Table'!$A32,'[4]Social Distancing Grades'!$B$2:$B$126,0))</f>
        <v>1</v>
      </c>
      <c r="AV32" s="62">
        <v>1</v>
      </c>
      <c r="AW32" s="43">
        <f>INDEX('[4]Social Distancing Grades'!$E$2:$E$126,MATCH('Data Table'!$A32,'[4]Social Distancing Grades'!$B$2:$B$126,0))</f>
        <v>1</v>
      </c>
      <c r="AX32" s="43">
        <f>INDEX('[4]Social Distancing Grades'!$D$2:$D$126,MATCH('Data Table'!$A32,'[4]Social Distancing Grades'!$B$2:$B$126,0))</f>
        <v>1</v>
      </c>
      <c r="AY32" s="45">
        <v>35879</v>
      </c>
      <c r="AZ32" s="46">
        <v>0.14573126016706042</v>
      </c>
      <c r="BA32" s="43">
        <v>2.8</v>
      </c>
      <c r="BB32" s="43">
        <v>4.6100000000000003</v>
      </c>
      <c r="BC32" s="268">
        <f>IF(INDEX('[5]Hospital Capacity'!$I$2:$I$126,MATCH('Data Table'!A32,'[5]Hospital Capacity'!$B$2:$B$126,0))&gt;100,100,INDEX('[5]Hospital Capacity'!$I$2:$I$126,MATCH('Data Table'!A32,'[5]Hospital Capacity'!$B$2:$B$126,0)))</f>
        <v>5.9891433329483164</v>
      </c>
      <c r="BD32" s="45">
        <v>189.91055837355049</v>
      </c>
      <c r="BE32" s="45">
        <f>INDEX('[3]60-Mile'!$S$4:$S$129,MATCH(E32,'[3]60-Mile'!$A$4:$A$129,0))</f>
        <v>216.39163829192151</v>
      </c>
      <c r="BF32" s="47">
        <f t="shared" si="36"/>
        <v>30</v>
      </c>
      <c r="BG32" s="43">
        <f t="shared" si="37"/>
        <v>30</v>
      </c>
      <c r="BH32" s="95">
        <v>1039.7142857142858</v>
      </c>
      <c r="BI32" s="45">
        <f>INDEX('[3]60-Mile'!$V$4:$V$129,MATCH(E32,'[3]60-Mile'!$A$4:$A$129,0))</f>
        <v>259.71428571428572</v>
      </c>
      <c r="BJ32" s="47">
        <f t="shared" si="38"/>
        <v>30</v>
      </c>
      <c r="BK32" s="47">
        <f t="shared" si="25"/>
        <v>30</v>
      </c>
      <c r="BL32" s="95">
        <v>25.714285714285715</v>
      </c>
      <c r="BM32" s="45">
        <f>INDEX('[3]60-Mile'!$AA$4:$AA$129,MATCH(E32,'[3]60-Mile'!$A$4:$A$129,0))</f>
        <v>3.4285714285714284</v>
      </c>
      <c r="BO32" s="20">
        <v>28995881</v>
      </c>
      <c r="BP32" s="38">
        <v>61.925879134595924</v>
      </c>
      <c r="BQ32" s="38">
        <f>INDEX('[3]60-Mile'!$U$4:$U$129,MATCH(E32,'[3]60-Mile'!$A$4:$A$129,0))</f>
        <v>40.454328172314945</v>
      </c>
      <c r="BR32" s="38">
        <v>50.054328655675313</v>
      </c>
      <c r="BS32" s="38">
        <f>INDEX('[3]60-Mile'!$Z$4:$Z$129,MATCH(E32,'[3]60-Mile'!$A$4:$A$129,0))</f>
        <v>66.570409032706905</v>
      </c>
      <c r="BT32" s="118">
        <f t="shared" si="26"/>
        <v>0.687030411449016</v>
      </c>
      <c r="BU32" s="269">
        <v>4.9891433329483164</v>
      </c>
      <c r="BV32" s="2">
        <f>'[3]60-Mile'!B32</f>
        <v>214</v>
      </c>
      <c r="BW32" s="2">
        <f>'[3]60-Mile'!C32</f>
        <v>292</v>
      </c>
      <c r="BX32" s="2">
        <f>'[3]60-Mile'!D32</f>
        <v>314</v>
      </c>
      <c r="BY32" s="2">
        <f>'[3]60-Mile'!E32</f>
        <v>270</v>
      </c>
      <c r="BZ32" s="2">
        <f>'[3]60-Mile'!F32</f>
        <v>276</v>
      </c>
      <c r="CA32" s="2">
        <f>'[3]60-Mile'!G32</f>
        <v>282</v>
      </c>
      <c r="CB32" s="2">
        <f>'[3]60-Mile'!H32</f>
        <v>170</v>
      </c>
      <c r="CC32" s="2">
        <f>'[3]60-Mile'!I32</f>
        <v>1</v>
      </c>
      <c r="CD32" s="2">
        <f>'[3]60-Mile'!J32</f>
        <v>2</v>
      </c>
      <c r="CE32" s="2">
        <f>'[3]60-Mile'!K32</f>
        <v>6</v>
      </c>
      <c r="CF32" s="2">
        <f>'[3]60-Mile'!L32</f>
        <v>7</v>
      </c>
      <c r="CG32" s="2">
        <f>'[3]60-Mile'!M32</f>
        <v>4</v>
      </c>
      <c r="CH32" s="2">
        <f>'[3]60-Mile'!N32</f>
        <v>3</v>
      </c>
      <c r="CI32" s="2">
        <f>'[3]60-Mile'!O32</f>
        <v>1</v>
      </c>
      <c r="CJ32" s="2"/>
      <c r="CK32" s="2">
        <v>0</v>
      </c>
      <c r="CL32" s="2">
        <v>0</v>
      </c>
      <c r="CM32" s="2">
        <v>0</v>
      </c>
      <c r="CN32" s="2">
        <v>-10629</v>
      </c>
      <c r="CO32" s="2">
        <v>10744</v>
      </c>
      <c r="CP32" s="2">
        <v>-7551</v>
      </c>
      <c r="CQ32" s="2">
        <v>35879</v>
      </c>
    </row>
    <row r="33" spans="1:95" x14ac:dyDescent="0.25">
      <c r="A33" s="21">
        <v>27137</v>
      </c>
      <c r="B33" s="21" t="s">
        <v>64</v>
      </c>
      <c r="C33" s="26" t="s">
        <v>158</v>
      </c>
      <c r="D33" s="26" t="s">
        <v>76</v>
      </c>
      <c r="E33" s="24" t="s">
        <v>185</v>
      </c>
      <c r="F33" s="31">
        <f t="shared" si="27"/>
        <v>1.1775161450843844E-3</v>
      </c>
      <c r="G33" s="31">
        <f t="shared" si="0"/>
        <v>0.19151881009554472</v>
      </c>
      <c r="H33" s="31">
        <f t="shared" si="28"/>
        <v>6.148305456247072E-3</v>
      </c>
      <c r="I33" s="31">
        <f t="shared" si="1"/>
        <v>3.1687970312338933</v>
      </c>
      <c r="J33" s="31">
        <f t="shared" si="29"/>
        <v>0.19698254943452509</v>
      </c>
      <c r="K33" s="31">
        <f t="shared" si="2"/>
        <v>0.98133354433071129</v>
      </c>
      <c r="L33" s="31">
        <f t="shared" si="3"/>
        <v>0.94546128651825978</v>
      </c>
      <c r="M33" s="31">
        <f t="shared" si="30"/>
        <v>1.0582071076354744</v>
      </c>
      <c r="N33" s="31">
        <f t="shared" si="31"/>
        <v>1.5845199954326692E-3</v>
      </c>
      <c r="O33" s="31">
        <f t="shared" si="4"/>
        <v>3.8684719535783361E-3</v>
      </c>
      <c r="P33" s="31">
        <f t="shared" si="5"/>
        <v>0</v>
      </c>
      <c r="Q33" s="31">
        <f t="shared" si="6"/>
        <v>1.1389247049953799</v>
      </c>
      <c r="R33" s="31">
        <f t="shared" si="7"/>
        <v>1.1389247049953799</v>
      </c>
      <c r="S33" s="31">
        <f t="shared" si="8"/>
        <v>0.19762845849802368</v>
      </c>
      <c r="T33" s="31">
        <f t="shared" si="32"/>
        <v>0.590401581180655</v>
      </c>
      <c r="Z33" s="41">
        <f t="shared" si="9"/>
        <v>0.66240593753221322</v>
      </c>
      <c r="AA33" s="41">
        <f t="shared" si="33"/>
        <v>1</v>
      </c>
      <c r="AB33" s="41">
        <v>0.5840697970783475</v>
      </c>
      <c r="AC33" s="41">
        <f t="shared" si="34"/>
        <v>0.8</v>
      </c>
      <c r="AD33" s="41">
        <f t="shared" si="35"/>
        <v>1</v>
      </c>
      <c r="AE33" s="41">
        <f t="shared" si="10"/>
        <v>0.98841681574239715</v>
      </c>
      <c r="AF33" s="41">
        <f t="shared" si="11"/>
        <v>0.70534558577463624</v>
      </c>
      <c r="AG33" s="41">
        <f t="shared" si="12"/>
        <v>0.12436115843270869</v>
      </c>
      <c r="AH33" s="41">
        <f t="shared" si="13"/>
        <v>2.2463206816421381E-2</v>
      </c>
      <c r="AI33" s="41">
        <f t="shared" si="14"/>
        <v>2.2347222423207323E-2</v>
      </c>
      <c r="AJ33" s="41">
        <f t="shared" si="15"/>
        <v>0.18102996069701929</v>
      </c>
      <c r="AK33" s="41">
        <f t="shared" si="16"/>
        <v>3.0694668828654459E-2</v>
      </c>
      <c r="AL33" s="41">
        <f t="shared" si="17"/>
        <v>0.82081020953527295</v>
      </c>
      <c r="AM33" s="41">
        <f t="shared" si="18"/>
        <v>0</v>
      </c>
      <c r="AN33" s="41">
        <f t="shared" si="19"/>
        <v>0.31811449546010689</v>
      </c>
      <c r="AO33" s="41">
        <f t="shared" si="20"/>
        <v>1.9342359767891681E-3</v>
      </c>
      <c r="AP33" s="41">
        <f t="shared" si="21"/>
        <v>0</v>
      </c>
      <c r="AQ33" s="41">
        <f t="shared" si="22"/>
        <v>0</v>
      </c>
      <c r="AR33" s="41">
        <f t="shared" si="23"/>
        <v>0.19762845849802368</v>
      </c>
      <c r="AS33" s="41">
        <f t="shared" si="24"/>
        <v>0</v>
      </c>
      <c r="AT33" s="44">
        <v>0.66710000000000003</v>
      </c>
      <c r="AU33" s="43">
        <f>INDEX('[4]Social Distancing Grades'!$C$2:$C$126,MATCH('Data Table'!$A33,'[4]Social Distancing Grades'!$B$2:$B$126,0))</f>
        <v>1</v>
      </c>
      <c r="AV33" s="62">
        <v>0.5840697970783475</v>
      </c>
      <c r="AW33" s="43">
        <f>INDEX('[4]Social Distancing Grades'!$E$2:$E$126,MATCH('Data Table'!$A33,'[4]Social Distancing Grades'!$B$2:$B$126,0))</f>
        <v>0.8</v>
      </c>
      <c r="AX33" s="43">
        <f>INDEX('[4]Social Distancing Grades'!$D$2:$D$126,MATCH('Data Table'!$A33,'[4]Social Distancing Grades'!$B$2:$B$126,0))</f>
        <v>1</v>
      </c>
      <c r="AY33" s="45">
        <v>-1325</v>
      </c>
      <c r="AZ33" s="46">
        <v>0.23163831515897854</v>
      </c>
      <c r="BA33" s="43">
        <v>1.53</v>
      </c>
      <c r="BB33" s="43">
        <v>2.33</v>
      </c>
      <c r="BC33" s="268">
        <f>IF(INDEX('[5]Hospital Capacity'!$I$2:$I$126,MATCH('Data Table'!A33,'[5]Hospital Capacity'!$B$2:$B$126,0))&gt;100,100,INDEX('[5]Hospital Capacity'!$I$2:$I$126,MATCH('Data Table'!A33,'[5]Hospital Capacity'!$B$2:$B$126,0)))</f>
        <v>2.2347222423207325</v>
      </c>
      <c r="BD33" s="45">
        <v>373.90335278075162</v>
      </c>
      <c r="BE33" s="45">
        <f>INDEX('[3]60-Mile'!$S$4:$S$129,MATCH(E33,'[3]60-Mile'!$A$4:$A$129,0))</f>
        <v>92.956739363603859</v>
      </c>
      <c r="BF33" s="47">
        <f t="shared" si="36"/>
        <v>19.563013478289612</v>
      </c>
      <c r="BG33" s="43">
        <f t="shared" si="37"/>
        <v>30</v>
      </c>
      <c r="BH33" s="95">
        <v>706.14285714285711</v>
      </c>
      <c r="BI33" s="45">
        <f>INDEX('[3]60-Mile'!$V$4:$V$129,MATCH(E33,'[3]60-Mile'!$A$4:$A$129,0))</f>
        <v>3.4285714285714284</v>
      </c>
      <c r="BJ33" s="47">
        <f t="shared" si="38"/>
        <v>30</v>
      </c>
      <c r="BK33" s="47">
        <f t="shared" si="25"/>
        <v>30</v>
      </c>
      <c r="BL33" s="95">
        <v>21.428571428571427</v>
      </c>
      <c r="BM33" s="45">
        <f>INDEX('[3]60-Mile'!$AA$4:$AA$129,MATCH(E33,'[3]60-Mile'!$A$4:$A$129,0))</f>
        <v>0</v>
      </c>
      <c r="BO33" s="20">
        <v>5639632</v>
      </c>
      <c r="BP33" s="38">
        <v>19.563013478289612</v>
      </c>
      <c r="BQ33" s="38">
        <f>INDEX('[3]60-Mile'!$U$4:$U$129,MATCH(E33,'[3]60-Mile'!$A$4:$A$129,0))</f>
        <v>57.472757084341403</v>
      </c>
      <c r="BR33" s="38">
        <v>51.061058188471172</v>
      </c>
      <c r="BS33" s="38">
        <f>INDEX('[3]60-Mile'!$Z$4:$Z$129,MATCH(E33,'[3]60-Mile'!$A$4:$A$129,0))</f>
        <v>0</v>
      </c>
      <c r="BT33" s="118">
        <f t="shared" si="26"/>
        <v>-0.9768336314847943</v>
      </c>
      <c r="BU33" s="269">
        <v>1.2347222423207325</v>
      </c>
      <c r="BV33" s="2">
        <f>'[3]60-Mile'!B33</f>
        <v>4</v>
      </c>
      <c r="BW33" s="2">
        <f>'[3]60-Mile'!C33</f>
        <v>5</v>
      </c>
      <c r="BX33" s="2">
        <f>'[3]60-Mile'!D33</f>
        <v>6</v>
      </c>
      <c r="BY33" s="2">
        <f>'[3]60-Mile'!E33</f>
        <v>1</v>
      </c>
      <c r="BZ33" s="2">
        <f>'[3]60-Mile'!F33</f>
        <v>2</v>
      </c>
      <c r="CA33" s="2">
        <f>'[3]60-Mile'!G33</f>
        <v>2</v>
      </c>
      <c r="CB33" s="2">
        <f>'[3]60-Mile'!H33</f>
        <v>4</v>
      </c>
      <c r="CC33" s="2">
        <f>'[3]60-Mile'!I33</f>
        <v>0</v>
      </c>
      <c r="CD33" s="2">
        <f>'[3]60-Mile'!J33</f>
        <v>0</v>
      </c>
      <c r="CE33" s="2">
        <f>'[3]60-Mile'!K33</f>
        <v>0</v>
      </c>
      <c r="CF33" s="2">
        <f>'[3]60-Mile'!L33</f>
        <v>0</v>
      </c>
      <c r="CG33" s="2">
        <f>'[3]60-Mile'!M33</f>
        <v>0</v>
      </c>
      <c r="CH33" s="2">
        <f>'[3]60-Mile'!N33</f>
        <v>0</v>
      </c>
      <c r="CI33" s="2">
        <f>'[3]60-Mile'!O33</f>
        <v>0</v>
      </c>
      <c r="CJ33" s="2"/>
      <c r="CK33" s="2">
        <v>-1341</v>
      </c>
      <c r="CL33" s="2">
        <v>-907</v>
      </c>
      <c r="CM33" s="2">
        <v>918</v>
      </c>
      <c r="CN33" s="2">
        <v>-635</v>
      </c>
      <c r="CO33" s="2">
        <v>122</v>
      </c>
      <c r="CP33" s="2">
        <v>1191</v>
      </c>
      <c r="CQ33" s="2">
        <v>-1325</v>
      </c>
    </row>
    <row r="34" spans="1:95" x14ac:dyDescent="0.25">
      <c r="A34" s="21">
        <v>49035</v>
      </c>
      <c r="B34" s="21" t="s">
        <v>95</v>
      </c>
      <c r="C34" s="26" t="s">
        <v>158</v>
      </c>
      <c r="D34" s="26" t="s">
        <v>153</v>
      </c>
      <c r="E34" s="24" t="s">
        <v>221</v>
      </c>
      <c r="F34" s="31">
        <f t="shared" si="27"/>
        <v>1.9142820250492895E-3</v>
      </c>
      <c r="G34" s="31">
        <f t="shared" si="0"/>
        <v>0.66062714988268145</v>
      </c>
      <c r="H34" s="31">
        <f t="shared" si="28"/>
        <v>2.8976738624642362E-3</v>
      </c>
      <c r="I34" s="31">
        <f t="shared" si="1"/>
        <v>3.1289042366766311</v>
      </c>
      <c r="J34" s="31">
        <f t="shared" si="29"/>
        <v>0.23349352986142638</v>
      </c>
      <c r="K34" s="31">
        <f t="shared" si="2"/>
        <v>1</v>
      </c>
      <c r="L34" s="31">
        <f t="shared" si="3"/>
        <v>1</v>
      </c>
      <c r="M34" s="31">
        <f t="shared" si="30"/>
        <v>0.27457247560521653</v>
      </c>
      <c r="N34" s="31">
        <f t="shared" si="31"/>
        <v>0.10997635829678282</v>
      </c>
      <c r="O34" s="31">
        <f t="shared" si="4"/>
        <v>0.15731785944551899</v>
      </c>
      <c r="P34" s="31">
        <f t="shared" si="5"/>
        <v>0.10370397132609457</v>
      </c>
      <c r="Q34" s="31">
        <f t="shared" si="6"/>
        <v>0.16459611730843371</v>
      </c>
      <c r="R34" s="31">
        <f t="shared" si="7"/>
        <v>7.3024663532745199E-2</v>
      </c>
      <c r="S34" s="31">
        <f t="shared" si="8"/>
        <v>2.3715415019762848E-2</v>
      </c>
      <c r="T34" s="31">
        <f t="shared" si="32"/>
        <v>0.88300816839255214</v>
      </c>
      <c r="Z34" s="41">
        <f t="shared" si="9"/>
        <v>0.74219152664673749</v>
      </c>
      <c r="AA34" s="41">
        <f t="shared" si="33"/>
        <v>1</v>
      </c>
      <c r="AB34" s="41">
        <v>1</v>
      </c>
      <c r="AC34" s="41">
        <f t="shared" si="34"/>
        <v>1</v>
      </c>
      <c r="AD34" s="41">
        <f t="shared" si="35"/>
        <v>1</v>
      </c>
      <c r="AE34" s="41">
        <f t="shared" si="10"/>
        <v>0.94212880143112698</v>
      </c>
      <c r="AF34" s="41">
        <f t="shared" si="11"/>
        <v>0.19036355344756284</v>
      </c>
      <c r="AG34" s="41">
        <f t="shared" si="12"/>
        <v>0.26575809199318567</v>
      </c>
      <c r="AH34" s="41">
        <f t="shared" si="13"/>
        <v>9.2951200619674684E-2</v>
      </c>
      <c r="AI34" s="41">
        <f t="shared" si="14"/>
        <v>0.15095892863491056</v>
      </c>
      <c r="AJ34" s="41">
        <f t="shared" si="15"/>
        <v>0.11830362826375883</v>
      </c>
      <c r="AK34" s="41">
        <f t="shared" si="16"/>
        <v>0.11518990159766755</v>
      </c>
      <c r="AL34" s="41">
        <f t="shared" si="17"/>
        <v>0</v>
      </c>
      <c r="AM34" s="41">
        <f t="shared" si="18"/>
        <v>0</v>
      </c>
      <c r="AN34" s="41">
        <f t="shared" si="19"/>
        <v>7.3024663532745199E-2</v>
      </c>
      <c r="AO34" s="41">
        <f t="shared" si="20"/>
        <v>7.8658929722759494E-2</v>
      </c>
      <c r="AP34" s="41">
        <f t="shared" si="21"/>
        <v>0</v>
      </c>
      <c r="AQ34" s="41">
        <f t="shared" si="22"/>
        <v>7.382349323844517E-2</v>
      </c>
      <c r="AR34" s="41">
        <f t="shared" si="23"/>
        <v>2.3715415019762848E-2</v>
      </c>
      <c r="AS34" s="41">
        <f t="shared" si="24"/>
        <v>1.4940239043824702E-2</v>
      </c>
      <c r="AT34" s="44">
        <v>0.74450000000000005</v>
      </c>
      <c r="AU34" s="43">
        <f>INDEX('[4]Social Distancing Grades'!$C$2:$C$126,MATCH('Data Table'!$A34,'[4]Social Distancing Grades'!$B$2:$B$126,0))</f>
        <v>1</v>
      </c>
      <c r="AV34" s="62">
        <v>1</v>
      </c>
      <c r="AW34" s="43">
        <f>INDEX('[4]Social Distancing Grades'!$E$2:$E$126,MATCH('Data Table'!$A34,'[4]Social Distancing Grades'!$B$2:$B$126,0))</f>
        <v>1</v>
      </c>
      <c r="AX34" s="43">
        <f>INDEX('[4]Social Distancing Grades'!$D$2:$D$126,MATCH('Data Table'!$A34,'[4]Social Distancing Grades'!$B$2:$B$126,0))</f>
        <v>1</v>
      </c>
      <c r="AY34" s="45">
        <v>745</v>
      </c>
      <c r="AZ34" s="46">
        <v>0.16084181808696796</v>
      </c>
      <c r="BA34" s="43">
        <v>2.36</v>
      </c>
      <c r="BB34" s="43">
        <v>3.24</v>
      </c>
      <c r="BC34" s="268">
        <f>IF(INDEX('[5]Hospital Capacity'!$I$2:$I$126,MATCH('Data Table'!A34,'[5]Hospital Capacity'!$B$2:$B$126,0))&gt;100,100,INDEX('[5]Hospital Capacity'!$I$2:$I$126,MATCH('Data Table'!A34,'[5]Hospital Capacity'!$B$2:$B$126,0)))</f>
        <v>15.095892863491056</v>
      </c>
      <c r="BD34" s="45">
        <v>259.61917848704263</v>
      </c>
      <c r="BE34" s="45">
        <f>INDEX('[3]60-Mile'!$S$4:$S$129,MATCH(E34,'[3]60-Mile'!$A$4:$A$129,0))</f>
        <v>289.30987461083333</v>
      </c>
      <c r="BF34" s="47">
        <f t="shared" si="36"/>
        <v>30</v>
      </c>
      <c r="BG34" s="43">
        <f t="shared" si="37"/>
        <v>30</v>
      </c>
      <c r="BH34" s="95">
        <v>162.42857142857142</v>
      </c>
      <c r="BI34" s="45">
        <f>INDEX('[3]60-Mile'!$V$4:$V$129,MATCH(E34,'[3]60-Mile'!$A$4:$A$129,0))</f>
        <v>139.42857142857142</v>
      </c>
      <c r="BJ34" s="47">
        <f t="shared" si="38"/>
        <v>30</v>
      </c>
      <c r="BK34" s="47">
        <f t="shared" si="25"/>
        <v>28.117246682104838</v>
      </c>
      <c r="BL34" s="95">
        <v>2.5714285714285716</v>
      </c>
      <c r="BM34" s="45">
        <f>INDEX('[3]60-Mile'!$AA$4:$AA$129,MATCH(E34,'[3]60-Mile'!$A$4:$A$129,0))</f>
        <v>2.1428571428571428</v>
      </c>
      <c r="BO34" s="20">
        <v>3205958</v>
      </c>
      <c r="BP34" s="38">
        <v>45.437871814048492</v>
      </c>
      <c r="BQ34" s="38">
        <f>INDEX('[3]60-Mile'!$U$4:$U$129,MATCH(E34,'[3]60-Mile'!$A$4:$A$129,0))</f>
        <v>37.464388657272998</v>
      </c>
      <c r="BR34" s="38">
        <v>67.581257666952496</v>
      </c>
      <c r="BS34" s="38">
        <f>INDEX('[3]60-Mile'!$Z$4:$Z$129,MATCH(E34,'[3]60-Mile'!$A$4:$A$129,0))</f>
        <v>28.117246682104838</v>
      </c>
      <c r="BT34" s="118">
        <f t="shared" si="26"/>
        <v>-0.88425760286225397</v>
      </c>
      <c r="BU34" s="269">
        <v>14.095892863491056</v>
      </c>
      <c r="BV34" s="2">
        <f>'[3]60-Mile'!B34</f>
        <v>103</v>
      </c>
      <c r="BW34" s="2">
        <f>'[3]60-Mile'!C34</f>
        <v>108</v>
      </c>
      <c r="BX34" s="2">
        <f>'[3]60-Mile'!D34</f>
        <v>171</v>
      </c>
      <c r="BY34" s="2">
        <f>'[3]60-Mile'!E34</f>
        <v>142</v>
      </c>
      <c r="BZ34" s="2">
        <f>'[3]60-Mile'!F34</f>
        <v>165</v>
      </c>
      <c r="CA34" s="2">
        <f>'[3]60-Mile'!G34</f>
        <v>178</v>
      </c>
      <c r="CB34" s="2">
        <f>'[3]60-Mile'!H34</f>
        <v>109</v>
      </c>
      <c r="CC34" s="2">
        <f>'[3]60-Mile'!I34</f>
        <v>0</v>
      </c>
      <c r="CD34" s="2">
        <f>'[3]60-Mile'!J34</f>
        <v>7</v>
      </c>
      <c r="CE34" s="2">
        <f>'[3]60-Mile'!K34</f>
        <v>1</v>
      </c>
      <c r="CF34" s="2">
        <f>'[3]60-Mile'!L34</f>
        <v>3</v>
      </c>
      <c r="CG34" s="2">
        <f>'[3]60-Mile'!M34</f>
        <v>0</v>
      </c>
      <c r="CH34" s="2">
        <f>'[3]60-Mile'!N34</f>
        <v>4</v>
      </c>
      <c r="CI34" s="2">
        <f>'[3]60-Mile'!O34</f>
        <v>0</v>
      </c>
      <c r="CJ34" s="2"/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</row>
    <row r="35" spans="1:95" x14ac:dyDescent="0.25">
      <c r="A35" s="21">
        <v>32031</v>
      </c>
      <c r="B35" s="21" t="s">
        <v>88</v>
      </c>
      <c r="C35" s="26" t="s">
        <v>158</v>
      </c>
      <c r="D35" s="26" t="s">
        <v>153</v>
      </c>
      <c r="E35" s="24" t="s">
        <v>217</v>
      </c>
      <c r="F35" s="31">
        <f t="shared" si="27"/>
        <v>4.0351578495968153E-4</v>
      </c>
      <c r="G35" s="31">
        <f t="shared" si="0"/>
        <v>0.47219529025090595</v>
      </c>
      <c r="H35" s="31">
        <f t="shared" si="28"/>
        <v>8.5455275241154806E-4</v>
      </c>
      <c r="I35" s="31">
        <f t="shared" si="1"/>
        <v>3.0080919492835791</v>
      </c>
      <c r="J35" s="31">
        <f t="shared" si="29"/>
        <v>0.1013943662362802</v>
      </c>
      <c r="K35" s="31">
        <f t="shared" si="2"/>
        <v>0.86326723696099705</v>
      </c>
      <c r="L35" s="31">
        <f t="shared" si="3"/>
        <v>0.82733363433373419</v>
      </c>
      <c r="M35" s="31">
        <f t="shared" si="30"/>
        <v>0.83510423867217143</v>
      </c>
      <c r="N35" s="31">
        <f t="shared" si="31"/>
        <v>0.52409093924078942</v>
      </c>
      <c r="O35" s="31">
        <f t="shared" si="4"/>
        <v>8.0109675384399337E-2</v>
      </c>
      <c r="P35" s="31">
        <f t="shared" si="5"/>
        <v>0.71839332432872061</v>
      </c>
      <c r="Q35" s="31">
        <f t="shared" si="6"/>
        <v>0.56216822171724867</v>
      </c>
      <c r="R35" s="31">
        <f t="shared" si="7"/>
        <v>6.2463777448644488E-2</v>
      </c>
      <c r="S35" s="31">
        <f t="shared" si="8"/>
        <v>5.7971014492753624E-2</v>
      </c>
      <c r="T35" s="31">
        <f t="shared" si="32"/>
        <v>0.69558614667743035</v>
      </c>
      <c r="Z35" s="41">
        <f t="shared" si="9"/>
        <v>0.98381610143284193</v>
      </c>
      <c r="AA35" s="41">
        <f t="shared" si="33"/>
        <v>1</v>
      </c>
      <c r="AB35" s="41">
        <v>0.38412146309324846</v>
      </c>
      <c r="AC35" s="41">
        <f t="shared" si="34"/>
        <v>0.9</v>
      </c>
      <c r="AD35" s="41">
        <f t="shared" si="35"/>
        <v>1</v>
      </c>
      <c r="AE35" s="41">
        <f t="shared" si="10"/>
        <v>0.88365384615384612</v>
      </c>
      <c r="AF35" s="41">
        <f t="shared" si="11"/>
        <v>0.55398260588972503</v>
      </c>
      <c r="AG35" s="41">
        <f t="shared" si="12"/>
        <v>0.3015332197614991</v>
      </c>
      <c r="AH35" s="41">
        <f t="shared" si="13"/>
        <v>6.5065840433772254E-2</v>
      </c>
      <c r="AI35" s="41">
        <f t="shared" si="14"/>
        <v>5.2798115027817304E-2</v>
      </c>
      <c r="AJ35" s="41">
        <f t="shared" si="15"/>
        <v>0.11354593248313329</v>
      </c>
      <c r="AK35" s="41">
        <f t="shared" si="16"/>
        <v>2.4535112101150783E-2</v>
      </c>
      <c r="AL35" s="41">
        <f t="shared" si="17"/>
        <v>0</v>
      </c>
      <c r="AM35" s="41">
        <f t="shared" si="18"/>
        <v>7.4468153785430924E-2</v>
      </c>
      <c r="AN35" s="41">
        <f t="shared" si="19"/>
        <v>6.2463777448644488E-2</v>
      </c>
      <c r="AO35" s="41">
        <f t="shared" si="20"/>
        <v>2.8207607994842035E-3</v>
      </c>
      <c r="AP35" s="41">
        <f t="shared" si="21"/>
        <v>0</v>
      </c>
      <c r="AQ35" s="41">
        <f t="shared" si="22"/>
        <v>0.71440926058370069</v>
      </c>
      <c r="AR35" s="41">
        <f t="shared" si="23"/>
        <v>5.7971014492753624E-2</v>
      </c>
      <c r="AS35" s="41">
        <f t="shared" si="24"/>
        <v>1.9920318725099601E-3</v>
      </c>
      <c r="AT35" s="44">
        <v>0.97889999999999999</v>
      </c>
      <c r="AU35" s="43">
        <f>INDEX('[4]Social Distancing Grades'!$C$2:$C$126,MATCH('Data Table'!$A35,'[4]Social Distancing Grades'!$B$2:$B$126,0))</f>
        <v>1</v>
      </c>
      <c r="AV35" s="62">
        <v>0.38412146309324846</v>
      </c>
      <c r="AW35" s="43">
        <f>INDEX('[4]Social Distancing Grades'!$E$2:$E$126,MATCH('Data Table'!$A35,'[4]Social Distancing Grades'!$B$2:$B$126,0))</f>
        <v>0.9</v>
      </c>
      <c r="AX35" s="43">
        <f>INDEX('[4]Social Distancing Grades'!$D$2:$D$126,MATCH('Data Table'!$A35,'[4]Social Distancing Grades'!$B$2:$B$126,0))</f>
        <v>1</v>
      </c>
      <c r="AY35" s="45">
        <v>3360</v>
      </c>
      <c r="AZ35" s="46">
        <v>0.21082988284569926</v>
      </c>
      <c r="BA35" s="43">
        <v>2.57</v>
      </c>
      <c r="BB35" s="43">
        <v>2.88</v>
      </c>
      <c r="BC35" s="268">
        <f>IF(INDEX('[5]Hospital Capacity'!$I$2:$I$126,MATCH('Data Table'!A35,'[5]Hospital Capacity'!$B$2:$B$126,0))&gt;100,100,INDEX('[5]Hospital Capacity'!$I$2:$I$126,MATCH('Data Table'!A35,'[5]Hospital Capacity'!$B$2:$B$126,0)))</f>
        <v>5.2798115027817305</v>
      </c>
      <c r="BD35" s="45">
        <v>250.95089974767953</v>
      </c>
      <c r="BE35" s="45">
        <f>INDEX('[3]60-Mile'!$S$4:$S$129,MATCH(E35,'[3]60-Mile'!$A$4:$A$129,0))</f>
        <v>78.642934483217147</v>
      </c>
      <c r="BF35" s="47">
        <f t="shared" si="36"/>
        <v>30</v>
      </c>
      <c r="BG35" s="43">
        <f t="shared" si="37"/>
        <v>28.34830734829459</v>
      </c>
      <c r="BH35" s="95">
        <v>139</v>
      </c>
      <c r="BI35" s="45">
        <f>INDEX('[3]60-Mile'!$V$4:$V$129,MATCH(E35,'[3]60-Mile'!$A$4:$A$129,0))</f>
        <v>5</v>
      </c>
      <c r="BJ35" s="47">
        <f t="shared" si="38"/>
        <v>30</v>
      </c>
      <c r="BK35" s="47">
        <f t="shared" si="25"/>
        <v>11.780103505065176</v>
      </c>
      <c r="BL35" s="95">
        <v>6.2857142857142856</v>
      </c>
      <c r="BM35" s="45">
        <f>INDEX('[3]60-Mile'!$AA$4:$AA$129,MATCH(E35,'[3]60-Mile'!$A$4:$A$129,0))</f>
        <v>0.2857142857142857</v>
      </c>
      <c r="BO35" s="20">
        <v>3080156</v>
      </c>
      <c r="BP35" s="38">
        <v>49.756352338277132</v>
      </c>
      <c r="BQ35" s="38">
        <f>INDEX('[3]60-Mile'!$U$4:$U$129,MATCH(E35,'[3]60-Mile'!$A$4:$A$129,0))</f>
        <v>28.34830734829459</v>
      </c>
      <c r="BR35" s="38">
        <v>136.20312702397572</v>
      </c>
      <c r="BS35" s="38">
        <f>INDEX('[3]60-Mile'!$Z$4:$Z$129,MATCH(E35,'[3]60-Mile'!$A$4:$A$129,0))</f>
        <v>11.780103505065176</v>
      </c>
      <c r="BT35" s="118">
        <f t="shared" si="26"/>
        <v>-0.76730769230769225</v>
      </c>
      <c r="BU35" s="269">
        <v>4.2798115027817305</v>
      </c>
      <c r="BV35" s="2">
        <f>'[3]60-Mile'!B35</f>
        <v>14</v>
      </c>
      <c r="BW35" s="2">
        <f>'[3]60-Mile'!C35</f>
        <v>6</v>
      </c>
      <c r="BX35" s="2">
        <f>'[3]60-Mile'!D35</f>
        <v>3</v>
      </c>
      <c r="BY35" s="2">
        <f>'[3]60-Mile'!E35</f>
        <v>6</v>
      </c>
      <c r="BZ35" s="2">
        <f>'[3]60-Mile'!F35</f>
        <v>2</v>
      </c>
      <c r="CA35" s="2">
        <f>'[3]60-Mile'!G35</f>
        <v>0</v>
      </c>
      <c r="CB35" s="2">
        <f>'[3]60-Mile'!H35</f>
        <v>4</v>
      </c>
      <c r="CC35" s="2">
        <f>'[3]60-Mile'!I35</f>
        <v>0</v>
      </c>
      <c r="CD35" s="2">
        <f>'[3]60-Mile'!J35</f>
        <v>1</v>
      </c>
      <c r="CE35" s="2">
        <f>'[3]60-Mile'!K35</f>
        <v>0</v>
      </c>
      <c r="CF35" s="2">
        <f>'[3]60-Mile'!L35</f>
        <v>0</v>
      </c>
      <c r="CG35" s="2">
        <f>'[3]60-Mile'!M35</f>
        <v>1</v>
      </c>
      <c r="CH35" s="2">
        <f>'[3]60-Mile'!N35</f>
        <v>0</v>
      </c>
      <c r="CI35" s="2">
        <f>'[3]60-Mile'!O35</f>
        <v>0</v>
      </c>
      <c r="CJ35" s="2"/>
      <c r="CK35" s="2">
        <v>4323</v>
      </c>
      <c r="CL35" s="2">
        <v>2416</v>
      </c>
      <c r="CM35" s="2">
        <v>2321</v>
      </c>
      <c r="CN35" s="2">
        <v>4099</v>
      </c>
      <c r="CO35" s="2">
        <v>4156</v>
      </c>
      <c r="CP35" s="2">
        <v>2494</v>
      </c>
      <c r="CQ35" s="2">
        <v>3360</v>
      </c>
    </row>
    <row r="36" spans="1:95" x14ac:dyDescent="0.25">
      <c r="A36" s="21">
        <v>31109</v>
      </c>
      <c r="B36" s="21" t="s">
        <v>69</v>
      </c>
      <c r="C36" s="26" t="s">
        <v>158</v>
      </c>
      <c r="D36" s="26" t="s">
        <v>153</v>
      </c>
      <c r="E36" s="24" t="s">
        <v>201</v>
      </c>
      <c r="F36" s="31">
        <f t="shared" si="27"/>
        <v>8.2687184999460355E-3</v>
      </c>
      <c r="G36" s="31">
        <f t="shared" ref="G36:G68" si="39">$X$15*AG36+$X$16*AH36+$X$17*AI36</f>
        <v>0.71334411819856569</v>
      </c>
      <c r="H36" s="31">
        <f t="shared" si="28"/>
        <v>1.1591486197190966E-2</v>
      </c>
      <c r="I36" s="31">
        <f t="shared" ref="I36:I67" si="40">$X$12*AA36+$X$13*AD36-$X$14*Z36</f>
        <v>3.4702607978558913</v>
      </c>
      <c r="J36" s="31">
        <f t="shared" si="29"/>
        <v>0.33894747199882219</v>
      </c>
      <c r="K36" s="31">
        <f t="shared" si="2"/>
        <v>0.76861594754957652</v>
      </c>
      <c r="L36" s="31">
        <f t="shared" si="3"/>
        <v>0.76861594754957663</v>
      </c>
      <c r="M36" s="31">
        <f t="shared" si="30"/>
        <v>0.49511061541266083</v>
      </c>
      <c r="N36" s="31">
        <f t="shared" si="31"/>
        <v>0.38959222608982669</v>
      </c>
      <c r="O36" s="31">
        <f t="shared" ref="O36:O67" si="41">$X$4*AM36+$X$5*AO36</f>
        <v>0.56306953329485643</v>
      </c>
      <c r="P36" s="31">
        <f t="shared" ref="P36:P67" si="42">$X$6*AQ36+$X$7*AS36</f>
        <v>0.31251920889307938</v>
      </c>
      <c r="Q36" s="31">
        <f t="shared" ref="Q36:Q67" si="43">$X$8*AL36+$X$9*AN36+T36*P36</f>
        <v>0.33120107679010352</v>
      </c>
      <c r="R36" s="31">
        <f t="shared" ref="R36:R67" si="44">$X$8*AL36+$X$9*AN36</f>
        <v>0.11481743834116816</v>
      </c>
      <c r="S36" s="31">
        <f t="shared" ref="S36:S67" si="45">$X$10*AP36+$X$11*AR36</f>
        <v>3.5573122529644272E-2</v>
      </c>
      <c r="T36" s="31">
        <f t="shared" si="32"/>
        <v>0.69238508319328818</v>
      </c>
      <c r="Z36" s="41">
        <f t="shared" ref="Z36:Z67" si="46">((AT36-MIN(AT$4:AT$128))/(MAX(AT$4:AT$128)-MIN(AT$4:AT$128)))</f>
        <v>5.9478404288217698E-2</v>
      </c>
      <c r="AA36" s="41">
        <f t="shared" si="33"/>
        <v>1</v>
      </c>
      <c r="AB36" s="41">
        <v>0.33035131320912464</v>
      </c>
      <c r="AC36" s="41">
        <f t="shared" si="34"/>
        <v>1</v>
      </c>
      <c r="AD36" s="41">
        <f t="shared" si="35"/>
        <v>1</v>
      </c>
      <c r="AE36" s="41">
        <f t="shared" ref="AE36:AE67" si="47">1-((AY36-MIN(AY$4:AY$128))/(MAX(AY$4:AY$128)-MIN(AY$4:AY$128)))</f>
        <v>0.93470483005366722</v>
      </c>
      <c r="AF36" s="41">
        <f t="shared" ref="AF36:AF67" si="48">((AZ36-MIN(AZ$4:AZ$128))/(MAX(AZ$4:AZ$128)-MIN(AZ$4:AZ$128)))</f>
        <v>0.50957816256654953</v>
      </c>
      <c r="AG36" s="41">
        <f t="shared" ref="AG36:AG67" si="49">((BA36-MIN(BA$4:BA$128))/(MAX(BA$4:BA$128)-MIN(BA$4:BA$128)))</f>
        <v>7.8364565587734233E-2</v>
      </c>
      <c r="AH36" s="41">
        <f t="shared" ref="AH36:AH67" si="50">((BB36-MIN(BB$4:BB$128))/(MAX(BB$4:BB$128)-MIN(BB$4:BB$128)))</f>
        <v>0.49186676994577849</v>
      </c>
      <c r="AI36" s="41">
        <f t="shared" ref="AI36:AI67" si="51">((BC36-MIN(BC$4:BC$128))/(MAX(BC$4:BC$128)-MIN(BC$4:BC$128)))</f>
        <v>7.1556391332526503E-2</v>
      </c>
      <c r="AJ36" s="41">
        <f t="shared" ref="AJ36:AJ67" si="52">((BD36-MIN(BD$4:BD$128))/(MAX(BD$4:BD$128)-MIN(BD$4:BD$128)))</f>
        <v>0.31689218532778918</v>
      </c>
      <c r="AK36" s="41">
        <f t="shared" ref="AK36:AK67" si="53">((BE36-MIN(BE$4:BE$128))/(MAX(BE$4:BE$128)-MIN(BE$4:BE$128)))</f>
        <v>0.19741579092567851</v>
      </c>
      <c r="AL36" s="41">
        <f t="shared" ref="AL36:AL67" si="54">1-((BF36-MIN(BF$4:BF$128))/(MAX(BF$4:BF$128)-MIN(BF$4:BF$128)))</f>
        <v>0</v>
      </c>
      <c r="AM36" s="41">
        <f t="shared" ref="AM36:AM67" si="55">1-((BG36-MIN(BG$4:BG$128))/(MAX(BG$4:BG$128)-MIN(BG$4:BG$128)))</f>
        <v>0.34546798590607497</v>
      </c>
      <c r="AN36" s="41">
        <f t="shared" ref="AN36:AN67" si="56">((BH36-MIN(BH$4:BH$128))/(MAX(BH$4:BH$128)-MIN(BH$4:BH$128)))</f>
        <v>0.11481743834116816</v>
      </c>
      <c r="AO36" s="41">
        <f t="shared" ref="AO36:AO67" si="57">((BI36-MIN(BI$4:BI$128))/(MAX(BI$4:BI$128)-MIN(BI$4:BI$128)))</f>
        <v>0.10880077369439071</v>
      </c>
      <c r="AP36" s="41">
        <f t="shared" ref="AP36:AP67" si="58">1-((BJ36-MIN(BJ$4:BJ$128))/(MAX(BJ$4:BJ$128)-MIN(BJ$4:BJ$128)))</f>
        <v>0</v>
      </c>
      <c r="AQ36" s="41">
        <f t="shared" ref="AQ36:AQ67" si="59">1-((BK36-MIN(BK$4:BK$128))/(MAX(BK$4:BK$128)-MIN(BK$4:BK$128)))</f>
        <v>0.29060685829546984</v>
      </c>
      <c r="AR36" s="41">
        <f t="shared" si="23"/>
        <v>3.5573122529644272E-2</v>
      </c>
      <c r="AS36" s="41">
        <f t="shared" ref="AS36:AS67" si="60">((BM36-MIN(BM$4:BM$128))/(MAX(BM$4:BM$128)-MIN(BM$4:BM$128)))</f>
        <v>1.0956175298804782E-2</v>
      </c>
      <c r="AT36" s="44">
        <v>8.2199999999999995E-2</v>
      </c>
      <c r="AU36" s="43">
        <f>INDEX('[4]Social Distancing Grades'!$C$2:$C$126,MATCH('Data Table'!$A36,'[4]Social Distancing Grades'!$B$2:$B$126,0))</f>
        <v>1</v>
      </c>
      <c r="AV36" s="62">
        <v>0.33035131320912464</v>
      </c>
      <c r="AW36" s="43">
        <f>INDEX('[4]Social Distancing Grades'!$E$2:$E$126,MATCH('Data Table'!$A36,'[4]Social Distancing Grades'!$B$2:$B$126,0))</f>
        <v>1</v>
      </c>
      <c r="AX36" s="43">
        <f>INDEX('[4]Social Distancing Grades'!$D$2:$D$126,MATCH('Data Table'!$A36,'[4]Social Distancing Grades'!$B$2:$B$126,0))</f>
        <v>1</v>
      </c>
      <c r="AY36" s="45">
        <v>1077</v>
      </c>
      <c r="AZ36" s="46">
        <v>0.20472543872071111</v>
      </c>
      <c r="BA36" s="43">
        <v>1.26</v>
      </c>
      <c r="BB36" s="43">
        <v>8.39</v>
      </c>
      <c r="BC36" s="268">
        <f>IF(INDEX('[5]Hospital Capacity'!$I$2:$I$126,MATCH('Data Table'!A36,'[5]Hospital Capacity'!$B$2:$B$126,0))&gt;100,100,INDEX('[5]Hospital Capacity'!$I$2:$I$126,MATCH('Data Table'!A36,'[5]Hospital Capacity'!$B$2:$B$126,0)))</f>
        <v>7.1556391332526506</v>
      </c>
      <c r="BD36" s="45">
        <v>621.43738764807404</v>
      </c>
      <c r="BE36" s="45">
        <f>INDEX('[3]60-Mile'!$S$4:$S$129,MATCH(E36,'[3]60-Mile'!$A$4:$A$129,0))</f>
        <v>480.38942595290177</v>
      </c>
      <c r="BF36" s="47">
        <f t="shared" si="36"/>
        <v>30</v>
      </c>
      <c r="BG36" s="43">
        <f t="shared" si="37"/>
        <v>22.337571099658884</v>
      </c>
      <c r="BH36" s="95">
        <v>255.14285714285714</v>
      </c>
      <c r="BI36" s="45">
        <f>INDEX('[3]60-Mile'!$V$4:$V$129,MATCH(E36,'[3]60-Mile'!$A$4:$A$129,0))</f>
        <v>192.85714285714286</v>
      </c>
      <c r="BJ36" s="47">
        <f t="shared" si="38"/>
        <v>30</v>
      </c>
      <c r="BK36" s="47">
        <f t="shared" si="25"/>
        <v>22.588524294134192</v>
      </c>
      <c r="BL36" s="95">
        <v>3.8571428571428572</v>
      </c>
      <c r="BM36" s="45">
        <f>INDEX('[3]60-Mile'!$AA$4:$AA$129,MATCH(E36,'[3]60-Mile'!$A$4:$A$129,0))</f>
        <v>1.5714285714285714</v>
      </c>
      <c r="BO36" s="20">
        <v>1934408</v>
      </c>
      <c r="BP36" s="38">
        <v>57.657200200546171</v>
      </c>
      <c r="BQ36" s="38">
        <f>INDEX('[3]60-Mile'!$U$4:$U$129,MATCH(E36,'[3]60-Mile'!$A$4:$A$129,0))</f>
        <v>22.337571099658884</v>
      </c>
      <c r="BR36" s="38">
        <v>34.309618491520638</v>
      </c>
      <c r="BS36" s="38">
        <f>INDEX('[3]60-Mile'!$Z$4:$Z$129,MATCH(E36,'[3]60-Mile'!$A$4:$A$129,0))</f>
        <v>22.588524294134192</v>
      </c>
      <c r="BT36" s="118">
        <f t="shared" ref="BT36:BT67" si="61">-1+((AY36-MIN(AY$4:AY$128))*2/(MAX(AY$4:AY$128)-MIN(AY$4:AY$128)))</f>
        <v>-0.86940966010733456</v>
      </c>
      <c r="BU36" s="269">
        <v>6.1556391332526506</v>
      </c>
      <c r="BV36" s="2">
        <f>'[3]60-Mile'!B36</f>
        <v>227</v>
      </c>
      <c r="BW36" s="2">
        <f>'[3]60-Mile'!C36</f>
        <v>165</v>
      </c>
      <c r="BX36" s="2">
        <f>'[3]60-Mile'!D36</f>
        <v>226</v>
      </c>
      <c r="BY36" s="2">
        <f>'[3]60-Mile'!E36</f>
        <v>254</v>
      </c>
      <c r="BZ36" s="2">
        <f>'[3]60-Mile'!F36</f>
        <v>156</v>
      </c>
      <c r="CA36" s="2">
        <f>'[3]60-Mile'!G36</f>
        <v>199</v>
      </c>
      <c r="CB36" s="2">
        <f>'[3]60-Mile'!H36</f>
        <v>123</v>
      </c>
      <c r="CC36" s="2">
        <f>'[3]60-Mile'!I36</f>
        <v>1</v>
      </c>
      <c r="CD36" s="2">
        <f>'[3]60-Mile'!J36</f>
        <v>1</v>
      </c>
      <c r="CE36" s="2">
        <f>'[3]60-Mile'!K36</f>
        <v>1</v>
      </c>
      <c r="CF36" s="2">
        <f>'[3]60-Mile'!L36</f>
        <v>3</v>
      </c>
      <c r="CG36" s="2">
        <f>'[3]60-Mile'!M36</f>
        <v>3</v>
      </c>
      <c r="CH36" s="2">
        <f>'[3]60-Mile'!N36</f>
        <v>0</v>
      </c>
      <c r="CI36" s="2">
        <f>'[3]60-Mile'!O36</f>
        <v>2</v>
      </c>
      <c r="CJ36" s="2"/>
      <c r="CK36" s="2">
        <v>-287</v>
      </c>
      <c r="CL36" s="2">
        <v>-59</v>
      </c>
      <c r="CM36" s="2">
        <v>745</v>
      </c>
      <c r="CN36" s="2">
        <v>-251</v>
      </c>
      <c r="CO36" s="2">
        <v>-807</v>
      </c>
      <c r="CP36" s="2">
        <v>-47</v>
      </c>
      <c r="CQ36" s="2">
        <v>1077</v>
      </c>
    </row>
    <row r="37" spans="1:95" x14ac:dyDescent="0.25">
      <c r="A37" s="21">
        <v>33015</v>
      </c>
      <c r="B37" s="21" t="s">
        <v>85</v>
      </c>
      <c r="C37" s="26" t="s">
        <v>158</v>
      </c>
      <c r="D37" s="26" t="s">
        <v>153</v>
      </c>
      <c r="E37" s="24" t="s">
        <v>212</v>
      </c>
      <c r="F37" s="31">
        <f t="shared" si="27"/>
        <v>0.25692805064310287</v>
      </c>
      <c r="G37" s="31">
        <f t="shared" si="39"/>
        <v>0.9708714482446239</v>
      </c>
      <c r="H37" s="31">
        <f t="shared" si="28"/>
        <v>0.26463652948867689</v>
      </c>
      <c r="I37" s="31">
        <f t="shared" si="40"/>
        <v>3.3385218018760954</v>
      </c>
      <c r="J37" s="31">
        <f t="shared" si="29"/>
        <v>0.62964708931438151</v>
      </c>
      <c r="K37" s="31">
        <f t="shared" si="2"/>
        <v>0.99420043010806025</v>
      </c>
      <c r="L37" s="31">
        <f t="shared" si="3"/>
        <v>0.99420043010806025</v>
      </c>
      <c r="M37" s="31">
        <f t="shared" si="30"/>
        <v>1.2398472128092677</v>
      </c>
      <c r="N37" s="31">
        <f t="shared" si="31"/>
        <v>0.71002174929535389</v>
      </c>
      <c r="O37" s="31">
        <f t="shared" si="41"/>
        <v>0.70245003223726621</v>
      </c>
      <c r="P37" s="31">
        <f t="shared" si="42"/>
        <v>0.71314741035856588</v>
      </c>
      <c r="Q37" s="31">
        <f t="shared" si="43"/>
        <v>0.54019086429303365</v>
      </c>
      <c r="R37" s="31">
        <f t="shared" si="44"/>
        <v>3.5417605769849959E-2</v>
      </c>
      <c r="S37" s="31">
        <f t="shared" si="45"/>
        <v>4.8748353096179184E-2</v>
      </c>
      <c r="T37" s="31">
        <f t="shared" si="32"/>
        <v>0.70781054686770439</v>
      </c>
      <c r="Z37" s="41">
        <f t="shared" si="46"/>
        <v>0.32295639624780942</v>
      </c>
      <c r="AA37" s="41">
        <f t="shared" si="33"/>
        <v>1</v>
      </c>
      <c r="AB37" s="41">
        <v>0.83916061542477605</v>
      </c>
      <c r="AC37" s="41">
        <f t="shared" si="34"/>
        <v>1</v>
      </c>
      <c r="AD37" s="41">
        <f t="shared" si="35"/>
        <v>1</v>
      </c>
      <c r="AE37" s="41">
        <f t="shared" si="47"/>
        <v>0.93090339892665475</v>
      </c>
      <c r="AF37" s="41">
        <f t="shared" si="48"/>
        <v>0.4819040315719873</v>
      </c>
      <c r="AG37" s="41">
        <f t="shared" si="49"/>
        <v>0.44633730834752983</v>
      </c>
      <c r="AH37" s="41">
        <f t="shared" si="50"/>
        <v>0.47017815646785432</v>
      </c>
      <c r="AI37" s="41">
        <f t="shared" si="51"/>
        <v>2.7177991714619862E-2</v>
      </c>
      <c r="AJ37" s="41">
        <f t="shared" si="52"/>
        <v>0.14187857629210357</v>
      </c>
      <c r="AK37" s="41">
        <f t="shared" si="53"/>
        <v>0.49226433177097823</v>
      </c>
      <c r="AL37" s="41">
        <f t="shared" si="54"/>
        <v>0</v>
      </c>
      <c r="AM37" s="41">
        <f t="shared" si="55"/>
        <v>0</v>
      </c>
      <c r="AN37" s="41">
        <f t="shared" si="56"/>
        <v>3.5417605769849959E-2</v>
      </c>
      <c r="AO37" s="41">
        <f t="shared" si="57"/>
        <v>0.3512250161186331</v>
      </c>
      <c r="AP37" s="41">
        <f t="shared" si="58"/>
        <v>0</v>
      </c>
      <c r="AQ37" s="41">
        <f t="shared" si="59"/>
        <v>0</v>
      </c>
      <c r="AR37" s="41">
        <f t="shared" ref="AR37:AR68" si="62">((BL37-MIN(BL$4:BL$128))/(MAX(BL$4:BL$128)-MIN(BL$4:BL$128)))</f>
        <v>4.8748353096179184E-2</v>
      </c>
      <c r="AS37" s="41">
        <f t="shared" si="60"/>
        <v>0.35657370517928294</v>
      </c>
      <c r="AT37" s="44">
        <v>0.33779999999999999</v>
      </c>
      <c r="AU37" s="43">
        <f>INDEX('[4]Social Distancing Grades'!$C$2:$C$126,MATCH('Data Table'!$A37,'[4]Social Distancing Grades'!$B$2:$B$126,0))</f>
        <v>1</v>
      </c>
      <c r="AV37" s="62">
        <v>0.83916061542477605</v>
      </c>
      <c r="AW37" s="43">
        <f>INDEX('[4]Social Distancing Grades'!$E$2:$E$126,MATCH('Data Table'!$A37,'[4]Social Distancing Grades'!$B$2:$B$126,0))</f>
        <v>1</v>
      </c>
      <c r="AX37" s="43">
        <f>INDEX('[4]Social Distancing Grades'!$D$2:$D$126,MATCH('Data Table'!$A37,'[4]Social Distancing Grades'!$B$2:$B$126,0))</f>
        <v>1</v>
      </c>
      <c r="AY37" s="45">
        <v>1247</v>
      </c>
      <c r="AZ37" s="46">
        <v>0.20092097291231448</v>
      </c>
      <c r="BA37" s="43">
        <v>3.42</v>
      </c>
      <c r="BB37" s="43">
        <v>8.11</v>
      </c>
      <c r="BC37" s="268">
        <f>IF(INDEX('[5]Hospital Capacity'!$I$2:$I$126,MATCH('Data Table'!A37,'[5]Hospital Capacity'!$B$2:$B$126,0))&gt;100,100,INDEX('[5]Hospital Capacity'!$I$2:$I$126,MATCH('Data Table'!A37,'[5]Hospital Capacity'!$B$2:$B$126,0)))</f>
        <v>2.7177991714619862</v>
      </c>
      <c r="BD37" s="45">
        <v>302.57152983490926</v>
      </c>
      <c r="BE37" s="45">
        <f>INDEX('[3]60-Mile'!$S$4:$S$129,MATCH(E37,'[3]60-Mile'!$A$4:$A$129,0))</f>
        <v>1165.5693292536357</v>
      </c>
      <c r="BF37" s="47">
        <f t="shared" si="36"/>
        <v>30</v>
      </c>
      <c r="BG37" s="43">
        <f t="shared" si="37"/>
        <v>30</v>
      </c>
      <c r="BH37" s="95">
        <v>79</v>
      </c>
      <c r="BI37" s="45">
        <f>INDEX('[3]60-Mile'!$V$4:$V$129,MATCH(E37,'[3]60-Mile'!$A$4:$A$129,0))</f>
        <v>622.57142857142856</v>
      </c>
      <c r="BJ37" s="47">
        <f t="shared" si="38"/>
        <v>30</v>
      </c>
      <c r="BK37" s="47">
        <f t="shared" si="25"/>
        <v>30</v>
      </c>
      <c r="BL37" s="95">
        <v>5.2857142857142856</v>
      </c>
      <c r="BM37" s="45">
        <f>INDEX('[3]60-Mile'!$AA$4:$AA$129,MATCH(E37,'[3]60-Mile'!$A$4:$A$129,0))</f>
        <v>51.142857142857146</v>
      </c>
      <c r="BO37" s="20">
        <v>1359711</v>
      </c>
      <c r="BP37" s="38">
        <v>47.583712531278877</v>
      </c>
      <c r="BQ37" s="38">
        <f>INDEX('[3]60-Mile'!$U$4:$U$129,MATCH(E37,'[3]60-Mile'!$A$4:$A$129,0))</f>
        <v>71.455788486750805</v>
      </c>
      <c r="BR37" s="38">
        <v>144.52091010908183</v>
      </c>
      <c r="BS37" s="38">
        <f>INDEX('[3]60-Mile'!$Z$4:$Z$129,MATCH(E37,'[3]60-Mile'!$A$4:$A$129,0))</f>
        <v>57.267198366844447</v>
      </c>
      <c r="BT37" s="118">
        <f t="shared" si="61"/>
        <v>-0.86180679785330949</v>
      </c>
      <c r="BU37" s="269">
        <v>1.7177991714619862</v>
      </c>
      <c r="BV37" s="2">
        <f>'[3]60-Mile'!B37</f>
        <v>637</v>
      </c>
      <c r="BW37" s="2">
        <f>'[3]60-Mile'!C37</f>
        <v>619</v>
      </c>
      <c r="BX37" s="2">
        <f>'[3]60-Mile'!D37</f>
        <v>735</v>
      </c>
      <c r="BY37" s="2">
        <f>'[3]60-Mile'!E37</f>
        <v>671</v>
      </c>
      <c r="BZ37" s="2">
        <f>'[3]60-Mile'!F37</f>
        <v>571</v>
      </c>
      <c r="CA37" s="2">
        <f>'[3]60-Mile'!G37</f>
        <v>528</v>
      </c>
      <c r="CB37" s="2">
        <f>'[3]60-Mile'!H37</f>
        <v>597</v>
      </c>
      <c r="CC37" s="2">
        <f>'[3]60-Mile'!I37</f>
        <v>42</v>
      </c>
      <c r="CD37" s="2">
        <f>'[3]60-Mile'!J37</f>
        <v>54</v>
      </c>
      <c r="CE37" s="2">
        <f>'[3]60-Mile'!K37</f>
        <v>78</v>
      </c>
      <c r="CF37" s="2">
        <f>'[3]60-Mile'!L37</f>
        <v>55</v>
      </c>
      <c r="CG37" s="2">
        <f>'[3]60-Mile'!M37</f>
        <v>51</v>
      </c>
      <c r="CH37" s="2">
        <f>'[3]60-Mile'!N37</f>
        <v>40</v>
      </c>
      <c r="CI37" s="2">
        <f>'[3]60-Mile'!O37</f>
        <v>38</v>
      </c>
      <c r="CJ37" s="2"/>
      <c r="CK37" s="2">
        <v>4036</v>
      </c>
      <c r="CL37" s="2">
        <v>724</v>
      </c>
      <c r="CM37" s="2">
        <v>472</v>
      </c>
      <c r="CN37" s="2">
        <v>1600</v>
      </c>
      <c r="CO37" s="2">
        <v>2899</v>
      </c>
      <c r="CP37" s="2">
        <v>0</v>
      </c>
      <c r="CQ37" s="2">
        <v>1247</v>
      </c>
    </row>
    <row r="38" spans="1:95" x14ac:dyDescent="0.25">
      <c r="A38" s="21">
        <v>50007</v>
      </c>
      <c r="B38" s="21" t="s">
        <v>96</v>
      </c>
      <c r="C38" s="26" t="s">
        <v>158</v>
      </c>
      <c r="D38" s="26" t="s">
        <v>76</v>
      </c>
      <c r="E38" s="24" t="s">
        <v>179</v>
      </c>
      <c r="F38" s="31">
        <f t="shared" si="27"/>
        <v>3.3096100502573923E-8</v>
      </c>
      <c r="G38" s="31">
        <f t="shared" si="39"/>
        <v>0.50231256358725129</v>
      </c>
      <c r="H38" s="31">
        <f t="shared" si="28"/>
        <v>6.5887463109063087E-8</v>
      </c>
      <c r="I38" s="31">
        <f t="shared" si="40"/>
        <v>2.9927945572621382</v>
      </c>
      <c r="J38" s="31">
        <f t="shared" si="29"/>
        <v>4.7192172781535931E-2</v>
      </c>
      <c r="K38" s="31">
        <f t="shared" si="2"/>
        <v>0.47944934143914908</v>
      </c>
      <c r="L38" s="31">
        <f t="shared" si="3"/>
        <v>0.55064502896974088</v>
      </c>
      <c r="M38" s="31">
        <f t="shared" si="30"/>
        <v>6.1324993724364192E-4</v>
      </c>
      <c r="N38" s="31">
        <f t="shared" si="31"/>
        <v>6.5057701104391909E-4</v>
      </c>
      <c r="O38" s="31">
        <f t="shared" si="41"/>
        <v>2.2566086395873629E-3</v>
      </c>
      <c r="P38" s="31">
        <f t="shared" si="42"/>
        <v>0</v>
      </c>
      <c r="Q38" s="31">
        <f t="shared" si="43"/>
        <v>9.6593470281409013E-4</v>
      </c>
      <c r="R38" s="31">
        <f t="shared" si="44"/>
        <v>9.6593470281409013E-4</v>
      </c>
      <c r="S38" s="31">
        <f t="shared" si="45"/>
        <v>0</v>
      </c>
      <c r="T38" s="31">
        <f t="shared" si="32"/>
        <v>0.71170144453453754</v>
      </c>
      <c r="Z38" s="41">
        <f t="shared" si="46"/>
        <v>0.21441088547572415</v>
      </c>
      <c r="AA38" s="41">
        <f t="shared" si="33"/>
        <v>0.8</v>
      </c>
      <c r="AB38" s="41">
        <v>0.17090333687038772</v>
      </c>
      <c r="AC38" s="41">
        <f t="shared" si="34"/>
        <v>0.9</v>
      </c>
      <c r="AD38" s="41">
        <f t="shared" si="35"/>
        <v>1</v>
      </c>
      <c r="AE38" s="41">
        <f t="shared" si="47"/>
        <v>0.93600178890876562</v>
      </c>
      <c r="AF38" s="41">
        <f t="shared" si="48"/>
        <v>0.46908177201334794</v>
      </c>
      <c r="AG38" s="41">
        <f t="shared" si="49"/>
        <v>0.28620102214650767</v>
      </c>
      <c r="AH38" s="41">
        <f t="shared" si="50"/>
        <v>0.2161115414407436</v>
      </c>
      <c r="AI38" s="41">
        <f t="shared" si="51"/>
        <v>0</v>
      </c>
      <c r="AJ38" s="41">
        <f t="shared" si="52"/>
        <v>5.987754326850106E-2</v>
      </c>
      <c r="AK38" s="41">
        <f t="shared" si="53"/>
        <v>5.6995190550053115E-2</v>
      </c>
      <c r="AL38" s="41">
        <f t="shared" si="54"/>
        <v>0</v>
      </c>
      <c r="AM38" s="41">
        <f t="shared" si="55"/>
        <v>0</v>
      </c>
      <c r="AN38" s="41">
        <f t="shared" si="56"/>
        <v>9.6593470281409013E-4</v>
      </c>
      <c r="AO38" s="41">
        <f t="shared" si="57"/>
        <v>1.1283043197936814E-3</v>
      </c>
      <c r="AP38" s="41">
        <f t="shared" si="58"/>
        <v>0</v>
      </c>
      <c r="AQ38" s="41">
        <f t="shared" si="59"/>
        <v>0</v>
      </c>
      <c r="AR38" s="41">
        <f t="shared" si="62"/>
        <v>0</v>
      </c>
      <c r="AS38" s="41">
        <f t="shared" si="60"/>
        <v>0</v>
      </c>
      <c r="AT38" s="44">
        <v>0.23250000000000001</v>
      </c>
      <c r="AU38" s="43">
        <f>INDEX('[4]Social Distancing Grades'!$C$2:$C$126,MATCH('Data Table'!$A38,'[4]Social Distancing Grades'!$B$2:$B$126,0))</f>
        <v>0.8</v>
      </c>
      <c r="AV38" s="62">
        <v>0.17090333687038772</v>
      </c>
      <c r="AW38" s="43">
        <f>INDEX('[4]Social Distancing Grades'!$E$2:$E$126,MATCH('Data Table'!$A38,'[4]Social Distancing Grades'!$B$2:$B$126,0))</f>
        <v>0.9</v>
      </c>
      <c r="AX38" s="43">
        <f>INDEX('[4]Social Distancing Grades'!$D$2:$D$126,MATCH('Data Table'!$A38,'[4]Social Distancing Grades'!$B$2:$B$126,0))</f>
        <v>1</v>
      </c>
      <c r="AY38" s="45">
        <v>1019</v>
      </c>
      <c r="AZ38" s="46">
        <v>0.19915824915824915</v>
      </c>
      <c r="BA38" s="43">
        <v>2.48</v>
      </c>
      <c r="BB38" s="43">
        <v>4.83</v>
      </c>
      <c r="BC38" s="268">
        <f>IF(INDEX('[5]Hospital Capacity'!$I$2:$I$126,MATCH('Data Table'!A38,'[5]Hospital Capacity'!$B$2:$B$126,0))&gt;100,100,INDEX('[5]Hospital Capacity'!$I$2:$I$126,MATCH('Data Table'!A38,'[5]Hospital Capacity'!$B$2:$B$126,0)))</f>
        <v>0</v>
      </c>
      <c r="BD38" s="45">
        <v>153.16983541407603</v>
      </c>
      <c r="BE38" s="45">
        <f>INDEX('[3]60-Mile'!$S$4:$S$129,MATCH(E38,'[3]60-Mile'!$A$4:$A$129,0))</f>
        <v>154.0748608172955</v>
      </c>
      <c r="BF38" s="47">
        <f t="shared" si="36"/>
        <v>30</v>
      </c>
      <c r="BG38" s="43">
        <f t="shared" si="37"/>
        <v>30</v>
      </c>
      <c r="BH38" s="95">
        <v>2.5714285714285716</v>
      </c>
      <c r="BI38" s="45">
        <f>INDEX('[3]60-Mile'!$V$4:$V$129,MATCH(E38,'[3]60-Mile'!$A$4:$A$129,0))</f>
        <v>2</v>
      </c>
      <c r="BJ38" s="47">
        <f t="shared" si="38"/>
        <v>30</v>
      </c>
      <c r="BK38" s="47">
        <f t="shared" si="25"/>
        <v>30</v>
      </c>
      <c r="BL38" s="95">
        <v>0</v>
      </c>
      <c r="BM38" s="45">
        <f>INDEX('[3]60-Mile'!$AA$4:$AA$129,MATCH(E38,'[3]60-Mile'!$A$4:$A$129,0))</f>
        <v>0</v>
      </c>
      <c r="BO38" s="20">
        <v>623989</v>
      </c>
      <c r="BP38" s="38">
        <v>110.78766296795092</v>
      </c>
      <c r="BQ38" s="38">
        <f>INDEX('[3]60-Mile'!$U$4:$U$129,MATCH(E38,'[3]60-Mile'!$A$4:$A$129,0))</f>
        <v>305.33120190775503</v>
      </c>
      <c r="BR38" s="38">
        <v>0</v>
      </c>
      <c r="BS38" s="38">
        <f>INDEX('[3]60-Mile'!$Z$4:$Z$129,MATCH(E38,'[3]60-Mile'!$A$4:$A$129,0))</f>
        <v>0</v>
      </c>
      <c r="BT38" s="118">
        <f t="shared" si="61"/>
        <v>-0.87200357781753124</v>
      </c>
      <c r="BU38" s="269">
        <v>-1</v>
      </c>
      <c r="BV38" s="2">
        <f>'[3]60-Mile'!B38</f>
        <v>2</v>
      </c>
      <c r="BW38" s="2">
        <f>'[3]60-Mile'!C38</f>
        <v>2</v>
      </c>
      <c r="BX38" s="2">
        <f>'[3]60-Mile'!D38</f>
        <v>0</v>
      </c>
      <c r="BY38" s="2">
        <f>'[3]60-Mile'!E38</f>
        <v>6</v>
      </c>
      <c r="BZ38" s="2">
        <f>'[3]60-Mile'!F38</f>
        <v>1</v>
      </c>
      <c r="CA38" s="2">
        <f>'[3]60-Mile'!G38</f>
        <v>3</v>
      </c>
      <c r="CB38" s="2">
        <f>'[3]60-Mile'!H38</f>
        <v>0</v>
      </c>
      <c r="CC38" s="2">
        <f>'[3]60-Mile'!I38</f>
        <v>0</v>
      </c>
      <c r="CD38" s="2">
        <f>'[3]60-Mile'!J38</f>
        <v>0</v>
      </c>
      <c r="CE38" s="2">
        <f>'[3]60-Mile'!K38</f>
        <v>0</v>
      </c>
      <c r="CF38" s="2">
        <f>'[3]60-Mile'!L38</f>
        <v>0</v>
      </c>
      <c r="CG38" s="2">
        <f>'[3]60-Mile'!M38</f>
        <v>0</v>
      </c>
      <c r="CH38" s="2">
        <f>'[3]60-Mile'!N38</f>
        <v>0</v>
      </c>
      <c r="CI38" s="2">
        <f>'[3]60-Mile'!O38</f>
        <v>0</v>
      </c>
      <c r="CJ38" s="2"/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</row>
    <row r="39" spans="1:95" x14ac:dyDescent="0.25">
      <c r="A39" s="21">
        <v>4013</v>
      </c>
      <c r="B39" s="21" t="s">
        <v>51</v>
      </c>
      <c r="C39" s="26" t="s">
        <v>158</v>
      </c>
      <c r="D39" s="26" t="s">
        <v>153</v>
      </c>
      <c r="E39" s="24" t="s">
        <v>225</v>
      </c>
      <c r="F39" s="31">
        <f t="shared" si="27"/>
        <v>1.3107183071643794E-3</v>
      </c>
      <c r="G39" s="31">
        <f t="shared" si="39"/>
        <v>0.5750817698974815</v>
      </c>
      <c r="H39" s="31">
        <f t="shared" si="28"/>
        <v>2.2791859797573451E-3</v>
      </c>
      <c r="I39" s="31">
        <f t="shared" si="40"/>
        <v>3.0195856097309557</v>
      </c>
      <c r="J39" s="31">
        <f t="shared" si="29"/>
        <v>0.16910171320972678</v>
      </c>
      <c r="K39" s="31">
        <f t="shared" si="2"/>
        <v>1</v>
      </c>
      <c r="L39" s="31">
        <f t="shared" si="3"/>
        <v>1</v>
      </c>
      <c r="M39" s="31">
        <f t="shared" si="30"/>
        <v>0.48803720800694039</v>
      </c>
      <c r="N39" s="31">
        <f t="shared" si="31"/>
        <v>0.18831415735499626</v>
      </c>
      <c r="O39" s="31">
        <f t="shared" si="41"/>
        <v>0.16715022566086393</v>
      </c>
      <c r="P39" s="31">
        <f t="shared" si="42"/>
        <v>0.19550004413671221</v>
      </c>
      <c r="Q39" s="31">
        <f t="shared" si="43"/>
        <v>0.29972305065194416</v>
      </c>
      <c r="R39" s="31">
        <f t="shared" si="44"/>
        <v>0.15377680468800309</v>
      </c>
      <c r="S39" s="31">
        <f t="shared" si="45"/>
        <v>0.15810276679841898</v>
      </c>
      <c r="T39" s="31">
        <f t="shared" si="32"/>
        <v>0.74652794380896192</v>
      </c>
      <c r="Z39" s="41">
        <f t="shared" si="46"/>
        <v>0.96082878053808884</v>
      </c>
      <c r="AA39" s="41">
        <f t="shared" si="33"/>
        <v>1</v>
      </c>
      <c r="AB39" s="41">
        <v>1</v>
      </c>
      <c r="AC39" s="41">
        <f t="shared" si="34"/>
        <v>1</v>
      </c>
      <c r="AD39" s="41">
        <f t="shared" si="35"/>
        <v>1</v>
      </c>
      <c r="AE39" s="41">
        <f t="shared" si="47"/>
        <v>0.91583184257602857</v>
      </c>
      <c r="AF39" s="41">
        <f t="shared" si="48"/>
        <v>0.42370274322629753</v>
      </c>
      <c r="AG39" s="41">
        <f t="shared" si="49"/>
        <v>0.37308347529812613</v>
      </c>
      <c r="AH39" s="41">
        <f t="shared" si="50"/>
        <v>0.14872192099147946</v>
      </c>
      <c r="AI39" s="41">
        <f t="shared" si="51"/>
        <v>2.663818680393791E-2</v>
      </c>
      <c r="AJ39" s="41">
        <f t="shared" si="52"/>
        <v>9.9000352774800598E-2</v>
      </c>
      <c r="AK39" s="41">
        <f t="shared" si="53"/>
        <v>7.0101360434926166E-2</v>
      </c>
      <c r="AL39" s="41">
        <f t="shared" si="54"/>
        <v>0</v>
      </c>
      <c r="AM39" s="41">
        <f t="shared" si="55"/>
        <v>0</v>
      </c>
      <c r="AN39" s="41">
        <f t="shared" si="56"/>
        <v>0.15377680468800309</v>
      </c>
      <c r="AO39" s="41">
        <f t="shared" si="57"/>
        <v>8.3575112830431966E-2</v>
      </c>
      <c r="AP39" s="41">
        <f t="shared" si="58"/>
        <v>0</v>
      </c>
      <c r="AQ39" s="41">
        <f t="shared" si="59"/>
        <v>6.6017972423564775E-2</v>
      </c>
      <c r="AR39" s="41">
        <f t="shared" si="62"/>
        <v>0.15810276679841898</v>
      </c>
      <c r="AS39" s="41">
        <f t="shared" si="60"/>
        <v>6.4741035856573717E-2</v>
      </c>
      <c r="AT39" s="44">
        <v>0.95660000000000001</v>
      </c>
      <c r="AU39" s="43">
        <f>INDEX('[4]Social Distancing Grades'!$C$2:$C$126,MATCH('Data Table'!$A39,'[4]Social Distancing Grades'!$B$2:$B$126,0))</f>
        <v>1</v>
      </c>
      <c r="AV39" s="62">
        <v>1</v>
      </c>
      <c r="AW39" s="43">
        <f>INDEX('[4]Social Distancing Grades'!$E$2:$E$126,MATCH('Data Table'!$A39,'[4]Social Distancing Grades'!$B$2:$B$126,0))</f>
        <v>1</v>
      </c>
      <c r="AX39" s="43">
        <f>INDEX('[4]Social Distancing Grades'!$D$2:$D$126,MATCH('Data Table'!$A39,'[4]Social Distancing Grades'!$B$2:$B$126,0))</f>
        <v>1</v>
      </c>
      <c r="AY39" s="45">
        <v>1921</v>
      </c>
      <c r="AZ39" s="46">
        <v>0.1929198251415202</v>
      </c>
      <c r="BA39" s="43">
        <v>2.99</v>
      </c>
      <c r="BB39" s="43">
        <v>3.96</v>
      </c>
      <c r="BC39" s="268">
        <f>IF(INDEX('[5]Hospital Capacity'!$I$2:$I$126,MATCH('Data Table'!A39,'[5]Hospital Capacity'!$B$2:$B$126,0))&gt;100,100,INDEX('[5]Hospital Capacity'!$I$2:$I$126,MATCH('Data Table'!A39,'[5]Hospital Capacity'!$B$2:$B$126,0)))</f>
        <v>2.6638186803937911</v>
      </c>
      <c r="BD39" s="45">
        <v>224.44959635394432</v>
      </c>
      <c r="BE39" s="45">
        <f>INDEX('[3]60-Mile'!$S$4:$S$129,MATCH(E39,'[3]60-Mile'!$A$4:$A$129,0))</f>
        <v>184.5314613099259</v>
      </c>
      <c r="BF39" s="47">
        <f t="shared" si="36"/>
        <v>30</v>
      </c>
      <c r="BG39" s="43">
        <f t="shared" si="37"/>
        <v>30</v>
      </c>
      <c r="BH39" s="95">
        <v>341.57142857142856</v>
      </c>
      <c r="BI39" s="45">
        <f>INDEX('[3]60-Mile'!$V$4:$V$129,MATCH(E39,'[3]60-Mile'!$A$4:$A$129,0))</f>
        <v>148.14285714285714</v>
      </c>
      <c r="BJ39" s="47">
        <f t="shared" si="38"/>
        <v>30</v>
      </c>
      <c r="BK39" s="47">
        <f t="shared" si="25"/>
        <v>28.316314344273696</v>
      </c>
      <c r="BL39" s="95">
        <v>17.142857142857142</v>
      </c>
      <c r="BM39" s="45">
        <f>INDEX('[3]60-Mile'!$AA$4:$AA$129,MATCH(E39,'[3]60-Mile'!$A$4:$A$129,0))</f>
        <v>9.2857142857142865</v>
      </c>
      <c r="BO39" s="20">
        <v>7278717</v>
      </c>
      <c r="BP39" s="38">
        <v>51.360802085882767</v>
      </c>
      <c r="BQ39" s="38">
        <f>INDEX('[3]60-Mile'!$U$4:$U$129,MATCH(E39,'[3]60-Mile'!$A$4:$A$129,0))</f>
        <v>38.379726025319826</v>
      </c>
      <c r="BR39" s="38">
        <v>92.765766064838658</v>
      </c>
      <c r="BS39" s="38">
        <f>INDEX('[3]60-Mile'!$Z$4:$Z$129,MATCH(E39,'[3]60-Mile'!$A$4:$A$129,0))</f>
        <v>28.316314344273696</v>
      </c>
      <c r="BT39" s="118">
        <f t="shared" si="61"/>
        <v>-0.83166368515205724</v>
      </c>
      <c r="BU39" s="269">
        <v>1.6638186803937911</v>
      </c>
      <c r="BV39" s="2">
        <f>'[3]60-Mile'!B39</f>
        <v>100</v>
      </c>
      <c r="BW39" s="2">
        <f>'[3]60-Mile'!C39</f>
        <v>142</v>
      </c>
      <c r="BX39" s="2">
        <f>'[3]60-Mile'!D39</f>
        <v>162</v>
      </c>
      <c r="BY39" s="2">
        <f>'[3]60-Mile'!E39</f>
        <v>191</v>
      </c>
      <c r="BZ39" s="2">
        <f>'[3]60-Mile'!F39</f>
        <v>115</v>
      </c>
      <c r="CA39" s="2">
        <f>'[3]60-Mile'!G39</f>
        <v>227</v>
      </c>
      <c r="CB39" s="2">
        <f>'[3]60-Mile'!H39</f>
        <v>100</v>
      </c>
      <c r="CC39" s="2">
        <f>'[3]60-Mile'!I39</f>
        <v>5</v>
      </c>
      <c r="CD39" s="2">
        <f>'[3]60-Mile'!J39</f>
        <v>15</v>
      </c>
      <c r="CE39" s="2">
        <f>'[3]60-Mile'!K39</f>
        <v>18</v>
      </c>
      <c r="CF39" s="2">
        <f>'[3]60-Mile'!L39</f>
        <v>4</v>
      </c>
      <c r="CG39" s="2">
        <f>'[3]60-Mile'!M39</f>
        <v>7</v>
      </c>
      <c r="CH39" s="2">
        <f>'[3]60-Mile'!N39</f>
        <v>15</v>
      </c>
      <c r="CI39" s="2">
        <f>'[3]60-Mile'!O39</f>
        <v>1</v>
      </c>
      <c r="CJ39" s="2"/>
      <c r="CK39" s="2">
        <v>1138</v>
      </c>
      <c r="CL39" s="2">
        <v>554</v>
      </c>
      <c r="CM39" s="2">
        <v>2012</v>
      </c>
      <c r="CN39" s="2">
        <v>1446</v>
      </c>
      <c r="CO39" s="2">
        <v>126</v>
      </c>
      <c r="CP39" s="2">
        <v>202</v>
      </c>
      <c r="CQ39" s="2">
        <v>1921</v>
      </c>
    </row>
    <row r="40" spans="1:95" x14ac:dyDescent="0.25">
      <c r="A40" s="21">
        <v>6065</v>
      </c>
      <c r="B40" s="21" t="s">
        <v>52</v>
      </c>
      <c r="C40" s="26" t="s">
        <v>159</v>
      </c>
      <c r="D40" s="26" t="s">
        <v>153</v>
      </c>
      <c r="E40" s="24" t="s">
        <v>204</v>
      </c>
      <c r="F40" s="31">
        <f t="shared" si="27"/>
        <v>1.821151157976671E-2</v>
      </c>
      <c r="G40" s="31">
        <f t="shared" si="39"/>
        <v>0.79427028131532573</v>
      </c>
      <c r="H40" s="31">
        <f t="shared" si="28"/>
        <v>2.2928607563672307E-2</v>
      </c>
      <c r="I40" s="31">
        <f t="shared" si="40"/>
        <v>3</v>
      </c>
      <c r="J40" s="31">
        <f t="shared" si="29"/>
        <v>0.16484963330729924</v>
      </c>
      <c r="K40" s="31">
        <f t="shared" si="2"/>
        <v>0.95846224120330636</v>
      </c>
      <c r="L40" s="31">
        <f t="shared" si="3"/>
        <v>0.95846224120330636</v>
      </c>
      <c r="M40" s="31">
        <f t="shared" si="30"/>
        <v>5.1181584270029576</v>
      </c>
      <c r="N40" s="31">
        <f t="shared" si="31"/>
        <v>1.3240253831373816</v>
      </c>
      <c r="O40" s="31">
        <f t="shared" si="41"/>
        <v>0.29094132817537066</v>
      </c>
      <c r="P40" s="31">
        <f t="shared" si="42"/>
        <v>0.4246862886133535</v>
      </c>
      <c r="Q40" s="31">
        <f t="shared" si="43"/>
        <v>4.1899860063516652</v>
      </c>
      <c r="R40" s="31">
        <f t="shared" si="44"/>
        <v>0.90958851181660139</v>
      </c>
      <c r="S40" s="31">
        <f t="shared" si="45"/>
        <v>0.64953886693017127</v>
      </c>
      <c r="T40" s="31">
        <f t="shared" si="32"/>
        <v>7.7242839773469392</v>
      </c>
      <c r="Z40" s="41">
        <f t="shared" si="46"/>
        <v>1</v>
      </c>
      <c r="AA40" s="41">
        <f t="shared" si="33"/>
        <v>1</v>
      </c>
      <c r="AB40" s="41">
        <v>0.62544893575528804</v>
      </c>
      <c r="AC40" s="41">
        <f t="shared" si="34"/>
        <v>1</v>
      </c>
      <c r="AD40" s="41">
        <f t="shared" si="35"/>
        <v>1</v>
      </c>
      <c r="AE40" s="41">
        <f t="shared" si="47"/>
        <v>0</v>
      </c>
      <c r="AF40" s="41">
        <f t="shared" si="48"/>
        <v>0.1294618378781395</v>
      </c>
      <c r="AG40" s="41">
        <f t="shared" si="49"/>
        <v>0.3901192504258944</v>
      </c>
      <c r="AH40" s="41">
        <f t="shared" si="50"/>
        <v>0.30441518202943452</v>
      </c>
      <c r="AI40" s="41">
        <f t="shared" si="51"/>
        <v>4.9867924429998461E-2</v>
      </c>
      <c r="AJ40" s="41">
        <f t="shared" si="52"/>
        <v>0.10575982549041044</v>
      </c>
      <c r="AK40" s="41">
        <f t="shared" si="53"/>
        <v>7.0627073963475395E-2</v>
      </c>
      <c r="AL40" s="41">
        <f t="shared" si="54"/>
        <v>0</v>
      </c>
      <c r="AM40" s="41">
        <f t="shared" si="55"/>
        <v>0</v>
      </c>
      <c r="AN40" s="41">
        <f t="shared" si="56"/>
        <v>0.90958851181660139</v>
      </c>
      <c r="AO40" s="41">
        <f t="shared" si="57"/>
        <v>0.14547066408768533</v>
      </c>
      <c r="AP40" s="41">
        <f t="shared" si="58"/>
        <v>0</v>
      </c>
      <c r="AQ40" s="41">
        <f t="shared" si="59"/>
        <v>0.25934764319502679</v>
      </c>
      <c r="AR40" s="41">
        <f t="shared" si="62"/>
        <v>0.64953886693017127</v>
      </c>
      <c r="AS40" s="41">
        <f t="shared" si="60"/>
        <v>8.2669322709163356E-2</v>
      </c>
      <c r="AT40" s="44">
        <v>0.99460000000000004</v>
      </c>
      <c r="AU40" s="43">
        <f>INDEX('[4]Social Distancing Grades'!$C$2:$C$126,MATCH('Data Table'!$A40,'[4]Social Distancing Grades'!$B$2:$B$126,0))</f>
        <v>1</v>
      </c>
      <c r="AV40" s="62">
        <v>0.62544893575528804</v>
      </c>
      <c r="AW40" s="43">
        <f>INDEX('[4]Social Distancing Grades'!$E$2:$E$126,MATCH('Data Table'!$A40,'[4]Social Distancing Grades'!$B$2:$B$126,0))</f>
        <v>1</v>
      </c>
      <c r="AX40" s="43">
        <f>INDEX('[4]Social Distancing Grades'!$D$2:$D$126,MATCH('Data Table'!$A40,'[4]Social Distancing Grades'!$B$2:$B$126,0))</f>
        <v>1</v>
      </c>
      <c r="AY40" s="45">
        <v>42877</v>
      </c>
      <c r="AZ40" s="46">
        <v>0.1524694325330333</v>
      </c>
      <c r="BA40" s="43">
        <v>3.09</v>
      </c>
      <c r="BB40" s="43">
        <v>5.97</v>
      </c>
      <c r="BC40" s="268">
        <f>IF(INDEX('[5]Hospital Capacity'!$I$2:$I$126,MATCH('Data Table'!A40,'[5]Hospital Capacity'!$B$2:$B$126,0))&gt;100,100,INDEX('[5]Hospital Capacity'!$I$2:$I$126,MATCH('Data Table'!A40,'[5]Hospital Capacity'!$B$2:$B$126,0)))</f>
        <v>4.986792442999846</v>
      </c>
      <c r="BD40" s="45">
        <v>236.76501043918913</v>
      </c>
      <c r="BE40" s="45">
        <f>INDEX('[3]60-Mile'!$S$4:$S$129,MATCH(E40,'[3]60-Mile'!$A$4:$A$129,0))</f>
        <v>185.75313377817884</v>
      </c>
      <c r="BF40" s="47">
        <f t="shared" si="36"/>
        <v>30</v>
      </c>
      <c r="BG40" s="43">
        <f t="shared" si="37"/>
        <v>30</v>
      </c>
      <c r="BH40" s="95">
        <v>2018.2857142857142</v>
      </c>
      <c r="BI40" s="45">
        <f>INDEX('[3]60-Mile'!$V$4:$V$129,MATCH(E40,'[3]60-Mile'!$A$4:$A$129,0))</f>
        <v>257.85714285714283</v>
      </c>
      <c r="BJ40" s="47">
        <f t="shared" si="38"/>
        <v>30</v>
      </c>
      <c r="BK40" s="47">
        <f t="shared" si="25"/>
        <v>23.385741932631262</v>
      </c>
      <c r="BL40" s="95">
        <v>70.428571428571431</v>
      </c>
      <c r="BM40" s="45">
        <f>INDEX('[3]60-Mile'!$AA$4:$AA$129,MATCH(E40,'[3]60-Mile'!$A$4:$A$129,0))</f>
        <v>11.857142857142858</v>
      </c>
      <c r="BO40" s="20">
        <v>39512223</v>
      </c>
      <c r="BP40" s="38">
        <v>35.119067257696869</v>
      </c>
      <c r="BQ40" s="38">
        <f>INDEX('[3]60-Mile'!$U$4:$U$129,MATCH(E40,'[3]60-Mile'!$A$4:$A$129,0))</f>
        <v>32.178257624190763</v>
      </c>
      <c r="BR40" s="38">
        <v>124.91470351892345</v>
      </c>
      <c r="BS40" s="38">
        <f>INDEX('[3]60-Mile'!$Z$4:$Z$129,MATCH(E40,'[3]60-Mile'!$A$4:$A$129,0))</f>
        <v>23.385741932631262</v>
      </c>
      <c r="BT40" s="118">
        <f t="shared" si="61"/>
        <v>1</v>
      </c>
      <c r="BU40" s="269">
        <v>3.986792442999846</v>
      </c>
      <c r="BV40" s="2">
        <f>'[3]60-Mile'!B40</f>
        <v>180</v>
      </c>
      <c r="BW40" s="2">
        <f>'[3]60-Mile'!C40</f>
        <v>172</v>
      </c>
      <c r="BX40" s="2">
        <f>'[3]60-Mile'!D40</f>
        <v>302</v>
      </c>
      <c r="BY40" s="2">
        <f>'[3]60-Mile'!E40</f>
        <v>295</v>
      </c>
      <c r="BZ40" s="2">
        <f>'[3]60-Mile'!F40</f>
        <v>228</v>
      </c>
      <c r="CA40" s="2">
        <f>'[3]60-Mile'!G40</f>
        <v>307</v>
      </c>
      <c r="CB40" s="2">
        <f>'[3]60-Mile'!H40</f>
        <v>321</v>
      </c>
      <c r="CC40" s="2">
        <f>'[3]60-Mile'!I40</f>
        <v>7</v>
      </c>
      <c r="CD40" s="2">
        <f>'[3]60-Mile'!J40</f>
        <v>0</v>
      </c>
      <c r="CE40" s="2">
        <f>'[3]60-Mile'!K40</f>
        <v>10</v>
      </c>
      <c r="CF40" s="2">
        <f>'[3]60-Mile'!L40</f>
        <v>34</v>
      </c>
      <c r="CG40" s="2">
        <f>'[3]60-Mile'!M40</f>
        <v>6</v>
      </c>
      <c r="CH40" s="2">
        <f>'[3]60-Mile'!N40</f>
        <v>21</v>
      </c>
      <c r="CI40" s="2">
        <f>'[3]60-Mile'!O40</f>
        <v>5</v>
      </c>
      <c r="CJ40" s="2"/>
      <c r="CK40" s="2">
        <v>32994</v>
      </c>
      <c r="CL40" s="2">
        <v>18184</v>
      </c>
      <c r="CM40" s="2">
        <v>19607</v>
      </c>
      <c r="CN40" s="2">
        <v>23176</v>
      </c>
      <c r="CO40" s="2">
        <v>26663</v>
      </c>
      <c r="CP40" s="2">
        <v>46649</v>
      </c>
      <c r="CQ40" s="2">
        <v>42877</v>
      </c>
    </row>
    <row r="41" spans="1:95" x14ac:dyDescent="0.25">
      <c r="A41" s="21">
        <v>47157</v>
      </c>
      <c r="B41" s="21" t="s">
        <v>73</v>
      </c>
      <c r="C41" s="26" t="s">
        <v>158</v>
      </c>
      <c r="D41" s="26" t="s">
        <v>153</v>
      </c>
      <c r="E41" s="24" t="s">
        <v>171</v>
      </c>
      <c r="F41" s="31">
        <f t="shared" si="27"/>
        <v>9.2656446027160322E-4</v>
      </c>
      <c r="G41" s="31">
        <f t="shared" si="39"/>
        <v>0.76394556312406836</v>
      </c>
      <c r="H41" s="31">
        <f t="shared" si="28"/>
        <v>1.212867126922661E-3</v>
      </c>
      <c r="I41" s="31">
        <f t="shared" si="40"/>
        <v>3.3959385630347385</v>
      </c>
      <c r="J41" s="31">
        <f t="shared" si="29"/>
        <v>0.22913242913115664</v>
      </c>
      <c r="K41" s="31">
        <f t="shared" si="2"/>
        <v>0.81675389220833716</v>
      </c>
      <c r="L41" s="31">
        <f t="shared" si="3"/>
        <v>0.81675389220833716</v>
      </c>
      <c r="M41" s="31">
        <f t="shared" si="30"/>
        <v>0.1806841078319617</v>
      </c>
      <c r="N41" s="31">
        <f t="shared" si="31"/>
        <v>5.7022745211841752E-2</v>
      </c>
      <c r="O41" s="31">
        <f t="shared" si="41"/>
        <v>0.22946088675587986</v>
      </c>
      <c r="P41" s="31">
        <f t="shared" si="42"/>
        <v>3.7848605577689251E-2</v>
      </c>
      <c r="Q41" s="31">
        <f t="shared" si="43"/>
        <v>0.20103910693952365</v>
      </c>
      <c r="R41" s="31">
        <f t="shared" si="44"/>
        <v>0.166977912293129</v>
      </c>
      <c r="S41" s="31">
        <f t="shared" si="45"/>
        <v>4.8748353096179184E-2</v>
      </c>
      <c r="T41" s="31">
        <f t="shared" si="32"/>
        <v>0.89993261644684752</v>
      </c>
      <c r="Z41" s="41">
        <f t="shared" si="46"/>
        <v>0.20812287393052262</v>
      </c>
      <c r="AA41" s="41">
        <f t="shared" si="33"/>
        <v>1</v>
      </c>
      <c r="AB41" s="41">
        <v>0.37318781088624714</v>
      </c>
      <c r="AC41" s="41">
        <f t="shared" si="34"/>
        <v>1</v>
      </c>
      <c r="AD41" s="41">
        <f t="shared" si="35"/>
        <v>1</v>
      </c>
      <c r="AE41" s="41">
        <f t="shared" si="47"/>
        <v>0.77938282647584978</v>
      </c>
      <c r="AF41" s="41">
        <f t="shared" si="48"/>
        <v>0.33181148043597525</v>
      </c>
      <c r="AG41" s="41">
        <f t="shared" si="49"/>
        <v>0.17717206132879046</v>
      </c>
      <c r="AH41" s="41">
        <f t="shared" si="50"/>
        <v>0.29124709527498061</v>
      </c>
      <c r="AI41" s="41">
        <f t="shared" si="51"/>
        <v>0.14776320326014861</v>
      </c>
      <c r="AJ41" s="41">
        <f t="shared" si="52"/>
        <v>0.13978499332734437</v>
      </c>
      <c r="AK41" s="41">
        <f t="shared" si="53"/>
        <v>0.1663704203987868</v>
      </c>
      <c r="AL41" s="41">
        <f t="shared" si="54"/>
        <v>0</v>
      </c>
      <c r="AM41" s="41">
        <f t="shared" si="55"/>
        <v>3.635966173976124E-2</v>
      </c>
      <c r="AN41" s="41">
        <f t="shared" si="56"/>
        <v>0.166977912293129</v>
      </c>
      <c r="AO41" s="41">
        <f t="shared" si="57"/>
        <v>9.6550612508059311E-2</v>
      </c>
      <c r="AP41" s="41">
        <f t="shared" si="58"/>
        <v>0</v>
      </c>
      <c r="AQ41" s="41">
        <f t="shared" si="59"/>
        <v>0</v>
      </c>
      <c r="AR41" s="41">
        <f t="shared" si="62"/>
        <v>4.8748353096179184E-2</v>
      </c>
      <c r="AS41" s="41">
        <f t="shared" si="60"/>
        <v>1.8924302788844626E-2</v>
      </c>
      <c r="AT41" s="44">
        <v>0.22639999999999999</v>
      </c>
      <c r="AU41" s="43">
        <f>INDEX('[4]Social Distancing Grades'!$C$2:$C$126,MATCH('Data Table'!$A41,'[4]Social Distancing Grades'!$B$2:$B$126,0))</f>
        <v>1</v>
      </c>
      <c r="AV41" s="62">
        <v>0.37318781088624714</v>
      </c>
      <c r="AW41" s="43">
        <f>INDEX('[4]Social Distancing Grades'!$E$2:$E$126,MATCH('Data Table'!$A41,'[4]Social Distancing Grades'!$B$2:$B$126,0))</f>
        <v>1</v>
      </c>
      <c r="AX41" s="43">
        <f>INDEX('[4]Social Distancing Grades'!$D$2:$D$126,MATCH('Data Table'!$A41,'[4]Social Distancing Grades'!$B$2:$B$126,0))</f>
        <v>1</v>
      </c>
      <c r="AY41" s="45">
        <v>8023</v>
      </c>
      <c r="AZ41" s="46">
        <v>0.18028719116848363</v>
      </c>
      <c r="BA41" s="43">
        <v>1.84</v>
      </c>
      <c r="BB41" s="43">
        <v>5.8</v>
      </c>
      <c r="BC41" s="268">
        <f>IF(INDEX('[5]Hospital Capacity'!$I$2:$I$126,MATCH('Data Table'!A41,'[5]Hospital Capacity'!$B$2:$B$126,0))&gt;100,100,INDEX('[5]Hospital Capacity'!$I$2:$I$126,MATCH('Data Table'!A41,'[5]Hospital Capacity'!$B$2:$B$126,0)))</f>
        <v>14.77632032601486</v>
      </c>
      <c r="BD41" s="45">
        <v>298.75712859126162</v>
      </c>
      <c r="BE41" s="45">
        <f>INDEX('[3]60-Mile'!$S$4:$S$129,MATCH(E41,'[3]60-Mile'!$A$4:$A$129,0))</f>
        <v>408.24505001477604</v>
      </c>
      <c r="BF41" s="47">
        <f t="shared" si="36"/>
        <v>30</v>
      </c>
      <c r="BG41" s="43">
        <f t="shared" si="37"/>
        <v>29.193548073085072</v>
      </c>
      <c r="BH41" s="95">
        <v>370.85714285714283</v>
      </c>
      <c r="BI41" s="45">
        <f>INDEX('[3]60-Mile'!$V$4:$V$129,MATCH(E41,'[3]60-Mile'!$A$4:$A$129,0))</f>
        <v>171.14285714285714</v>
      </c>
      <c r="BJ41" s="47">
        <f t="shared" si="38"/>
        <v>30</v>
      </c>
      <c r="BK41" s="47">
        <f t="shared" si="25"/>
        <v>30</v>
      </c>
      <c r="BL41" s="95">
        <v>5.2857142857142856</v>
      </c>
      <c r="BM41" s="45">
        <f>INDEX('[3]60-Mile'!$AA$4:$AA$129,MATCH(E41,'[3]60-Mile'!$A$4:$A$129,0))</f>
        <v>2.7142857142857144</v>
      </c>
      <c r="BO41" s="20">
        <v>6829174</v>
      </c>
      <c r="BP41" s="38">
        <v>30.569181505012562</v>
      </c>
      <c r="BQ41" s="38">
        <f>INDEX('[3]60-Mile'!$U$4:$U$129,MATCH(E41,'[3]60-Mile'!$A$4:$A$129,0))</f>
        <v>29.193548073085072</v>
      </c>
      <c r="BR41" s="38">
        <v>116.79495712078636</v>
      </c>
      <c r="BS41" s="38">
        <f>INDEX('[3]60-Mile'!$Z$4:$Z$129,MATCH(E41,'[3]60-Mile'!$A$4:$A$129,0))</f>
        <v>34.127205101380795</v>
      </c>
      <c r="BT41" s="118">
        <f t="shared" si="61"/>
        <v>-0.55876565295169944</v>
      </c>
      <c r="BU41" s="269">
        <v>13.77632032601486</v>
      </c>
      <c r="BV41" s="2">
        <f>'[3]60-Mile'!B41</f>
        <v>149</v>
      </c>
      <c r="BW41" s="2">
        <f>'[3]60-Mile'!C41</f>
        <v>145</v>
      </c>
      <c r="BX41" s="2">
        <f>'[3]60-Mile'!D41</f>
        <v>108</v>
      </c>
      <c r="BY41" s="2">
        <f>'[3]60-Mile'!E41</f>
        <v>321</v>
      </c>
      <c r="BZ41" s="2">
        <f>'[3]60-Mile'!F41</f>
        <v>183</v>
      </c>
      <c r="CA41" s="2">
        <f>'[3]60-Mile'!G41</f>
        <v>150</v>
      </c>
      <c r="CB41" s="2">
        <f>'[3]60-Mile'!H41</f>
        <v>142</v>
      </c>
      <c r="CC41" s="2">
        <f>'[3]60-Mile'!I41</f>
        <v>3</v>
      </c>
      <c r="CD41" s="2">
        <f>'[3]60-Mile'!J41</f>
        <v>3</v>
      </c>
      <c r="CE41" s="2">
        <f>'[3]60-Mile'!K41</f>
        <v>1</v>
      </c>
      <c r="CF41" s="2">
        <f>'[3]60-Mile'!L41</f>
        <v>4</v>
      </c>
      <c r="CG41" s="2">
        <f>'[3]60-Mile'!M41</f>
        <v>2</v>
      </c>
      <c r="CH41" s="2">
        <f>'[3]60-Mile'!N41</f>
        <v>2</v>
      </c>
      <c r="CI41" s="2">
        <f>'[3]60-Mile'!O41</f>
        <v>4</v>
      </c>
      <c r="CJ41" s="2"/>
      <c r="CK41" s="2">
        <v>5025</v>
      </c>
      <c r="CL41" s="2">
        <v>6350</v>
      </c>
      <c r="CM41" s="2">
        <v>2280</v>
      </c>
      <c r="CN41" s="2">
        <v>-3897</v>
      </c>
      <c r="CO41" s="2">
        <v>8792</v>
      </c>
      <c r="CP41" s="2">
        <v>6258</v>
      </c>
      <c r="CQ41" s="2">
        <v>8023</v>
      </c>
    </row>
    <row r="42" spans="1:95" x14ac:dyDescent="0.25">
      <c r="A42" s="21">
        <v>13051</v>
      </c>
      <c r="B42" s="21" t="s">
        <v>55</v>
      </c>
      <c r="C42" s="26" t="s">
        <v>158</v>
      </c>
      <c r="D42" s="26" t="s">
        <v>153</v>
      </c>
      <c r="E42" s="24" t="s">
        <v>222</v>
      </c>
      <c r="F42" s="31">
        <f t="shared" si="27"/>
        <v>3.0424608168004175E-3</v>
      </c>
      <c r="G42" s="31">
        <f t="shared" si="39"/>
        <v>0.88006133853076185</v>
      </c>
      <c r="H42" s="31">
        <f t="shared" si="28"/>
        <v>3.4571008674005861E-3</v>
      </c>
      <c r="I42" s="31">
        <f t="shared" si="40"/>
        <v>3.2845067518812492</v>
      </c>
      <c r="J42" s="31">
        <f t="shared" si="29"/>
        <v>0.17484609511697025</v>
      </c>
      <c r="K42" s="31">
        <f t="shared" si="2"/>
        <v>0.82539815503375102</v>
      </c>
      <c r="L42" s="31">
        <f t="shared" si="3"/>
        <v>0.82539815503375102</v>
      </c>
      <c r="M42" s="31">
        <f t="shared" si="30"/>
        <v>1.0622181985129384</v>
      </c>
      <c r="N42" s="31">
        <f t="shared" si="31"/>
        <v>0.52762161502493188</v>
      </c>
      <c r="O42" s="31">
        <f t="shared" si="41"/>
        <v>0.26754258147595161</v>
      </c>
      <c r="P42" s="31">
        <f t="shared" si="42"/>
        <v>0.4842334037100896</v>
      </c>
      <c r="Q42" s="31">
        <f t="shared" si="43"/>
        <v>0.91991302535353214</v>
      </c>
      <c r="R42" s="31">
        <f t="shared" si="44"/>
        <v>0.3387211024534742</v>
      </c>
      <c r="S42" s="31">
        <f t="shared" si="45"/>
        <v>0.24769433465085638</v>
      </c>
      <c r="T42" s="31">
        <f t="shared" si="32"/>
        <v>1.2002309597956142</v>
      </c>
      <c r="Z42" s="41">
        <f t="shared" si="46"/>
        <v>0.43098649623750124</v>
      </c>
      <c r="AA42" s="41">
        <f t="shared" si="33"/>
        <v>1</v>
      </c>
      <c r="AB42" s="41">
        <v>0.38207282015910876</v>
      </c>
      <c r="AC42" s="41">
        <f t="shared" si="34"/>
        <v>1</v>
      </c>
      <c r="AD42" s="41">
        <f t="shared" si="35"/>
        <v>1</v>
      </c>
      <c r="AE42" s="41">
        <f t="shared" si="47"/>
        <v>0.36551878354203937</v>
      </c>
      <c r="AF42" s="41">
        <f t="shared" si="48"/>
        <v>0.46765419190785962</v>
      </c>
      <c r="AG42" s="41">
        <f t="shared" si="49"/>
        <v>0.37649063032367969</v>
      </c>
      <c r="AH42" s="41">
        <f t="shared" si="50"/>
        <v>0.43609604957397363</v>
      </c>
      <c r="AI42" s="41">
        <f t="shared" si="51"/>
        <v>3.3737329316554251E-2</v>
      </c>
      <c r="AJ42" s="41">
        <f t="shared" si="52"/>
        <v>0.19739716532008136</v>
      </c>
      <c r="AK42" s="41">
        <f t="shared" si="53"/>
        <v>4.8901171777746812E-2</v>
      </c>
      <c r="AL42" s="41">
        <f t="shared" si="54"/>
        <v>0</v>
      </c>
      <c r="AM42" s="41">
        <f t="shared" si="55"/>
        <v>0.22450583099239263</v>
      </c>
      <c r="AN42" s="41">
        <f t="shared" si="56"/>
        <v>0.3387211024534742</v>
      </c>
      <c r="AO42" s="41">
        <f t="shared" si="57"/>
        <v>2.1518375241779499E-2</v>
      </c>
      <c r="AP42" s="41">
        <f t="shared" si="58"/>
        <v>0</v>
      </c>
      <c r="AQ42" s="41">
        <f t="shared" si="59"/>
        <v>0.45435292562244023</v>
      </c>
      <c r="AR42" s="41">
        <f t="shared" si="62"/>
        <v>0.24769433465085638</v>
      </c>
      <c r="AS42" s="41">
        <f t="shared" si="60"/>
        <v>1.4940239043824702E-2</v>
      </c>
      <c r="AT42" s="44">
        <v>0.44259999999999999</v>
      </c>
      <c r="AU42" s="43">
        <f>INDEX('[4]Social Distancing Grades'!$C$2:$C$126,MATCH('Data Table'!$A42,'[4]Social Distancing Grades'!$B$2:$B$126,0))</f>
        <v>1</v>
      </c>
      <c r="AV42" s="62">
        <v>0.38207282015910876</v>
      </c>
      <c r="AW42" s="43">
        <f>INDEX('[4]Social Distancing Grades'!$E$2:$E$126,MATCH('Data Table'!$A42,'[4]Social Distancing Grades'!$B$2:$B$126,0))</f>
        <v>1</v>
      </c>
      <c r="AX42" s="43">
        <f>INDEX('[4]Social Distancing Grades'!$D$2:$D$126,MATCH('Data Table'!$A42,'[4]Social Distancing Grades'!$B$2:$B$126,0))</f>
        <v>1</v>
      </c>
      <c r="AY42" s="45">
        <v>26531</v>
      </c>
      <c r="AZ42" s="46">
        <v>0.19896199440679391</v>
      </c>
      <c r="BA42" s="43">
        <v>3.01</v>
      </c>
      <c r="BB42" s="43">
        <v>7.67</v>
      </c>
      <c r="BC42" s="268">
        <f>IF(INDEX('[5]Hospital Capacity'!$I$2:$I$126,MATCH('Data Table'!A42,'[5]Hospital Capacity'!$B$2:$B$126,0))&gt;100,100,INDEX('[5]Hospital Capacity'!$I$2:$I$126,MATCH('Data Table'!A42,'[5]Hospital Capacity'!$B$2:$B$126,0)))</f>
        <v>3.3737329316554252</v>
      </c>
      <c r="BD42" s="45">
        <v>403.72356373972985</v>
      </c>
      <c r="BE42" s="45">
        <f>INDEX('[3]60-Mile'!$S$4:$S$129,MATCH(E42,'[3]60-Mile'!$A$4:$A$129,0))</f>
        <v>135.26568175938405</v>
      </c>
      <c r="BF42" s="47">
        <f t="shared" si="36"/>
        <v>30</v>
      </c>
      <c r="BG42" s="43">
        <f t="shared" si="37"/>
        <v>25.020493829031938</v>
      </c>
      <c r="BH42" s="95">
        <v>751.85714285714289</v>
      </c>
      <c r="BI42" s="45">
        <f>INDEX('[3]60-Mile'!$V$4:$V$129,MATCH(E42,'[3]60-Mile'!$A$4:$A$129,0))</f>
        <v>38.142857142857146</v>
      </c>
      <c r="BJ42" s="47">
        <f t="shared" si="38"/>
        <v>30</v>
      </c>
      <c r="BK42" s="47">
        <f t="shared" si="25"/>
        <v>18.412435653132473</v>
      </c>
      <c r="BL42" s="95">
        <v>26.857142857142858</v>
      </c>
      <c r="BM42" s="45">
        <f>INDEX('[3]60-Mile'!$AA$4:$AA$129,MATCH(E42,'[3]60-Mile'!$A$4:$A$129,0))</f>
        <v>2.1428571428571428</v>
      </c>
      <c r="BO42" s="20">
        <v>10617423</v>
      </c>
      <c r="BP42" s="38">
        <v>59.027790405824071</v>
      </c>
      <c r="BQ42" s="38">
        <f>INDEX('[3]60-Mile'!$U$4:$U$129,MATCH(E42,'[3]60-Mile'!$A$4:$A$129,0))</f>
        <v>25.020493829031938</v>
      </c>
      <c r="BR42" s="38">
        <v>211.06312678490926</v>
      </c>
      <c r="BS42" s="38">
        <f>INDEX('[3]60-Mile'!$Z$4:$Z$129,MATCH(E42,'[3]60-Mile'!$A$4:$A$129,0))</f>
        <v>18.412435653132473</v>
      </c>
      <c r="BT42" s="118">
        <f t="shared" si="61"/>
        <v>0.26896243291592126</v>
      </c>
      <c r="BU42" s="269">
        <v>2.3737329316554252</v>
      </c>
      <c r="BV42" s="2">
        <f>'[3]60-Mile'!B42</f>
        <v>32</v>
      </c>
      <c r="BW42" s="2">
        <f>'[3]60-Mile'!C42</f>
        <v>28</v>
      </c>
      <c r="BX42" s="2">
        <f>'[3]60-Mile'!D42</f>
        <v>25</v>
      </c>
      <c r="BY42" s="2">
        <f>'[3]60-Mile'!E42</f>
        <v>51</v>
      </c>
      <c r="BZ42" s="2">
        <f>'[3]60-Mile'!F42</f>
        <v>55</v>
      </c>
      <c r="CA42" s="2">
        <f>'[3]60-Mile'!G42</f>
        <v>47</v>
      </c>
      <c r="CB42" s="2">
        <f>'[3]60-Mile'!H42</f>
        <v>29</v>
      </c>
      <c r="CC42" s="2">
        <f>'[3]60-Mile'!I42</f>
        <v>0</v>
      </c>
      <c r="CD42" s="2">
        <f>'[3]60-Mile'!J42</f>
        <v>3</v>
      </c>
      <c r="CE42" s="2">
        <f>'[3]60-Mile'!K42</f>
        <v>4</v>
      </c>
      <c r="CF42" s="2">
        <f>'[3]60-Mile'!L42</f>
        <v>3</v>
      </c>
      <c r="CG42" s="2">
        <f>'[3]60-Mile'!M42</f>
        <v>5</v>
      </c>
      <c r="CH42" s="2">
        <f>'[3]60-Mile'!N42</f>
        <v>0</v>
      </c>
      <c r="CI42" s="2">
        <f>'[3]60-Mile'!O42</f>
        <v>0</v>
      </c>
      <c r="CJ42" s="2"/>
      <c r="CK42" s="2">
        <v>7467</v>
      </c>
      <c r="CL42" s="2">
        <v>15524</v>
      </c>
      <c r="CM42" s="2">
        <v>-2789</v>
      </c>
      <c r="CN42" s="2">
        <v>11388</v>
      </c>
      <c r="CO42" s="2">
        <v>17148</v>
      </c>
      <c r="CP42" s="2">
        <v>21357</v>
      </c>
      <c r="CQ42" s="2">
        <v>26531</v>
      </c>
    </row>
    <row r="43" spans="1:95" x14ac:dyDescent="0.25">
      <c r="A43" s="21">
        <v>10003</v>
      </c>
      <c r="B43" s="21" t="s">
        <v>56</v>
      </c>
      <c r="C43" s="26" t="s">
        <v>158</v>
      </c>
      <c r="D43" s="26" t="s">
        <v>153</v>
      </c>
      <c r="E43" s="24" t="s">
        <v>210</v>
      </c>
      <c r="F43" s="31">
        <f t="shared" si="27"/>
        <v>1.0791581743831673</v>
      </c>
      <c r="G43" s="31">
        <f t="shared" si="39"/>
        <v>0.69685098691072844</v>
      </c>
      <c r="H43" s="31">
        <f t="shared" si="28"/>
        <v>1.548621146634632</v>
      </c>
      <c r="I43" s="31">
        <f t="shared" si="40"/>
        <v>3.2002886300381403</v>
      </c>
      <c r="J43" s="31">
        <f t="shared" si="29"/>
        <v>0.84965358871559915</v>
      </c>
      <c r="K43" s="31">
        <f t="shared" si="2"/>
        <v>1</v>
      </c>
      <c r="L43" s="31">
        <f t="shared" si="3"/>
        <v>1</v>
      </c>
      <c r="M43" s="31">
        <f t="shared" si="30"/>
        <v>2.608504202374081</v>
      </c>
      <c r="N43" s="31">
        <f t="shared" si="31"/>
        <v>1.4159049572729798</v>
      </c>
      <c r="O43" s="31">
        <f t="shared" si="41"/>
        <v>1.1569954867827206</v>
      </c>
      <c r="P43" s="31">
        <f t="shared" si="42"/>
        <v>1.5039840637450201</v>
      </c>
      <c r="Q43" s="31">
        <f t="shared" si="43"/>
        <v>1.1925992451011012</v>
      </c>
      <c r="R43" s="31">
        <f t="shared" si="44"/>
        <v>7.0384442011720033E-2</v>
      </c>
      <c r="S43" s="31">
        <f t="shared" si="45"/>
        <v>4.61133069828722E-2</v>
      </c>
      <c r="T43" s="31">
        <f t="shared" si="32"/>
        <v>0.74616136576274061</v>
      </c>
      <c r="Z43" s="41">
        <f t="shared" si="46"/>
        <v>0.59942273992371919</v>
      </c>
      <c r="AA43" s="41">
        <f t="shared" si="33"/>
        <v>1</v>
      </c>
      <c r="AB43" s="41">
        <v>1</v>
      </c>
      <c r="AC43" s="41">
        <f t="shared" si="34"/>
        <v>1</v>
      </c>
      <c r="AD43" s="41">
        <f t="shared" si="35"/>
        <v>1</v>
      </c>
      <c r="AE43" s="41">
        <f t="shared" si="47"/>
        <v>0.94836762075134173</v>
      </c>
      <c r="AF43" s="41">
        <f t="shared" si="48"/>
        <v>0.39182505858656602</v>
      </c>
      <c r="AG43" s="41">
        <f t="shared" si="49"/>
        <v>0.36456558773424186</v>
      </c>
      <c r="AH43" s="41">
        <f t="shared" si="50"/>
        <v>0.3152594887683966</v>
      </c>
      <c r="AI43" s="41">
        <f t="shared" si="51"/>
        <v>8.512955204044971E-3</v>
      </c>
      <c r="AJ43" s="41">
        <f t="shared" si="52"/>
        <v>0.47642690310707037</v>
      </c>
      <c r="AK43" s="41">
        <f t="shared" si="53"/>
        <v>0.37322668560852884</v>
      </c>
      <c r="AL43" s="41">
        <f t="shared" si="54"/>
        <v>0</v>
      </c>
      <c r="AM43" s="41">
        <f t="shared" si="55"/>
        <v>0</v>
      </c>
      <c r="AN43" s="41">
        <f t="shared" si="56"/>
        <v>7.0384442011720033E-2</v>
      </c>
      <c r="AO43" s="41">
        <f t="shared" si="57"/>
        <v>0.57849774339136029</v>
      </c>
      <c r="AP43" s="41">
        <f t="shared" si="58"/>
        <v>0</v>
      </c>
      <c r="AQ43" s="41">
        <f t="shared" si="59"/>
        <v>0</v>
      </c>
      <c r="AR43" s="41">
        <f t="shared" si="62"/>
        <v>4.61133069828722E-2</v>
      </c>
      <c r="AS43" s="41">
        <f t="shared" si="60"/>
        <v>0.75199203187251007</v>
      </c>
      <c r="AT43" s="44">
        <v>0.60599999999999998</v>
      </c>
      <c r="AU43" s="43">
        <f>INDEX('[4]Social Distancing Grades'!$C$2:$C$126,MATCH('Data Table'!$A43,'[4]Social Distancing Grades'!$B$2:$B$126,0))</f>
        <v>1</v>
      </c>
      <c r="AV43" s="62">
        <v>1</v>
      </c>
      <c r="AW43" s="43">
        <f>INDEX('[4]Social Distancing Grades'!$E$2:$E$126,MATCH('Data Table'!$A43,'[4]Social Distancing Grades'!$B$2:$B$126,0))</f>
        <v>1</v>
      </c>
      <c r="AX43" s="43">
        <f>INDEX('[4]Social Distancing Grades'!$D$2:$D$126,MATCH('Data Table'!$A43,'[4]Social Distancing Grades'!$B$2:$B$126,0))</f>
        <v>1</v>
      </c>
      <c r="AY43" s="45">
        <v>466</v>
      </c>
      <c r="AZ43" s="46">
        <v>0.1885374811652436</v>
      </c>
      <c r="BA43" s="43">
        <v>2.94</v>
      </c>
      <c r="BB43" s="43">
        <v>6.11</v>
      </c>
      <c r="BC43" s="268">
        <f>IF(INDEX('[5]Hospital Capacity'!$I$2:$I$126,MATCH('Data Table'!A43,'[5]Hospital Capacity'!$B$2:$B$126,0))&gt;100,100,INDEX('[5]Hospital Capacity'!$I$2:$I$126,MATCH('Data Table'!A43,'[5]Hospital Capacity'!$B$2:$B$126,0)))</f>
        <v>0.85129552040449719</v>
      </c>
      <c r="BD43" s="45">
        <v>912.10149609063023</v>
      </c>
      <c r="BE43" s="45">
        <f>INDEX('[3]60-Mile'!$S$4:$S$129,MATCH(E43,'[3]60-Mile'!$A$4:$A$129,0))</f>
        <v>888.94526100183509</v>
      </c>
      <c r="BF43" s="47">
        <f t="shared" si="36"/>
        <v>30</v>
      </c>
      <c r="BG43" s="43">
        <f t="shared" si="37"/>
        <v>30</v>
      </c>
      <c r="BH43" s="95">
        <v>156.57142857142858</v>
      </c>
      <c r="BI43" s="45">
        <f>INDEX('[3]60-Mile'!$V$4:$V$129,MATCH(E43,'[3]60-Mile'!$A$4:$A$129,0))</f>
        <v>1025.4285714285713</v>
      </c>
      <c r="BJ43" s="47">
        <f t="shared" si="38"/>
        <v>30</v>
      </c>
      <c r="BK43" s="47">
        <f t="shared" si="25"/>
        <v>30</v>
      </c>
      <c r="BL43" s="95">
        <v>5</v>
      </c>
      <c r="BM43" s="45">
        <f>INDEX('[3]60-Mile'!$AA$4:$AA$129,MATCH(E43,'[3]60-Mile'!$A$4:$A$129,0))</f>
        <v>107.85714285714286</v>
      </c>
      <c r="BO43" s="20">
        <v>973764</v>
      </c>
      <c r="BP43" s="38">
        <v>39.486159072085577</v>
      </c>
      <c r="BQ43" s="38">
        <f>INDEX('[3]60-Mile'!$U$4:$U$129,MATCH(E43,'[3]60-Mile'!$A$4:$A$129,0))</f>
        <v>50.628019577761421</v>
      </c>
      <c r="BR43" s="38">
        <v>38.006516962177734</v>
      </c>
      <c r="BS43" s="38">
        <f>INDEX('[3]60-Mile'!$Z$4:$Z$129,MATCH(E43,'[3]60-Mile'!$A$4:$A$129,0))</f>
        <v>32.890223044443296</v>
      </c>
      <c r="BT43" s="118">
        <f t="shared" si="61"/>
        <v>-0.89673524150268336</v>
      </c>
      <c r="BU43" s="269">
        <v>-0.14870447959550281</v>
      </c>
      <c r="BV43" s="2">
        <f>'[3]60-Mile'!B43</f>
        <v>1221</v>
      </c>
      <c r="BW43" s="2">
        <f>'[3]60-Mile'!C43</f>
        <v>965</v>
      </c>
      <c r="BX43" s="2">
        <f>'[3]60-Mile'!D43</f>
        <v>958</v>
      </c>
      <c r="BY43" s="2">
        <f>'[3]60-Mile'!E43</f>
        <v>1216</v>
      </c>
      <c r="BZ43" s="2">
        <f>'[3]60-Mile'!F43</f>
        <v>1312</v>
      </c>
      <c r="CA43" s="2">
        <f>'[3]60-Mile'!G43</f>
        <v>854</v>
      </c>
      <c r="CB43" s="2">
        <f>'[3]60-Mile'!H43</f>
        <v>652</v>
      </c>
      <c r="CC43" s="2">
        <f>'[3]60-Mile'!I43</f>
        <v>154</v>
      </c>
      <c r="CD43" s="2">
        <f>'[3]60-Mile'!J43</f>
        <v>127</v>
      </c>
      <c r="CE43" s="2">
        <f>'[3]60-Mile'!K43</f>
        <v>125</v>
      </c>
      <c r="CF43" s="2">
        <f>'[3]60-Mile'!L43</f>
        <v>88</v>
      </c>
      <c r="CG43" s="2">
        <f>'[3]60-Mile'!M43</f>
        <v>150</v>
      </c>
      <c r="CH43" s="2">
        <f>'[3]60-Mile'!N43</f>
        <v>83</v>
      </c>
      <c r="CI43" s="2">
        <f>'[3]60-Mile'!O43</f>
        <v>28</v>
      </c>
      <c r="CJ43" s="2"/>
      <c r="CK43" s="2">
        <v>-6</v>
      </c>
      <c r="CL43" s="2">
        <v>-290</v>
      </c>
      <c r="CM43" s="2">
        <v>210</v>
      </c>
      <c r="CN43" s="2">
        <v>14</v>
      </c>
      <c r="CO43" s="2">
        <v>-62</v>
      </c>
      <c r="CP43" s="2">
        <v>146</v>
      </c>
      <c r="CQ43" s="2">
        <v>466</v>
      </c>
    </row>
    <row r="44" spans="1:95" x14ac:dyDescent="0.25">
      <c r="A44" s="21">
        <v>54003</v>
      </c>
      <c r="B44" s="21" t="s">
        <v>99</v>
      </c>
      <c r="C44" s="26" t="s">
        <v>158</v>
      </c>
      <c r="D44" s="26" t="s">
        <v>153</v>
      </c>
      <c r="E44" s="24" t="s">
        <v>240</v>
      </c>
      <c r="F44" s="31">
        <f t="shared" si="27"/>
        <v>2.9280276081280469E-2</v>
      </c>
      <c r="G44" s="31">
        <f t="shared" si="39"/>
        <v>1.2233680556554674</v>
      </c>
      <c r="H44" s="31">
        <f t="shared" si="28"/>
        <v>2.3934151252292112E-2</v>
      </c>
      <c r="I44" s="31">
        <f t="shared" si="40"/>
        <v>3.1563756313782085</v>
      </c>
      <c r="J44" s="31">
        <f t="shared" si="29"/>
        <v>0.31568231731033958</v>
      </c>
      <c r="K44" s="31">
        <f t="shared" si="2"/>
        <v>0.99441072574673617</v>
      </c>
      <c r="L44" s="31">
        <f t="shared" si="3"/>
        <v>0.99441072574673617</v>
      </c>
      <c r="M44" s="31">
        <f t="shared" si="30"/>
        <v>0.9111131627114929</v>
      </c>
      <c r="N44" s="31">
        <f t="shared" si="31"/>
        <v>0.63107022621650088</v>
      </c>
      <c r="O44" s="31">
        <f t="shared" si="41"/>
        <v>1.0697837256998315</v>
      </c>
      <c r="P44" s="31">
        <f t="shared" si="42"/>
        <v>0.4063745019920319</v>
      </c>
      <c r="Q44" s="31">
        <f t="shared" si="43"/>
        <v>0.28676683949550386</v>
      </c>
      <c r="R44" s="31">
        <f t="shared" si="44"/>
        <v>1.8030781119196346E-2</v>
      </c>
      <c r="S44" s="31">
        <f t="shared" si="45"/>
        <v>6.587615283267457E-3</v>
      </c>
      <c r="T44" s="31">
        <f t="shared" si="32"/>
        <v>0.66130147698483499</v>
      </c>
      <c r="Z44" s="41">
        <f t="shared" si="46"/>
        <v>0.68724873724358315</v>
      </c>
      <c r="AA44" s="41">
        <f t="shared" si="33"/>
        <v>1</v>
      </c>
      <c r="AB44" s="41">
        <v>0.84185743351053033</v>
      </c>
      <c r="AC44" s="41">
        <f t="shared" si="34"/>
        <v>1</v>
      </c>
      <c r="AD44" s="41">
        <f t="shared" si="35"/>
        <v>1</v>
      </c>
      <c r="AE44" s="41">
        <f t="shared" si="47"/>
        <v>0.9480322003577818</v>
      </c>
      <c r="AF44" s="41">
        <f t="shared" si="48"/>
        <v>0.56413741486739644</v>
      </c>
      <c r="AG44" s="41">
        <f t="shared" si="49"/>
        <v>0.33219761499148209</v>
      </c>
      <c r="AH44" s="41">
        <f t="shared" si="50"/>
        <v>0.59178931061192874</v>
      </c>
      <c r="AI44" s="41">
        <f t="shared" si="51"/>
        <v>0.14969056502602829</v>
      </c>
      <c r="AJ44" s="41">
        <f t="shared" si="52"/>
        <v>3.0568963651660012E-2</v>
      </c>
      <c r="AK44" s="41">
        <f t="shared" si="53"/>
        <v>0.28705856437065241</v>
      </c>
      <c r="AL44" s="41">
        <f t="shared" si="54"/>
        <v>0</v>
      </c>
      <c r="AM44" s="41">
        <f t="shared" si="55"/>
        <v>0.12652131435231384</v>
      </c>
      <c r="AN44" s="41">
        <f t="shared" si="56"/>
        <v>1.8030781119196346E-2</v>
      </c>
      <c r="AO44" s="41">
        <f t="shared" si="57"/>
        <v>0.47163120567375882</v>
      </c>
      <c r="AP44" s="41">
        <f t="shared" si="58"/>
        <v>0</v>
      </c>
      <c r="AQ44" s="41">
        <f t="shared" si="59"/>
        <v>0</v>
      </c>
      <c r="AR44" s="41">
        <f t="shared" si="62"/>
        <v>6.587615283267457E-3</v>
      </c>
      <c r="AS44" s="41">
        <f t="shared" si="60"/>
        <v>0.20318725099601595</v>
      </c>
      <c r="AT44" s="44">
        <v>0.69120000000000004</v>
      </c>
      <c r="AU44" s="43">
        <f>INDEX('[4]Social Distancing Grades'!$C$2:$C$126,MATCH('Data Table'!$A44,'[4]Social Distancing Grades'!$B$2:$B$126,0))</f>
        <v>1</v>
      </c>
      <c r="AV44" s="62">
        <v>0.84185743351053033</v>
      </c>
      <c r="AW44" s="43">
        <f>INDEX('[4]Social Distancing Grades'!$E$2:$E$126,MATCH('Data Table'!$A44,'[4]Social Distancing Grades'!$B$2:$B$126,0))</f>
        <v>1</v>
      </c>
      <c r="AX44" s="43">
        <f>INDEX('[4]Social Distancing Grades'!$D$2:$D$126,MATCH('Data Table'!$A44,'[4]Social Distancing Grades'!$B$2:$B$126,0))</f>
        <v>1</v>
      </c>
      <c r="AY44" s="45">
        <v>481</v>
      </c>
      <c r="AZ44" s="46">
        <v>0.21222590223846505</v>
      </c>
      <c r="BA44" s="43">
        <v>2.75</v>
      </c>
      <c r="BB44" s="43">
        <v>9.68</v>
      </c>
      <c r="BC44" s="268">
        <f>IF(INDEX('[5]Hospital Capacity'!$I$2:$I$126,MATCH('Data Table'!A44,'[5]Hospital Capacity'!$B$2:$B$126,0))&gt;100,100,INDEX('[5]Hospital Capacity'!$I$2:$I$126,MATCH('Data Table'!A44,'[5]Hospital Capacity'!$B$2:$B$126,0)))</f>
        <v>14.969056502602829</v>
      </c>
      <c r="BD44" s="45">
        <v>99.771100125416893</v>
      </c>
      <c r="BE44" s="45">
        <f>INDEX('[3]60-Mile'!$S$4:$S$129,MATCH(E44,'[3]60-Mile'!$A$4:$A$129,0))</f>
        <v>688.70460589087293</v>
      </c>
      <c r="BF44" s="47">
        <f t="shared" si="36"/>
        <v>30</v>
      </c>
      <c r="BG44" s="43">
        <f t="shared" si="37"/>
        <v>27.193775935389024</v>
      </c>
      <c r="BH44" s="95">
        <v>40.428571428571431</v>
      </c>
      <c r="BI44" s="45">
        <f>INDEX('[3]60-Mile'!$V$4:$V$129,MATCH(E44,'[3]60-Mile'!$A$4:$A$129,0))</f>
        <v>836</v>
      </c>
      <c r="BJ44" s="47">
        <f t="shared" si="38"/>
        <v>30</v>
      </c>
      <c r="BK44" s="47">
        <f t="shared" si="25"/>
        <v>30</v>
      </c>
      <c r="BL44" s="95">
        <v>0.7142857142857143</v>
      </c>
      <c r="BM44" s="45">
        <f>INDEX('[3]60-Mile'!$AA$4:$AA$129,MATCH(E44,'[3]60-Mile'!$A$4:$A$129,0))</f>
        <v>29.142857142857142</v>
      </c>
      <c r="BO44" s="20">
        <v>1792147</v>
      </c>
      <c r="BP44" s="38">
        <v>81.629142480987866</v>
      </c>
      <c r="BQ44" s="38">
        <f>INDEX('[3]60-Mile'!$U$4:$U$129,MATCH(E44,'[3]60-Mile'!$A$4:$A$129,0))</f>
        <v>27.193775935389024</v>
      </c>
      <c r="BR44" s="38">
        <v>0</v>
      </c>
      <c r="BS44" s="38">
        <f>INDEX('[3]60-Mile'!$Z$4:$Z$129,MATCH(E44,'[3]60-Mile'!$A$4:$A$129,0))</f>
        <v>31.523335505706687</v>
      </c>
      <c r="BT44" s="118">
        <f t="shared" si="61"/>
        <v>-0.89606440071556348</v>
      </c>
      <c r="BU44" s="269">
        <v>13.969056502602829</v>
      </c>
      <c r="BV44" s="2">
        <f>'[3]60-Mile'!B44</f>
        <v>769</v>
      </c>
      <c r="BW44" s="2">
        <f>'[3]60-Mile'!C44</f>
        <v>1178</v>
      </c>
      <c r="BX44" s="2">
        <f>'[3]60-Mile'!D44</f>
        <v>659</v>
      </c>
      <c r="BY44" s="2">
        <f>'[3]60-Mile'!E44</f>
        <v>1131</v>
      </c>
      <c r="BZ44" s="2">
        <f>'[3]60-Mile'!F44</f>
        <v>807</v>
      </c>
      <c r="CA44" s="2">
        <f>'[3]60-Mile'!G44</f>
        <v>774</v>
      </c>
      <c r="CB44" s="2">
        <f>'[3]60-Mile'!H44</f>
        <v>534</v>
      </c>
      <c r="CC44" s="2">
        <f>'[3]60-Mile'!I44</f>
        <v>23</v>
      </c>
      <c r="CD44" s="2">
        <f>'[3]60-Mile'!J44</f>
        <v>39</v>
      </c>
      <c r="CE44" s="2">
        <f>'[3]60-Mile'!K44</f>
        <v>38</v>
      </c>
      <c r="CF44" s="2">
        <f>'[3]60-Mile'!L44</f>
        <v>25</v>
      </c>
      <c r="CG44" s="2">
        <f>'[3]60-Mile'!M44</f>
        <v>34</v>
      </c>
      <c r="CH44" s="2">
        <f>'[3]60-Mile'!N44</f>
        <v>32</v>
      </c>
      <c r="CI44" s="2">
        <f>'[3]60-Mile'!O44</f>
        <v>13</v>
      </c>
      <c r="CJ44" s="2"/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</row>
    <row r="45" spans="1:95" x14ac:dyDescent="0.25">
      <c r="A45" s="21">
        <v>45079</v>
      </c>
      <c r="B45" s="21" t="s">
        <v>71</v>
      </c>
      <c r="C45" s="26" t="s">
        <v>158</v>
      </c>
      <c r="D45" s="26" t="s">
        <v>76</v>
      </c>
      <c r="E45" s="24" t="s">
        <v>206</v>
      </c>
      <c r="F45" s="31">
        <f t="shared" si="27"/>
        <v>3.4163404134109299E-4</v>
      </c>
      <c r="G45" s="31">
        <f t="shared" si="39"/>
        <v>0.6431707343550247</v>
      </c>
      <c r="H45" s="31">
        <f t="shared" si="28"/>
        <v>5.311716206796716E-4</v>
      </c>
      <c r="I45" s="31">
        <f t="shared" si="40"/>
        <v>3.219307287908463</v>
      </c>
      <c r="J45" s="31">
        <f t="shared" si="29"/>
        <v>0.17314609114533192</v>
      </c>
      <c r="K45" s="31">
        <f t="shared" si="2"/>
        <v>0.95674077687196135</v>
      </c>
      <c r="L45" s="31">
        <f t="shared" si="3"/>
        <v>0.95674077687196135</v>
      </c>
      <c r="M45" s="31">
        <f t="shared" si="30"/>
        <v>0.150320577624004</v>
      </c>
      <c r="N45" s="31">
        <f t="shared" si="31"/>
        <v>5.3755514794028902E-2</v>
      </c>
      <c r="O45" s="31">
        <f t="shared" si="41"/>
        <v>7.9626047711154085E-2</v>
      </c>
      <c r="P45" s="31">
        <f t="shared" si="42"/>
        <v>4.1832669322709168E-2</v>
      </c>
      <c r="Q45" s="31">
        <f t="shared" si="43"/>
        <v>0.10803536331432387</v>
      </c>
      <c r="R45" s="31">
        <f t="shared" si="44"/>
        <v>7.9399832571318205E-2</v>
      </c>
      <c r="S45" s="31">
        <f t="shared" si="45"/>
        <v>6.4558629776021073E-2</v>
      </c>
      <c r="T45" s="31">
        <f t="shared" si="32"/>
        <v>0.68452554442804003</v>
      </c>
      <c r="Z45" s="41">
        <f t="shared" si="46"/>
        <v>0.56138542418307391</v>
      </c>
      <c r="AA45" s="41">
        <f t="shared" si="33"/>
        <v>1</v>
      </c>
      <c r="AB45" s="41">
        <v>0.6194574539374581</v>
      </c>
      <c r="AC45" s="41">
        <f t="shared" si="34"/>
        <v>1</v>
      </c>
      <c r="AD45" s="41">
        <f t="shared" si="35"/>
        <v>1</v>
      </c>
      <c r="AE45" s="41">
        <f t="shared" si="47"/>
        <v>0.93076923076923079</v>
      </c>
      <c r="AF45" s="41">
        <f t="shared" si="48"/>
        <v>0.53009663192922662</v>
      </c>
      <c r="AG45" s="41">
        <f t="shared" si="49"/>
        <v>0.1584327086882453</v>
      </c>
      <c r="AH45" s="41">
        <f t="shared" si="50"/>
        <v>0.18202943454686288</v>
      </c>
      <c r="AI45" s="41">
        <f t="shared" si="51"/>
        <v>0.15135429555995827</v>
      </c>
      <c r="AJ45" s="41">
        <f t="shared" si="52"/>
        <v>8.3029503336754087E-2</v>
      </c>
      <c r="AK45" s="41">
        <f t="shared" si="53"/>
        <v>0.10153721431725321</v>
      </c>
      <c r="AL45" s="41">
        <f t="shared" si="54"/>
        <v>0</v>
      </c>
      <c r="AM45" s="41">
        <f t="shared" si="55"/>
        <v>0</v>
      </c>
      <c r="AN45" s="41">
        <f t="shared" si="56"/>
        <v>7.9399832571318205E-2</v>
      </c>
      <c r="AO45" s="41">
        <f t="shared" si="57"/>
        <v>3.9813023855577043E-2</v>
      </c>
      <c r="AP45" s="41">
        <f t="shared" si="58"/>
        <v>0</v>
      </c>
      <c r="AQ45" s="41">
        <f t="shared" si="59"/>
        <v>0</v>
      </c>
      <c r="AR45" s="41">
        <f t="shared" si="62"/>
        <v>6.4558629776021073E-2</v>
      </c>
      <c r="AS45" s="41">
        <f t="shared" si="60"/>
        <v>2.0916334661354584E-2</v>
      </c>
      <c r="AT45" s="44">
        <v>0.56910000000000005</v>
      </c>
      <c r="AU45" s="43">
        <f>INDEX('[4]Social Distancing Grades'!$C$2:$C$126,MATCH('Data Table'!$A45,'[4]Social Distancing Grades'!$B$2:$B$126,0))</f>
        <v>1</v>
      </c>
      <c r="AV45" s="62">
        <v>0.6194574539374581</v>
      </c>
      <c r="AW45" s="43">
        <f>INDEX('[4]Social Distancing Grades'!$E$2:$E$126,MATCH('Data Table'!$A45,'[4]Social Distancing Grades'!$B$2:$B$126,0))</f>
        <v>1</v>
      </c>
      <c r="AX45" s="43">
        <f>INDEX('[4]Social Distancing Grades'!$D$2:$D$126,MATCH('Data Table'!$A45,'[4]Social Distancing Grades'!$B$2:$B$126,0))</f>
        <v>1</v>
      </c>
      <c r="AY45" s="45">
        <v>1253</v>
      </c>
      <c r="AZ45" s="46">
        <v>0.20754618908668565</v>
      </c>
      <c r="BA45" s="43">
        <v>1.73</v>
      </c>
      <c r="BB45" s="43">
        <v>4.3899999999999997</v>
      </c>
      <c r="BC45" s="268">
        <f>IF(INDEX('[5]Hospital Capacity'!$I$2:$I$126,MATCH('Data Table'!A45,'[5]Hospital Capacity'!$B$2:$B$126,0))&gt;100,100,INDEX('[5]Hospital Capacity'!$I$2:$I$126,MATCH('Data Table'!A45,'[5]Hospital Capacity'!$B$2:$B$126,0)))</f>
        <v>15.135429555995827</v>
      </c>
      <c r="BD45" s="45">
        <v>195.35152430042064</v>
      </c>
      <c r="BE45" s="45">
        <f>INDEX('[3]60-Mile'!$S$4:$S$129,MATCH(E45,'[3]60-Mile'!$A$4:$A$129,0))</f>
        <v>257.58325685728789</v>
      </c>
      <c r="BF45" s="47">
        <f t="shared" si="36"/>
        <v>30</v>
      </c>
      <c r="BG45" s="43">
        <f t="shared" si="37"/>
        <v>30</v>
      </c>
      <c r="BH45" s="95">
        <v>176.57142857142858</v>
      </c>
      <c r="BI45" s="45">
        <f>INDEX('[3]60-Mile'!$V$4:$V$129,MATCH(E45,'[3]60-Mile'!$A$4:$A$129,0))</f>
        <v>70.571428571428569</v>
      </c>
      <c r="BJ45" s="47">
        <f t="shared" si="38"/>
        <v>30</v>
      </c>
      <c r="BK45" s="47">
        <f t="shared" si="25"/>
        <v>30</v>
      </c>
      <c r="BL45" s="95">
        <v>7</v>
      </c>
      <c r="BM45" s="45">
        <f>INDEX('[3]60-Mile'!$AA$4:$AA$129,MATCH(E45,'[3]60-Mile'!$A$4:$A$129,0))</f>
        <v>3</v>
      </c>
      <c r="BO45" s="20">
        <v>5148714</v>
      </c>
      <c r="BP45" s="38">
        <v>85.687739691827218</v>
      </c>
      <c r="BQ45" s="38">
        <f>INDEX('[3]60-Mile'!$U$4:$U$129,MATCH(E45,'[3]60-Mile'!$A$4:$A$129,0))</f>
        <v>43.458284427887634</v>
      </c>
      <c r="BR45" s="38">
        <v>60.649718153074488</v>
      </c>
      <c r="BS45" s="38">
        <f>INDEX('[3]60-Mile'!$Z$4:$Z$129,MATCH(E45,'[3]60-Mile'!$A$4:$A$129,0))</f>
        <v>49.097109811555868</v>
      </c>
      <c r="BT45" s="118">
        <f t="shared" si="61"/>
        <v>-0.86153846153846159</v>
      </c>
      <c r="BU45" s="269">
        <v>14.135429555995827</v>
      </c>
      <c r="BV45" s="2">
        <f>'[3]60-Mile'!B45</f>
        <v>48</v>
      </c>
      <c r="BW45" s="2">
        <f>'[3]60-Mile'!C45</f>
        <v>46</v>
      </c>
      <c r="BX45" s="2">
        <f>'[3]60-Mile'!D45</f>
        <v>56</v>
      </c>
      <c r="BY45" s="2">
        <f>'[3]60-Mile'!E45</f>
        <v>84</v>
      </c>
      <c r="BZ45" s="2">
        <f>'[3]60-Mile'!F45</f>
        <v>107</v>
      </c>
      <c r="CA45" s="2">
        <f>'[3]60-Mile'!G45</f>
        <v>98</v>
      </c>
      <c r="CB45" s="2">
        <f>'[3]60-Mile'!H45</f>
        <v>55</v>
      </c>
      <c r="CC45" s="2">
        <f>'[3]60-Mile'!I45</f>
        <v>3</v>
      </c>
      <c r="CD45" s="2">
        <f>'[3]60-Mile'!J45</f>
        <v>1</v>
      </c>
      <c r="CE45" s="2">
        <f>'[3]60-Mile'!K45</f>
        <v>4</v>
      </c>
      <c r="CF45" s="2">
        <f>'[3]60-Mile'!L45</f>
        <v>5</v>
      </c>
      <c r="CG45" s="2">
        <f>'[3]60-Mile'!M45</f>
        <v>0</v>
      </c>
      <c r="CH45" s="2">
        <f>'[3]60-Mile'!N45</f>
        <v>3</v>
      </c>
      <c r="CI45" s="2">
        <f>'[3]60-Mile'!O45</f>
        <v>5</v>
      </c>
      <c r="CJ45" s="2"/>
      <c r="CK45" s="2">
        <v>2364</v>
      </c>
      <c r="CL45" s="2">
        <v>0</v>
      </c>
      <c r="CM45" s="2">
        <v>1985</v>
      </c>
      <c r="CN45" s="2">
        <v>7155</v>
      </c>
      <c r="CO45" s="2">
        <v>6317</v>
      </c>
      <c r="CP45" s="2">
        <v>3027</v>
      </c>
      <c r="CQ45" s="2">
        <v>1253</v>
      </c>
    </row>
    <row r="46" spans="1:95" x14ac:dyDescent="0.25">
      <c r="A46" s="21">
        <v>28049</v>
      </c>
      <c r="B46" s="21" t="s">
        <v>66</v>
      </c>
      <c r="C46" s="26" t="s">
        <v>158</v>
      </c>
      <c r="D46" s="26" t="s">
        <v>153</v>
      </c>
      <c r="E46" s="24" t="s">
        <v>195</v>
      </c>
      <c r="F46" s="31">
        <f t="shared" si="27"/>
        <v>4.2474220100054095E-3</v>
      </c>
      <c r="G46" s="31">
        <f t="shared" si="39"/>
        <v>0.19847641455880635</v>
      </c>
      <c r="H46" s="31">
        <f t="shared" si="28"/>
        <v>2.1400134718510575E-2</v>
      </c>
      <c r="I46" s="31">
        <f t="shared" si="40"/>
        <v>3.4647459024842799</v>
      </c>
      <c r="J46" s="31">
        <f t="shared" si="29"/>
        <v>0.37700056401994775</v>
      </c>
      <c r="K46" s="31">
        <f t="shared" si="2"/>
        <v>0.84279766515630805</v>
      </c>
      <c r="L46" s="31">
        <f t="shared" si="3"/>
        <v>0.84279766515630805</v>
      </c>
      <c r="M46" s="31">
        <f t="shared" si="30"/>
        <v>0.62846895173391715</v>
      </c>
      <c r="N46" s="31">
        <f t="shared" si="31"/>
        <v>0.35819570935649614</v>
      </c>
      <c r="O46" s="31">
        <f t="shared" si="41"/>
        <v>0.1281431334622824</v>
      </c>
      <c r="P46" s="31">
        <f t="shared" si="42"/>
        <v>0.42456733690144521</v>
      </c>
      <c r="Q46" s="31">
        <f t="shared" si="43"/>
        <v>0.4597758833873225</v>
      </c>
      <c r="R46" s="31">
        <f t="shared" si="44"/>
        <v>0.13027239358619358</v>
      </c>
      <c r="S46" s="31">
        <f t="shared" si="45"/>
        <v>0.14097496706192358</v>
      </c>
      <c r="T46" s="31">
        <f t="shared" si="32"/>
        <v>0.77609241494151149</v>
      </c>
      <c r="Z46" s="41">
        <f t="shared" si="46"/>
        <v>7.0508195031440041E-2</v>
      </c>
      <c r="AA46" s="41">
        <f t="shared" si="33"/>
        <v>1</v>
      </c>
      <c r="AB46" s="41">
        <v>0.40134005286940344</v>
      </c>
      <c r="AC46" s="41">
        <f t="shared" si="34"/>
        <v>1</v>
      </c>
      <c r="AD46" s="41">
        <f t="shared" si="35"/>
        <v>1</v>
      </c>
      <c r="AE46" s="41">
        <f t="shared" si="47"/>
        <v>0.87034883720930234</v>
      </c>
      <c r="AF46" s="41">
        <f t="shared" si="48"/>
        <v>0.41815750655565104</v>
      </c>
      <c r="AG46" s="41">
        <f t="shared" si="49"/>
        <v>5.4514480408858611E-2</v>
      </c>
      <c r="AH46" s="41">
        <f t="shared" si="50"/>
        <v>8.7529047250193642E-2</v>
      </c>
      <c r="AI46" s="41">
        <f t="shared" si="51"/>
        <v>2.821644344987705E-2</v>
      </c>
      <c r="AJ46" s="41">
        <f t="shared" si="52"/>
        <v>0.22291280605781216</v>
      </c>
      <c r="AK46" s="41">
        <f t="shared" si="53"/>
        <v>0.25944997824136434</v>
      </c>
      <c r="AL46" s="41">
        <f t="shared" si="54"/>
        <v>0</v>
      </c>
      <c r="AM46" s="41">
        <f t="shared" si="55"/>
        <v>0</v>
      </c>
      <c r="AN46" s="41">
        <f t="shared" si="56"/>
        <v>0.13027239358619358</v>
      </c>
      <c r="AO46" s="41">
        <f t="shared" si="57"/>
        <v>6.40715667311412E-2</v>
      </c>
      <c r="AP46" s="41">
        <f t="shared" si="58"/>
        <v>0</v>
      </c>
      <c r="AQ46" s="41">
        <f t="shared" si="59"/>
        <v>0.34887012574606668</v>
      </c>
      <c r="AR46" s="41">
        <f t="shared" si="62"/>
        <v>0.14097496706192358</v>
      </c>
      <c r="AS46" s="41">
        <f t="shared" si="60"/>
        <v>3.7848605577689251E-2</v>
      </c>
      <c r="AT46" s="44">
        <v>9.2899999999999996E-2</v>
      </c>
      <c r="AU46" s="43">
        <f>INDEX('[4]Social Distancing Grades'!$C$2:$C$126,MATCH('Data Table'!$A46,'[4]Social Distancing Grades'!$B$2:$B$126,0))</f>
        <v>1</v>
      </c>
      <c r="AV46" s="62">
        <v>0.40134005286940344</v>
      </c>
      <c r="AW46" s="43">
        <f>INDEX('[4]Social Distancing Grades'!$E$2:$E$126,MATCH('Data Table'!$A46,'[4]Social Distancing Grades'!$B$2:$B$126,0))</f>
        <v>1</v>
      </c>
      <c r="AX46" s="43">
        <f>INDEX('[4]Social Distancing Grades'!$D$2:$D$126,MATCH('Data Table'!$A46,'[4]Social Distancing Grades'!$B$2:$B$126,0))</f>
        <v>1</v>
      </c>
      <c r="AY46" s="45">
        <v>3955</v>
      </c>
      <c r="AZ46" s="46">
        <v>0.19215750081353725</v>
      </c>
      <c r="BA46" s="43">
        <v>1.1200000000000001</v>
      </c>
      <c r="BB46" s="43">
        <v>3.17</v>
      </c>
      <c r="BC46" s="268">
        <f>IF(INDEX('[5]Hospital Capacity'!$I$2:$I$126,MATCH('Data Table'!A46,'[5]Hospital Capacity'!$B$2:$B$126,0))&gt;100,100,INDEX('[5]Hospital Capacity'!$I$2:$I$126,MATCH('Data Table'!A46,'[5]Hospital Capacity'!$B$2:$B$126,0)))</f>
        <v>2.8216443449877051</v>
      </c>
      <c r="BD46" s="45">
        <v>450.21175809397641</v>
      </c>
      <c r="BE46" s="45">
        <f>INDEX('[3]60-Mile'!$S$4:$S$129,MATCH(E46,'[3]60-Mile'!$A$4:$A$129,0))</f>
        <v>624.54675616876477</v>
      </c>
      <c r="BF46" s="47">
        <f t="shared" si="36"/>
        <v>30</v>
      </c>
      <c r="BG46" s="43">
        <f t="shared" si="37"/>
        <v>30</v>
      </c>
      <c r="BH46" s="95">
        <v>289.42857142857144</v>
      </c>
      <c r="BI46" s="45">
        <f>INDEX('[3]60-Mile'!$V$4:$V$129,MATCH(E46,'[3]60-Mile'!$A$4:$A$129,0))</f>
        <v>113.57142857142857</v>
      </c>
      <c r="BJ46" s="47">
        <f t="shared" si="38"/>
        <v>30</v>
      </c>
      <c r="BK46" s="47">
        <f t="shared" si="25"/>
        <v>21.102610321603589</v>
      </c>
      <c r="BL46" s="95">
        <v>15.285714285714286</v>
      </c>
      <c r="BM46" s="45">
        <f>INDEX('[3]60-Mile'!$AA$4:$AA$129,MATCH(E46,'[3]60-Mile'!$A$4:$A$129,0))</f>
        <v>5.4285714285714288</v>
      </c>
      <c r="BO46" s="20">
        <v>2976149</v>
      </c>
      <c r="BP46" s="38">
        <v>44.935908018256839</v>
      </c>
      <c r="BQ46" s="38">
        <f>INDEX('[3]60-Mile'!$U$4:$U$129,MATCH(E46,'[3]60-Mile'!$A$4:$A$129,0))</f>
        <v>32.450696564135463</v>
      </c>
      <c r="BR46" s="38">
        <v>43.667355498525687</v>
      </c>
      <c r="BS46" s="38">
        <f>INDEX('[3]60-Mile'!$Z$4:$Z$129,MATCH(E46,'[3]60-Mile'!$A$4:$A$129,0))</f>
        <v>21.102610321603589</v>
      </c>
      <c r="BT46" s="118">
        <f t="shared" si="61"/>
        <v>-0.74069767441860468</v>
      </c>
      <c r="BU46" s="269">
        <v>1.8216443449877051</v>
      </c>
      <c r="BV46" s="2">
        <f>'[3]60-Mile'!B46</f>
        <v>56</v>
      </c>
      <c r="BW46" s="2">
        <f>'[3]60-Mile'!C46</f>
        <v>113</v>
      </c>
      <c r="BX46" s="2">
        <f>'[3]60-Mile'!D46</f>
        <v>108</v>
      </c>
      <c r="BY46" s="2">
        <f>'[3]60-Mile'!E46</f>
        <v>93</v>
      </c>
      <c r="BZ46" s="2">
        <f>'[3]60-Mile'!F46</f>
        <v>186</v>
      </c>
      <c r="CA46" s="2">
        <f>'[3]60-Mile'!G46</f>
        <v>141</v>
      </c>
      <c r="CB46" s="2">
        <f>'[3]60-Mile'!H46</f>
        <v>98</v>
      </c>
      <c r="CC46" s="2">
        <f>'[3]60-Mile'!I46</f>
        <v>2</v>
      </c>
      <c r="CD46" s="2">
        <f>'[3]60-Mile'!J46</f>
        <v>11</v>
      </c>
      <c r="CE46" s="2">
        <f>'[3]60-Mile'!K46</f>
        <v>6</v>
      </c>
      <c r="CF46" s="2">
        <f>'[3]60-Mile'!L46</f>
        <v>4</v>
      </c>
      <c r="CG46" s="2">
        <f>'[3]60-Mile'!M46</f>
        <v>7</v>
      </c>
      <c r="CH46" s="2">
        <f>'[3]60-Mile'!N46</f>
        <v>4</v>
      </c>
      <c r="CI46" s="2">
        <f>'[3]60-Mile'!O46</f>
        <v>4</v>
      </c>
      <c r="CJ46" s="2"/>
      <c r="CK46" s="2">
        <v>-727</v>
      </c>
      <c r="CL46" s="2">
        <v>290</v>
      </c>
      <c r="CM46" s="2">
        <v>2740</v>
      </c>
      <c r="CN46" s="2">
        <v>7983</v>
      </c>
      <c r="CO46" s="2">
        <v>-7563</v>
      </c>
      <c r="CP46" s="2">
        <v>1212</v>
      </c>
      <c r="CQ46" s="2">
        <v>3955</v>
      </c>
    </row>
    <row r="47" spans="1:95" x14ac:dyDescent="0.25">
      <c r="A47" s="21">
        <v>41035</v>
      </c>
      <c r="B47" s="21" t="s">
        <v>92</v>
      </c>
      <c r="C47" s="26" t="s">
        <v>158</v>
      </c>
      <c r="D47" s="26" t="s">
        <v>76</v>
      </c>
      <c r="E47" s="24" t="s">
        <v>200</v>
      </c>
      <c r="F47" s="31">
        <f t="shared" si="27"/>
        <v>1.567410047654583E-9</v>
      </c>
      <c r="G47" s="31">
        <f t="shared" si="39"/>
        <v>1.2401860012232491</v>
      </c>
      <c r="H47" s="31">
        <f t="shared" si="28"/>
        <v>1.2638507821476606E-9</v>
      </c>
      <c r="I47" s="31">
        <f t="shared" si="40"/>
        <v>3.2165756107617769</v>
      </c>
      <c r="J47" s="31">
        <f t="shared" si="29"/>
        <v>9.5838174778314616E-3</v>
      </c>
      <c r="K47" s="31">
        <f t="shared" si="2"/>
        <v>0.60660629610390293</v>
      </c>
      <c r="L47" s="31">
        <f t="shared" si="3"/>
        <v>0.38829923630159047</v>
      </c>
      <c r="M47" s="31">
        <f t="shared" si="30"/>
        <v>3.9285268357161724E-3</v>
      </c>
      <c r="N47" s="31">
        <f t="shared" si="31"/>
        <v>0</v>
      </c>
      <c r="O47" s="31">
        <f t="shared" si="41"/>
        <v>0</v>
      </c>
      <c r="P47" s="31">
        <f t="shared" si="42"/>
        <v>0</v>
      </c>
      <c r="Q47" s="31">
        <f t="shared" si="43"/>
        <v>1.667847253525662E-2</v>
      </c>
      <c r="R47" s="31">
        <f t="shared" si="44"/>
        <v>1.667847253525662E-2</v>
      </c>
      <c r="S47" s="31">
        <f t="shared" si="45"/>
        <v>1.3175230566534914E-2</v>
      </c>
      <c r="T47" s="31">
        <f t="shared" si="32"/>
        <v>0.5190705016598185</v>
      </c>
      <c r="Z47" s="41">
        <f t="shared" si="46"/>
        <v>0.56684877847644577</v>
      </c>
      <c r="AA47" s="41">
        <f t="shared" si="33"/>
        <v>1</v>
      </c>
      <c r="AB47" s="41">
        <v>0.16515319806886752</v>
      </c>
      <c r="AC47" s="41">
        <f t="shared" si="34"/>
        <v>0.7</v>
      </c>
      <c r="AD47" s="41">
        <f t="shared" si="35"/>
        <v>1</v>
      </c>
      <c r="AE47" s="41">
        <f t="shared" si="47"/>
        <v>0.92652057245080499</v>
      </c>
      <c r="AF47" s="41">
        <f t="shared" si="48"/>
        <v>1</v>
      </c>
      <c r="AG47" s="41">
        <f t="shared" si="49"/>
        <v>0.33049403747870532</v>
      </c>
      <c r="AH47" s="41">
        <f t="shared" si="50"/>
        <v>0.54531371030209141</v>
      </c>
      <c r="AI47" s="41">
        <f t="shared" si="51"/>
        <v>0.18218912672122622</v>
      </c>
      <c r="AJ47" s="41">
        <f t="shared" si="52"/>
        <v>2.6201583694912489E-2</v>
      </c>
      <c r="AK47" s="41">
        <f t="shared" si="53"/>
        <v>8.7874797994793464E-3</v>
      </c>
      <c r="AL47" s="41">
        <f t="shared" si="54"/>
        <v>0</v>
      </c>
      <c r="AM47" s="41">
        <f t="shared" si="55"/>
        <v>0</v>
      </c>
      <c r="AN47" s="41">
        <f t="shared" si="56"/>
        <v>1.667847253525662E-2</v>
      </c>
      <c r="AO47" s="41">
        <f t="shared" si="57"/>
        <v>0</v>
      </c>
      <c r="AP47" s="41">
        <f t="shared" si="58"/>
        <v>0</v>
      </c>
      <c r="AQ47" s="41">
        <f t="shared" si="59"/>
        <v>0</v>
      </c>
      <c r="AR47" s="41">
        <f t="shared" si="62"/>
        <v>1.3175230566534914E-2</v>
      </c>
      <c r="AS47" s="41">
        <f t="shared" si="60"/>
        <v>0</v>
      </c>
      <c r="AT47" s="44">
        <v>0.57440000000000002</v>
      </c>
      <c r="AU47" s="43">
        <f>INDEX('[4]Social Distancing Grades'!$C$2:$C$126,MATCH('Data Table'!$A47,'[4]Social Distancing Grades'!$B$2:$B$126,0))</f>
        <v>1</v>
      </c>
      <c r="AV47" s="62">
        <v>0.16515319806886752</v>
      </c>
      <c r="AW47" s="43">
        <f>INDEX('[4]Social Distancing Grades'!$E$2:$E$126,MATCH('Data Table'!$A47,'[4]Social Distancing Grades'!$B$2:$B$126,0))</f>
        <v>0.7</v>
      </c>
      <c r="AX47" s="43">
        <f>INDEX('[4]Social Distancing Grades'!$D$2:$D$126,MATCH('Data Table'!$A47,'[4]Social Distancing Grades'!$B$2:$B$126,0))</f>
        <v>1</v>
      </c>
      <c r="AY47" s="45">
        <v>1443</v>
      </c>
      <c r="AZ47" s="46">
        <v>0.27214555437215582</v>
      </c>
      <c r="BA47" s="43">
        <v>2.74</v>
      </c>
      <c r="BB47" s="43">
        <v>9.08</v>
      </c>
      <c r="BC47" s="268">
        <f>IF(INDEX('[5]Hospital Capacity'!$I$2:$I$126,MATCH('Data Table'!A47,'[5]Hospital Capacity'!$B$2:$B$126,0))&gt;100,100,INDEX('[5]Hospital Capacity'!$I$2:$I$126,MATCH('Data Table'!A47,'[5]Hospital Capacity'!$B$2:$B$126,0)))</f>
        <v>18.218912672122624</v>
      </c>
      <c r="BD47" s="45">
        <v>91.813956883942652</v>
      </c>
      <c r="BE47" s="45">
        <f>INDEX('[3]60-Mile'!$S$4:$S$129,MATCH(E47,'[3]60-Mile'!$A$4:$A$129,0))</f>
        <v>42.048006298254556</v>
      </c>
      <c r="BF47" s="47">
        <f t="shared" si="36"/>
        <v>30</v>
      </c>
      <c r="BG47" s="43">
        <f t="shared" si="37"/>
        <v>30</v>
      </c>
      <c r="BH47" s="95">
        <v>37.428571428571431</v>
      </c>
      <c r="BI47" s="45">
        <f>INDEX('[3]60-Mile'!$V$4:$V$129,MATCH(E47,'[3]60-Mile'!$A$4:$A$129,0))</f>
        <v>0</v>
      </c>
      <c r="BJ47" s="47">
        <f t="shared" si="38"/>
        <v>30</v>
      </c>
      <c r="BK47" s="47">
        <f t="shared" si="25"/>
        <v>30</v>
      </c>
      <c r="BL47" s="95">
        <v>1.4285714285714286</v>
      </c>
      <c r="BM47" s="45">
        <f>INDEX('[3]60-Mile'!$AA$4:$AA$129,MATCH(E47,'[3]60-Mile'!$A$4:$A$129,0))</f>
        <v>0</v>
      </c>
      <c r="BO47" s="20">
        <v>4217737</v>
      </c>
      <c r="BP47" s="38">
        <v>124.0730226253411</v>
      </c>
      <c r="BQ47" s="38">
        <f>INDEX('[3]60-Mile'!$U$4:$U$129,MATCH(E47,'[3]60-Mile'!$A$4:$A$129,0))</f>
        <v>0</v>
      </c>
      <c r="BR47" s="38">
        <v>0</v>
      </c>
      <c r="BS47" s="38">
        <f>INDEX('[3]60-Mile'!$Z$4:$Z$129,MATCH(E47,'[3]60-Mile'!$A$4:$A$129,0))</f>
        <v>0</v>
      </c>
      <c r="BT47" s="118">
        <f t="shared" si="61"/>
        <v>-0.85304114490160998</v>
      </c>
      <c r="BU47" s="269">
        <v>17.218912672122624</v>
      </c>
      <c r="BV47" s="2">
        <f>'[3]60-Mile'!B47</f>
        <v>0</v>
      </c>
      <c r="BW47" s="2">
        <f>'[3]60-Mile'!C47</f>
        <v>0</v>
      </c>
      <c r="BX47" s="2">
        <f>'[3]60-Mile'!D47</f>
        <v>0</v>
      </c>
      <c r="BY47" s="2">
        <f>'[3]60-Mile'!E47</f>
        <v>0</v>
      </c>
      <c r="BZ47" s="2">
        <f>'[3]60-Mile'!F47</f>
        <v>0</v>
      </c>
      <c r="CA47" s="2">
        <f>'[3]60-Mile'!G47</f>
        <v>0</v>
      </c>
      <c r="CB47" s="2">
        <f>'[3]60-Mile'!H47</f>
        <v>0</v>
      </c>
      <c r="CC47" s="2">
        <f>'[3]60-Mile'!I47</f>
        <v>0</v>
      </c>
      <c r="CD47" s="2">
        <f>'[3]60-Mile'!J47</f>
        <v>0</v>
      </c>
      <c r="CE47" s="2">
        <f>'[3]60-Mile'!K47</f>
        <v>0</v>
      </c>
      <c r="CF47" s="2">
        <f>'[3]60-Mile'!L47</f>
        <v>0</v>
      </c>
      <c r="CG47" s="2">
        <f>'[3]60-Mile'!M47</f>
        <v>0</v>
      </c>
      <c r="CH47" s="2">
        <f>'[3]60-Mile'!N47</f>
        <v>0</v>
      </c>
      <c r="CI47" s="2">
        <f>'[3]60-Mile'!O47</f>
        <v>0</v>
      </c>
      <c r="CJ47" s="2"/>
      <c r="CK47" s="2">
        <v>2015</v>
      </c>
      <c r="CL47" s="2">
        <v>1679</v>
      </c>
      <c r="CM47" s="2">
        <v>2915</v>
      </c>
      <c r="CN47" s="2">
        <v>2145</v>
      </c>
      <c r="CO47" s="2">
        <v>2128</v>
      </c>
      <c r="CP47" s="2">
        <v>1598</v>
      </c>
      <c r="CQ47" s="2">
        <v>1443</v>
      </c>
    </row>
    <row r="48" spans="1:95" x14ac:dyDescent="0.25">
      <c r="A48" s="21">
        <v>36067</v>
      </c>
      <c r="B48" s="21" t="s">
        <v>89</v>
      </c>
      <c r="C48" s="26" t="s">
        <v>158</v>
      </c>
      <c r="D48" s="26" t="s">
        <v>76</v>
      </c>
      <c r="E48" s="24" t="s">
        <v>238</v>
      </c>
      <c r="F48" s="31">
        <f t="shared" si="27"/>
        <v>0.1797221324708648</v>
      </c>
      <c r="G48" s="31">
        <f t="shared" si="39"/>
        <v>0.67529739571841996</v>
      </c>
      <c r="H48" s="31">
        <f t="shared" si="28"/>
        <v>0.26613775443286897</v>
      </c>
      <c r="I48" s="31">
        <f t="shared" si="40"/>
        <v>3.1401401917328111</v>
      </c>
      <c r="J48" s="31">
        <f t="shared" si="29"/>
        <v>0.77104864368972403</v>
      </c>
      <c r="K48" s="31">
        <f t="shared" si="2"/>
        <v>0.82578611388301026</v>
      </c>
      <c r="L48" s="31">
        <f t="shared" si="3"/>
        <v>0.82578611388301026</v>
      </c>
      <c r="M48" s="31">
        <f t="shared" si="30"/>
        <v>0.602123443716721</v>
      </c>
      <c r="N48" s="31">
        <f t="shared" si="31"/>
        <v>4.5136082705752888E-2</v>
      </c>
      <c r="O48" s="31">
        <f t="shared" si="41"/>
        <v>0.22825978907618322</v>
      </c>
      <c r="P48" s="31">
        <f t="shared" si="42"/>
        <v>7.7888967558994285E-2</v>
      </c>
      <c r="Q48" s="31">
        <f t="shared" si="43"/>
        <v>0.82832070044163286</v>
      </c>
      <c r="R48" s="31">
        <f t="shared" si="44"/>
        <v>0.73346641767016574</v>
      </c>
      <c r="S48" s="31">
        <f t="shared" si="45"/>
        <v>1</v>
      </c>
      <c r="T48" s="31">
        <f t="shared" si="32"/>
        <v>1.2178140979930565</v>
      </c>
      <c r="Z48" s="41">
        <f t="shared" si="46"/>
        <v>0.71971961653437788</v>
      </c>
      <c r="AA48" s="41">
        <f t="shared" si="33"/>
        <v>1</v>
      </c>
      <c r="AB48" s="41">
        <v>0.38248167279016226</v>
      </c>
      <c r="AC48" s="41">
        <f t="shared" si="34"/>
        <v>1</v>
      </c>
      <c r="AD48" s="41">
        <f t="shared" si="35"/>
        <v>1</v>
      </c>
      <c r="AE48" s="41">
        <f t="shared" si="47"/>
        <v>0.35205724508050085</v>
      </c>
      <c r="AF48" s="41">
        <f t="shared" si="48"/>
        <v>0.46908614753417527</v>
      </c>
      <c r="AG48" s="41">
        <f t="shared" si="49"/>
        <v>0.27938671209540034</v>
      </c>
      <c r="AH48" s="41">
        <f t="shared" si="50"/>
        <v>0.34624322230828813</v>
      </c>
      <c r="AI48" s="41">
        <f t="shared" si="51"/>
        <v>2.4833730657365761E-2</v>
      </c>
      <c r="AJ48" s="41">
        <f t="shared" si="52"/>
        <v>1</v>
      </c>
      <c r="AK48" s="41">
        <f t="shared" si="53"/>
        <v>0.10792859834931368</v>
      </c>
      <c r="AL48" s="41">
        <f t="shared" si="54"/>
        <v>0</v>
      </c>
      <c r="AM48" s="41">
        <f t="shared" si="55"/>
        <v>0.10301800957908458</v>
      </c>
      <c r="AN48" s="41">
        <f t="shared" si="56"/>
        <v>0.73346641767016574</v>
      </c>
      <c r="AO48" s="41">
        <f t="shared" si="57"/>
        <v>6.2620889748549319E-2</v>
      </c>
      <c r="AP48" s="41">
        <f t="shared" si="58"/>
        <v>0</v>
      </c>
      <c r="AQ48" s="41">
        <f t="shared" si="59"/>
        <v>6.1758201486357134E-3</v>
      </c>
      <c r="AR48" s="41">
        <f t="shared" si="62"/>
        <v>1</v>
      </c>
      <c r="AS48" s="41">
        <f t="shared" si="60"/>
        <v>3.5856573705179286E-2</v>
      </c>
      <c r="AT48" s="44">
        <v>0.72270000000000001</v>
      </c>
      <c r="AU48" s="43">
        <f>INDEX('[4]Social Distancing Grades'!$C$2:$C$126,MATCH('Data Table'!$A48,'[4]Social Distancing Grades'!$B$2:$B$126,0))</f>
        <v>1</v>
      </c>
      <c r="AV48" s="62">
        <v>0.38248167279016226</v>
      </c>
      <c r="AW48" s="43">
        <f>INDEX('[4]Social Distancing Grades'!$E$2:$E$126,MATCH('Data Table'!$A48,'[4]Social Distancing Grades'!$B$2:$B$126,0))</f>
        <v>1</v>
      </c>
      <c r="AX48" s="43">
        <f>INDEX('[4]Social Distancing Grades'!$D$2:$D$126,MATCH('Data Table'!$A48,'[4]Social Distancing Grades'!$B$2:$B$126,0))</f>
        <v>1</v>
      </c>
      <c r="AY48" s="45">
        <v>27133</v>
      </c>
      <c r="AZ48" s="46">
        <v>0.19915885067738573</v>
      </c>
      <c r="BA48" s="43">
        <v>2.44</v>
      </c>
      <c r="BB48" s="43">
        <v>6.51</v>
      </c>
      <c r="BC48" s="268">
        <f>IF(INDEX('[5]Hospital Capacity'!$I$2:$I$126,MATCH('Data Table'!A48,'[5]Hospital Capacity'!$B$2:$B$126,0))&gt;100,100,INDEX('[5]Hospital Capacity'!$I$2:$I$126,MATCH('Data Table'!A48,'[5]Hospital Capacity'!$B$2:$B$126,0)))</f>
        <v>2.483373065736576</v>
      </c>
      <c r="BD48" s="45">
        <v>1866.0249400361688</v>
      </c>
      <c r="BE48" s="45">
        <f>INDEX('[3]60-Mile'!$S$4:$S$129,MATCH(E48,'[3]60-Mile'!$A$4:$A$129,0))</f>
        <v>272.43579056998732</v>
      </c>
      <c r="BF48" s="47">
        <f t="shared" si="36"/>
        <v>30</v>
      </c>
      <c r="BG48" s="43">
        <f t="shared" si="37"/>
        <v>27.715075763723569</v>
      </c>
      <c r="BH48" s="95">
        <v>1627.5714285714287</v>
      </c>
      <c r="BI48" s="45">
        <f>INDEX('[3]60-Mile'!$V$4:$V$129,MATCH(E48,'[3]60-Mile'!$A$4:$A$129,0))</f>
        <v>111</v>
      </c>
      <c r="BJ48" s="47">
        <f t="shared" si="38"/>
        <v>30</v>
      </c>
      <c r="BK48" s="47">
        <f t="shared" si="25"/>
        <v>29.842495317337377</v>
      </c>
      <c r="BL48" s="95">
        <v>108.42857142857143</v>
      </c>
      <c r="BM48" s="45">
        <f>INDEX('[3]60-Mile'!$AA$4:$AA$129,MATCH(E48,'[3]60-Mile'!$A$4:$A$129,0))</f>
        <v>5.1428571428571432</v>
      </c>
      <c r="BO48" s="20">
        <v>19453561</v>
      </c>
      <c r="BP48" s="38">
        <v>200.97335834240243</v>
      </c>
      <c r="BQ48" s="38">
        <f>INDEX('[3]60-Mile'!$U$4:$U$129,MATCH(E48,'[3]60-Mile'!$A$4:$A$129,0))</f>
        <v>27.715075763723569</v>
      </c>
      <c r="BR48" s="38">
        <v>167.49484692770227</v>
      </c>
      <c r="BS48" s="38">
        <f>INDEX('[3]60-Mile'!$Z$4:$Z$129,MATCH(E48,'[3]60-Mile'!$A$4:$A$129,0))</f>
        <v>29.842495317337377</v>
      </c>
      <c r="BT48" s="118">
        <f t="shared" si="61"/>
        <v>0.29588550983899831</v>
      </c>
      <c r="BU48" s="269">
        <v>1.483373065736576</v>
      </c>
      <c r="BV48" s="2">
        <f>'[3]60-Mile'!B48</f>
        <v>48</v>
      </c>
      <c r="BW48" s="2">
        <f>'[3]60-Mile'!C48</f>
        <v>178</v>
      </c>
      <c r="BX48" s="2">
        <f>'[3]60-Mile'!D48</f>
        <v>120</v>
      </c>
      <c r="BY48" s="2">
        <f>'[3]60-Mile'!E48</f>
        <v>94</v>
      </c>
      <c r="BZ48" s="2">
        <f>'[3]60-Mile'!F48</f>
        <v>102</v>
      </c>
      <c r="CA48" s="2">
        <f>'[3]60-Mile'!G48</f>
        <v>148</v>
      </c>
      <c r="CB48" s="2">
        <f>'[3]60-Mile'!H48</f>
        <v>87</v>
      </c>
      <c r="CC48" s="2">
        <f>'[3]60-Mile'!I48</f>
        <v>6</v>
      </c>
      <c r="CD48" s="2">
        <f>'[3]60-Mile'!J48</f>
        <v>4</v>
      </c>
      <c r="CE48" s="2">
        <f>'[3]60-Mile'!K48</f>
        <v>2</v>
      </c>
      <c r="CF48" s="2">
        <f>'[3]60-Mile'!L48</f>
        <v>3</v>
      </c>
      <c r="CG48" s="2">
        <f>'[3]60-Mile'!M48</f>
        <v>9</v>
      </c>
      <c r="CH48" s="2">
        <f>'[3]60-Mile'!N48</f>
        <v>4</v>
      </c>
      <c r="CI48" s="2">
        <f>'[3]60-Mile'!O48</f>
        <v>8</v>
      </c>
      <c r="CJ48" s="2"/>
      <c r="CK48" s="2">
        <v>13442</v>
      </c>
      <c r="CL48" s="2">
        <v>22847</v>
      </c>
      <c r="CM48" s="2">
        <v>28339</v>
      </c>
      <c r="CN48" s="2">
        <v>28778</v>
      </c>
      <c r="CO48" s="2">
        <v>33548</v>
      </c>
      <c r="CP48" s="2">
        <v>31875</v>
      </c>
      <c r="CQ48" s="2">
        <v>27133</v>
      </c>
    </row>
    <row r="49" spans="1:95" x14ac:dyDescent="0.25">
      <c r="A49" s="21">
        <v>24510</v>
      </c>
      <c r="B49" s="21" t="s">
        <v>63</v>
      </c>
      <c r="C49" s="26" t="s">
        <v>158</v>
      </c>
      <c r="D49" s="26" t="s">
        <v>76</v>
      </c>
      <c r="E49" s="24" t="s">
        <v>205</v>
      </c>
      <c r="F49" s="31">
        <f t="shared" si="27"/>
        <v>0.48188802898571703</v>
      </c>
      <c r="G49" s="31">
        <f t="shared" si="39"/>
        <v>0.52886569312878917</v>
      </c>
      <c r="H49" s="31">
        <f t="shared" si="28"/>
        <v>0.91117278970176618</v>
      </c>
      <c r="I49" s="31">
        <f t="shared" si="40"/>
        <v>2.9877022987320898</v>
      </c>
      <c r="J49" s="31">
        <f t="shared" si="29"/>
        <v>0.71711141022834546</v>
      </c>
      <c r="K49" s="31">
        <f t="shared" si="2"/>
        <v>1</v>
      </c>
      <c r="L49" s="31">
        <f t="shared" si="3"/>
        <v>1</v>
      </c>
      <c r="M49" s="31">
        <f t="shared" si="30"/>
        <v>2.4607352534370452</v>
      </c>
      <c r="N49" s="31">
        <f t="shared" si="31"/>
        <v>1.2356088186011116</v>
      </c>
      <c r="O49" s="31">
        <f t="shared" si="41"/>
        <v>1.9519664732430688</v>
      </c>
      <c r="P49" s="31">
        <f t="shared" si="42"/>
        <v>0.99800796812749004</v>
      </c>
      <c r="Q49" s="31">
        <f t="shared" si="43"/>
        <v>1.2251264348359339</v>
      </c>
      <c r="R49" s="31">
        <f t="shared" si="44"/>
        <v>0.47569064331251221</v>
      </c>
      <c r="S49" s="31">
        <f t="shared" si="45"/>
        <v>0.3675889328063241</v>
      </c>
      <c r="T49" s="31">
        <f t="shared" si="32"/>
        <v>0.75093167134682182</v>
      </c>
      <c r="Z49" s="41">
        <f t="shared" si="46"/>
        <v>0.42459540253582101</v>
      </c>
      <c r="AA49" s="41">
        <f t="shared" si="33"/>
        <v>1</v>
      </c>
      <c r="AB49" s="41">
        <v>1</v>
      </c>
      <c r="AC49" s="41">
        <f t="shared" si="34"/>
        <v>1</v>
      </c>
      <c r="AD49" s="41">
        <f t="shared" si="35"/>
        <v>0.8</v>
      </c>
      <c r="AE49" s="41">
        <f t="shared" si="47"/>
        <v>0.94033989266547402</v>
      </c>
      <c r="AF49" s="41">
        <f t="shared" si="48"/>
        <v>0.39133919100729941</v>
      </c>
      <c r="AG49" s="41">
        <f t="shared" si="49"/>
        <v>0.36797274275979558</v>
      </c>
      <c r="AH49" s="41">
        <f t="shared" si="50"/>
        <v>0.14794732765298219</v>
      </c>
      <c r="AI49" s="41">
        <f t="shared" si="51"/>
        <v>6.4728113580056878E-3</v>
      </c>
      <c r="AJ49" s="41">
        <f t="shared" si="52"/>
        <v>0.40124782884804089</v>
      </c>
      <c r="AK49" s="41">
        <f t="shared" si="53"/>
        <v>0.31586358138030457</v>
      </c>
      <c r="AL49" s="41">
        <f t="shared" si="54"/>
        <v>0</v>
      </c>
      <c r="AM49" s="41">
        <f t="shared" si="55"/>
        <v>0</v>
      </c>
      <c r="AN49" s="41">
        <f t="shared" si="56"/>
        <v>0.47569064331251221</v>
      </c>
      <c r="AO49" s="41">
        <f t="shared" si="57"/>
        <v>0.97598323662153441</v>
      </c>
      <c r="AP49" s="41">
        <f t="shared" si="58"/>
        <v>0</v>
      </c>
      <c r="AQ49" s="41">
        <f t="shared" si="59"/>
        <v>0</v>
      </c>
      <c r="AR49" s="41">
        <f t="shared" si="62"/>
        <v>0.3675889328063241</v>
      </c>
      <c r="AS49" s="41">
        <f t="shared" si="60"/>
        <v>0.49900398406374502</v>
      </c>
      <c r="AT49" s="44">
        <v>0.43640000000000001</v>
      </c>
      <c r="AU49" s="43">
        <f>INDEX('[4]Social Distancing Grades'!$C$2:$C$126,MATCH('Data Table'!$A49,'[4]Social Distancing Grades'!$B$2:$B$126,0))</f>
        <v>1</v>
      </c>
      <c r="AV49" s="62">
        <v>1</v>
      </c>
      <c r="AW49" s="43">
        <f>INDEX('[4]Social Distancing Grades'!$E$2:$E$126,MATCH('Data Table'!$A49,'[4]Social Distancing Grades'!$B$2:$B$126,0))</f>
        <v>1</v>
      </c>
      <c r="AX49" s="43">
        <f>INDEX('[4]Social Distancing Grades'!$D$2:$D$126,MATCH('Data Table'!$A49,'[4]Social Distancing Grades'!$B$2:$B$126,0))</f>
        <v>0.8</v>
      </c>
      <c r="AY49" s="45">
        <v>825</v>
      </c>
      <c r="AZ49" s="46">
        <v>0.18847068714041618</v>
      </c>
      <c r="BA49" s="43">
        <v>2.96</v>
      </c>
      <c r="BB49" s="43">
        <v>3.95</v>
      </c>
      <c r="BC49" s="268">
        <f>IF(INDEX('[5]Hospital Capacity'!$I$2:$I$126,MATCH('Data Table'!A49,'[5]Hospital Capacity'!$B$2:$B$126,0))&gt;100,100,INDEX('[5]Hospital Capacity'!$I$2:$I$126,MATCH('Data Table'!A49,'[5]Hospital Capacity'!$B$2:$B$126,0)))</f>
        <v>0.64728113580056879</v>
      </c>
      <c r="BD49" s="45">
        <v>775.12906214512429</v>
      </c>
      <c r="BE49" s="45">
        <f>INDEX('[3]60-Mile'!$S$4:$S$129,MATCH(E49,'[3]60-Mile'!$A$4:$A$129,0))</f>
        <v>755.64276577684916</v>
      </c>
      <c r="BF49" s="47">
        <f t="shared" si="36"/>
        <v>30</v>
      </c>
      <c r="BG49" s="43">
        <f t="shared" si="37"/>
        <v>30</v>
      </c>
      <c r="BH49" s="95">
        <v>1055.7142857142858</v>
      </c>
      <c r="BI49" s="45">
        <f>INDEX('[3]60-Mile'!$V$4:$V$129,MATCH(E49,'[3]60-Mile'!$A$4:$A$129,0))</f>
        <v>1730</v>
      </c>
      <c r="BJ49" s="47">
        <f t="shared" si="38"/>
        <v>30</v>
      </c>
      <c r="BK49" s="47">
        <f t="shared" si="25"/>
        <v>30</v>
      </c>
      <c r="BL49" s="95">
        <v>39.857142857142854</v>
      </c>
      <c r="BM49" s="45">
        <f>INDEX('[3]60-Mile'!$AA$4:$AA$129,MATCH(E49,'[3]60-Mile'!$A$4:$A$129,0))</f>
        <v>71.571428571428569</v>
      </c>
      <c r="BO49" s="20">
        <v>6045680</v>
      </c>
      <c r="BP49" s="38">
        <v>38.607426146582938</v>
      </c>
      <c r="BQ49" s="38">
        <f>INDEX('[3]60-Mile'!$U$4:$U$129,MATCH(E49,'[3]60-Mile'!$A$4:$A$129,0))</f>
        <v>30.38417124160344</v>
      </c>
      <c r="BR49" s="38">
        <v>63.477788060538295</v>
      </c>
      <c r="BS49" s="38">
        <f>INDEX('[3]60-Mile'!$Z$4:$Z$129,MATCH(E49,'[3]60-Mile'!$A$4:$A$129,0))</f>
        <v>36.502579377945139</v>
      </c>
      <c r="BT49" s="118">
        <f t="shared" si="61"/>
        <v>-0.88067978533094815</v>
      </c>
      <c r="BU49" s="269">
        <v>-0.35271886419943121</v>
      </c>
      <c r="BV49" s="2">
        <f>'[3]60-Mile'!B49</f>
        <v>1449</v>
      </c>
      <c r="BW49" s="2">
        <f>'[3]60-Mile'!C49</f>
        <v>2435</v>
      </c>
      <c r="BX49" s="2">
        <f>'[3]60-Mile'!D49</f>
        <v>1202</v>
      </c>
      <c r="BY49" s="2">
        <f>'[3]60-Mile'!E49</f>
        <v>2189</v>
      </c>
      <c r="BZ49" s="2">
        <f>'[3]60-Mile'!F49</f>
        <v>1438</v>
      </c>
      <c r="CA49" s="2">
        <f>'[3]60-Mile'!G49</f>
        <v>1625</v>
      </c>
      <c r="CB49" s="2">
        <f>'[3]60-Mile'!H49</f>
        <v>1772</v>
      </c>
      <c r="CC49" s="2">
        <f>'[3]60-Mile'!I49</f>
        <v>58</v>
      </c>
      <c r="CD49" s="2">
        <f>'[3]60-Mile'!J49</f>
        <v>85</v>
      </c>
      <c r="CE49" s="2">
        <f>'[3]60-Mile'!K49</f>
        <v>88</v>
      </c>
      <c r="CF49" s="2">
        <f>'[3]60-Mile'!L49</f>
        <v>84</v>
      </c>
      <c r="CG49" s="2">
        <f>'[3]60-Mile'!M49</f>
        <v>78</v>
      </c>
      <c r="CH49" s="2">
        <f>'[3]60-Mile'!N49</f>
        <v>68</v>
      </c>
      <c r="CI49" s="2">
        <f>'[3]60-Mile'!O49</f>
        <v>40</v>
      </c>
      <c r="CJ49" s="2"/>
      <c r="CK49" s="2">
        <v>-10688</v>
      </c>
      <c r="CL49" s="2">
        <v>-1098</v>
      </c>
      <c r="CM49" s="2">
        <v>-7177</v>
      </c>
      <c r="CN49" s="2">
        <v>-1261</v>
      </c>
      <c r="CO49" s="2">
        <v>-6285</v>
      </c>
      <c r="CP49" s="2">
        <v>-145</v>
      </c>
      <c r="CQ49" s="2">
        <v>825</v>
      </c>
    </row>
    <row r="50" spans="1:95" x14ac:dyDescent="0.25">
      <c r="A50" s="21">
        <v>34001</v>
      </c>
      <c r="B50" s="21" t="s">
        <v>86</v>
      </c>
      <c r="C50" s="26" t="s">
        <v>158</v>
      </c>
      <c r="D50" s="26" t="s">
        <v>76</v>
      </c>
      <c r="E50" s="24" t="s">
        <v>174</v>
      </c>
      <c r="F50" s="31">
        <f t="shared" si="27"/>
        <v>4.3980096201283718</v>
      </c>
      <c r="G50" s="31">
        <f t="shared" si="39"/>
        <v>0.54168398967652942</v>
      </c>
      <c r="H50" s="31">
        <f t="shared" si="28"/>
        <v>8.1191427177950661</v>
      </c>
      <c r="I50" s="31">
        <f t="shared" si="40"/>
        <v>3.1019688691887435</v>
      </c>
      <c r="J50" s="31">
        <f t="shared" si="29"/>
        <v>1.463374706489089</v>
      </c>
      <c r="K50" s="31">
        <f t="shared" si="2"/>
        <v>0.99405807554245318</v>
      </c>
      <c r="L50" s="31">
        <f t="shared" si="3"/>
        <v>0.99405807554245318</v>
      </c>
      <c r="M50" s="31">
        <f t="shared" si="30"/>
        <v>2.4921973210557202</v>
      </c>
      <c r="N50" s="31">
        <f t="shared" si="31"/>
        <v>1.163080351071726</v>
      </c>
      <c r="O50" s="31">
        <f t="shared" si="41"/>
        <v>1.0156350741457123</v>
      </c>
      <c r="P50" s="31">
        <f t="shared" si="42"/>
        <v>1.2151394422310757</v>
      </c>
      <c r="Q50" s="31">
        <f t="shared" si="43"/>
        <v>1.3520477001360303</v>
      </c>
      <c r="R50" s="31">
        <f t="shared" si="44"/>
        <v>0.45398931032262224</v>
      </c>
      <c r="S50" s="31">
        <f t="shared" si="45"/>
        <v>0.93412384716732544</v>
      </c>
      <c r="T50" s="31">
        <f t="shared" si="32"/>
        <v>0.73905788801037831</v>
      </c>
      <c r="Z50" s="41">
        <f t="shared" si="46"/>
        <v>0.19606226162251314</v>
      </c>
      <c r="AA50" s="41">
        <f t="shared" si="33"/>
        <v>1</v>
      </c>
      <c r="AB50" s="41">
        <v>0.83736753786964113</v>
      </c>
      <c r="AC50" s="41">
        <f t="shared" si="34"/>
        <v>1</v>
      </c>
      <c r="AD50" s="41">
        <f t="shared" si="35"/>
        <v>0.8</v>
      </c>
      <c r="AE50" s="41">
        <f t="shared" si="47"/>
        <v>0.72153398926654733</v>
      </c>
      <c r="AF50" s="41">
        <f t="shared" si="48"/>
        <v>0.63153999346585465</v>
      </c>
      <c r="AG50" s="41">
        <f t="shared" si="49"/>
        <v>0.32538330494037476</v>
      </c>
      <c r="AH50" s="41">
        <f t="shared" si="50"/>
        <v>0.20061967467079783</v>
      </c>
      <c r="AI50" s="41">
        <f t="shared" si="51"/>
        <v>7.8405050326784149E-3</v>
      </c>
      <c r="AJ50" s="41">
        <f t="shared" si="52"/>
        <v>0.9283459469209604</v>
      </c>
      <c r="AK50" s="41">
        <f t="shared" si="53"/>
        <v>0.54929215843798629</v>
      </c>
      <c r="AL50" s="41">
        <f t="shared" si="54"/>
        <v>0</v>
      </c>
      <c r="AM50" s="41">
        <f t="shared" si="55"/>
        <v>0</v>
      </c>
      <c r="AN50" s="41">
        <f t="shared" si="56"/>
        <v>0.45398931032262224</v>
      </c>
      <c r="AO50" s="41">
        <f t="shared" si="57"/>
        <v>0.50781753707285615</v>
      </c>
      <c r="AP50" s="41">
        <f t="shared" si="58"/>
        <v>0</v>
      </c>
      <c r="AQ50" s="41">
        <f t="shared" si="59"/>
        <v>0</v>
      </c>
      <c r="AR50" s="41">
        <f t="shared" si="62"/>
        <v>0.93412384716732544</v>
      </c>
      <c r="AS50" s="41">
        <f t="shared" si="60"/>
        <v>0.60756972111553786</v>
      </c>
      <c r="AT50" s="44">
        <v>0.2147</v>
      </c>
      <c r="AU50" s="43">
        <f>INDEX('[4]Social Distancing Grades'!$C$2:$C$126,MATCH('Data Table'!$A50,'[4]Social Distancing Grades'!$B$2:$B$126,0))</f>
        <v>1</v>
      </c>
      <c r="AV50" s="62">
        <v>0.83736753786964113</v>
      </c>
      <c r="AW50" s="43">
        <f>INDEX('[4]Social Distancing Grades'!$E$2:$E$126,MATCH('Data Table'!$A50,'[4]Social Distancing Grades'!$B$2:$B$126,0))</f>
        <v>1</v>
      </c>
      <c r="AX50" s="43">
        <f>INDEX('[4]Social Distancing Grades'!$D$2:$D$126,MATCH('Data Table'!$A50,'[4]Social Distancing Grades'!$B$2:$B$126,0))</f>
        <v>0.8</v>
      </c>
      <c r="AY50" s="45">
        <v>10610</v>
      </c>
      <c r="AZ50" s="46">
        <v>0.22149198563331449</v>
      </c>
      <c r="BA50" s="43">
        <v>2.71</v>
      </c>
      <c r="BB50" s="43">
        <v>4.63</v>
      </c>
      <c r="BC50" s="268">
        <f>IF(INDEX('[5]Hospital Capacity'!$I$2:$I$126,MATCH('Data Table'!A50,'[5]Hospital Capacity'!$B$2:$B$126,0))&gt;100,100,INDEX('[5]Hospital Capacity'!$I$2:$I$126,MATCH('Data Table'!A50,'[5]Hospital Capacity'!$B$2:$B$126,0)))</f>
        <v>0.78405050326784154</v>
      </c>
      <c r="BD50" s="45">
        <v>1735.4749146596894</v>
      </c>
      <c r="BE50" s="45">
        <f>INDEX('[3]60-Mile'!$S$4:$S$129,MATCH(E50,'[3]60-Mile'!$A$4:$A$129,0))</f>
        <v>1298.0926941281223</v>
      </c>
      <c r="BF50" s="47">
        <f t="shared" si="36"/>
        <v>30</v>
      </c>
      <c r="BG50" s="43">
        <f t="shared" si="37"/>
        <v>30</v>
      </c>
      <c r="BH50" s="95">
        <v>1007.5714285714286</v>
      </c>
      <c r="BI50" s="45">
        <f>INDEX('[3]60-Mile'!$V$4:$V$129,MATCH(E50,'[3]60-Mile'!$A$4:$A$129,0))</f>
        <v>900.14285714285711</v>
      </c>
      <c r="BJ50" s="47">
        <f t="shared" si="38"/>
        <v>30</v>
      </c>
      <c r="BK50" s="47">
        <f t="shared" si="25"/>
        <v>30</v>
      </c>
      <c r="BL50" s="95">
        <v>101.28571428571429</v>
      </c>
      <c r="BM50" s="45">
        <f>INDEX('[3]60-Mile'!$AA$4:$AA$129,MATCH(E50,'[3]60-Mile'!$A$4:$A$129,0))</f>
        <v>87.142857142857139</v>
      </c>
      <c r="BO50" s="20">
        <v>8882190</v>
      </c>
      <c r="BP50" s="38">
        <v>114.26030684115963</v>
      </c>
      <c r="BQ50" s="38">
        <f>INDEX('[3]60-Mile'!$U$4:$U$129,MATCH(E50,'[3]60-Mile'!$A$4:$A$129,0))</f>
        <v>63.429926217318105</v>
      </c>
      <c r="BR50" s="38">
        <v>701.87447665292586</v>
      </c>
      <c r="BS50" s="38">
        <f>INDEX('[3]60-Mile'!$Z$4:$Z$129,MATCH(E50,'[3]60-Mile'!$A$4:$A$129,0))</f>
        <v>42.557159784269082</v>
      </c>
      <c r="BT50" s="118">
        <f t="shared" si="61"/>
        <v>-0.44306797853309476</v>
      </c>
      <c r="BU50" s="269">
        <v>-0.21594949673215846</v>
      </c>
      <c r="BV50" s="2">
        <f>'[3]60-Mile'!B50</f>
        <v>1144</v>
      </c>
      <c r="BW50" s="2">
        <f>'[3]60-Mile'!C50</f>
        <v>823</v>
      </c>
      <c r="BX50" s="2">
        <f>'[3]60-Mile'!D50</f>
        <v>1015</v>
      </c>
      <c r="BY50" s="2">
        <f>'[3]60-Mile'!E50</f>
        <v>977</v>
      </c>
      <c r="BZ50" s="2">
        <f>'[3]60-Mile'!F50</f>
        <v>1159</v>
      </c>
      <c r="CA50" s="2">
        <f>'[3]60-Mile'!G50</f>
        <v>566</v>
      </c>
      <c r="CB50" s="2">
        <f>'[3]60-Mile'!H50</f>
        <v>617</v>
      </c>
      <c r="CC50" s="2">
        <f>'[3]60-Mile'!I50</f>
        <v>79</v>
      </c>
      <c r="CD50" s="2">
        <f>'[3]60-Mile'!J50</f>
        <v>116</v>
      </c>
      <c r="CE50" s="2">
        <f>'[3]60-Mile'!K50</f>
        <v>105</v>
      </c>
      <c r="CF50" s="2">
        <f>'[3]60-Mile'!L50</f>
        <v>66</v>
      </c>
      <c r="CG50" s="2">
        <f>'[3]60-Mile'!M50</f>
        <v>143</v>
      </c>
      <c r="CH50" s="2">
        <f>'[3]60-Mile'!N50</f>
        <v>70</v>
      </c>
      <c r="CI50" s="2">
        <f>'[3]60-Mile'!O50</f>
        <v>31</v>
      </c>
      <c r="CJ50" s="2"/>
      <c r="CK50" s="2">
        <v>4873</v>
      </c>
      <c r="CL50" s="2">
        <v>-2699</v>
      </c>
      <c r="CM50" s="2">
        <v>2201</v>
      </c>
      <c r="CN50" s="2">
        <v>-1430</v>
      </c>
      <c r="CO50" s="2">
        <v>19571</v>
      </c>
      <c r="CP50" s="2">
        <v>14572</v>
      </c>
      <c r="CQ50" s="2">
        <v>10610</v>
      </c>
    </row>
    <row r="51" spans="1:95" x14ac:dyDescent="0.25">
      <c r="A51" s="21">
        <v>39021</v>
      </c>
      <c r="B51" s="21" t="s">
        <v>90</v>
      </c>
      <c r="C51" s="26" t="s">
        <v>158</v>
      </c>
      <c r="D51" s="26" t="s">
        <v>76</v>
      </c>
      <c r="E51" s="24" t="s">
        <v>226</v>
      </c>
      <c r="F51" s="31">
        <f t="shared" si="27"/>
        <v>2.3096769681224105E-3</v>
      </c>
      <c r="G51" s="31">
        <f t="shared" si="39"/>
        <v>0.74507398101873712</v>
      </c>
      <c r="H51" s="31">
        <f t="shared" si="28"/>
        <v>3.0999297076035283E-3</v>
      </c>
      <c r="I51" s="31">
        <f t="shared" si="40"/>
        <v>3.4816513761467891</v>
      </c>
      <c r="J51" s="31">
        <f t="shared" si="29"/>
        <v>0.20246507523058663</v>
      </c>
      <c r="K51" s="31">
        <f t="shared" si="2"/>
        <v>0.8753539772388812</v>
      </c>
      <c r="L51" s="31">
        <f t="shared" si="3"/>
        <v>0.84095064225573535</v>
      </c>
      <c r="M51" s="31">
        <f t="shared" si="30"/>
        <v>0.80611853729302085</v>
      </c>
      <c r="N51" s="31">
        <f t="shared" si="31"/>
        <v>0.43886712619962737</v>
      </c>
      <c r="O51" s="31">
        <f t="shared" si="41"/>
        <v>0.29771115409413279</v>
      </c>
      <c r="P51" s="31">
        <f t="shared" si="42"/>
        <v>0.51467376797966513</v>
      </c>
      <c r="Q51" s="31">
        <f t="shared" si="43"/>
        <v>0.59371748037210925</v>
      </c>
      <c r="R51" s="31">
        <f t="shared" si="44"/>
        <v>0.25887050035417608</v>
      </c>
      <c r="S51" s="31">
        <f t="shared" si="45"/>
        <v>0.43478260869565222</v>
      </c>
      <c r="T51" s="31">
        <f t="shared" si="32"/>
        <v>0.65060044022131525</v>
      </c>
      <c r="Z51" s="41">
        <f t="shared" si="46"/>
        <v>3.6697247706422013E-2</v>
      </c>
      <c r="AA51" s="41">
        <f t="shared" si="33"/>
        <v>1</v>
      </c>
      <c r="AB51" s="41">
        <v>0.39919957767471592</v>
      </c>
      <c r="AC51" s="41">
        <f t="shared" si="34"/>
        <v>0.9</v>
      </c>
      <c r="AD51" s="41">
        <f t="shared" si="35"/>
        <v>1</v>
      </c>
      <c r="AE51" s="41">
        <f t="shared" si="47"/>
        <v>0.95608228980322008</v>
      </c>
      <c r="AF51" s="41">
        <f t="shared" si="48"/>
        <v>0.5809593999623589</v>
      </c>
      <c r="AG51" s="41">
        <f t="shared" si="49"/>
        <v>0.3901192504258944</v>
      </c>
      <c r="AH51" s="41">
        <f t="shared" si="50"/>
        <v>0.28040278853601858</v>
      </c>
      <c r="AI51" s="41">
        <f t="shared" si="51"/>
        <v>3.727597102841209E-2</v>
      </c>
      <c r="AJ51" s="41">
        <f t="shared" si="52"/>
        <v>0.12754377591493349</v>
      </c>
      <c r="AK51" s="41">
        <f t="shared" si="53"/>
        <v>0.12911143073036974</v>
      </c>
      <c r="AL51" s="41">
        <f t="shared" si="54"/>
        <v>0</v>
      </c>
      <c r="AM51" s="41">
        <f t="shared" si="55"/>
        <v>0</v>
      </c>
      <c r="AN51" s="41">
        <f t="shared" si="56"/>
        <v>0.25887050035417608</v>
      </c>
      <c r="AO51" s="41">
        <f t="shared" si="57"/>
        <v>0.1488555770470664</v>
      </c>
      <c r="AP51" s="41">
        <f t="shared" si="58"/>
        <v>0</v>
      </c>
      <c r="AQ51" s="41">
        <f t="shared" si="59"/>
        <v>0.26965384766094003</v>
      </c>
      <c r="AR51" s="41">
        <f t="shared" si="62"/>
        <v>0.43478260869565222</v>
      </c>
      <c r="AS51" s="41">
        <f t="shared" si="60"/>
        <v>0.12250996015936257</v>
      </c>
      <c r="AT51" s="44">
        <v>6.0100000000000001E-2</v>
      </c>
      <c r="AU51" s="43">
        <f>INDEX('[4]Social Distancing Grades'!$C$2:$C$126,MATCH('Data Table'!$A51,'[4]Social Distancing Grades'!$B$2:$B$126,0))</f>
        <v>1</v>
      </c>
      <c r="AV51" s="62">
        <v>0.39919957767471592</v>
      </c>
      <c r="AW51" s="43">
        <f>INDEX('[4]Social Distancing Grades'!$E$2:$E$126,MATCH('Data Table'!$A51,'[4]Social Distancing Grades'!$B$2:$B$126,0))</f>
        <v>0.9</v>
      </c>
      <c r="AX51" s="43">
        <f>INDEX('[4]Social Distancing Grades'!$D$2:$D$126,MATCH('Data Table'!$A51,'[4]Social Distancing Grades'!$B$2:$B$126,0))</f>
        <v>1</v>
      </c>
      <c r="AY51" s="45">
        <v>121</v>
      </c>
      <c r="AZ51" s="46">
        <v>0.21453848315151045</v>
      </c>
      <c r="BA51" s="43">
        <v>3.09</v>
      </c>
      <c r="BB51" s="43">
        <v>5.66</v>
      </c>
      <c r="BC51" s="268">
        <f>IF(INDEX('[5]Hospital Capacity'!$I$2:$I$126,MATCH('Data Table'!A51,'[5]Hospital Capacity'!$B$2:$B$126,0))&gt;100,100,INDEX('[5]Hospital Capacity'!$I$2:$I$126,MATCH('Data Table'!A51,'[5]Hospital Capacity'!$B$2:$B$126,0)))</f>
        <v>3.7275971028412092</v>
      </c>
      <c r="BD51" s="45">
        <v>276.45425561816643</v>
      </c>
      <c r="BE51" s="45">
        <f>INDEX('[3]60-Mile'!$S$4:$S$129,MATCH(E51,'[3]60-Mile'!$A$4:$A$129,0))</f>
        <v>321.66123696655887</v>
      </c>
      <c r="BF51" s="47">
        <f t="shared" si="36"/>
        <v>30</v>
      </c>
      <c r="BG51" s="43">
        <f t="shared" si="37"/>
        <v>30</v>
      </c>
      <c r="BH51" s="95">
        <v>574.71428571428567</v>
      </c>
      <c r="BI51" s="45">
        <f>INDEX('[3]60-Mile'!$V$4:$V$129,MATCH(E51,'[3]60-Mile'!$A$4:$A$129,0))</f>
        <v>263.85714285714283</v>
      </c>
      <c r="BJ51" s="47">
        <f t="shared" si="38"/>
        <v>30</v>
      </c>
      <c r="BK51" s="47">
        <f t="shared" si="25"/>
        <v>23.122898225270649</v>
      </c>
      <c r="BL51" s="95">
        <v>47.142857142857146</v>
      </c>
      <c r="BM51" s="45">
        <f>INDEX('[3]60-Mile'!$AA$4:$AA$129,MATCH(E51,'[3]60-Mile'!$A$4:$A$129,0))</f>
        <v>17.571428571428573</v>
      </c>
      <c r="BO51" s="20">
        <v>11689100</v>
      </c>
      <c r="BP51" s="38">
        <v>39.425098124478005</v>
      </c>
      <c r="BQ51" s="38">
        <f>INDEX('[3]60-Mile'!$U$4:$U$129,MATCH(E51,'[3]60-Mile'!$A$4:$A$129,0))</f>
        <v>41.689384430898777</v>
      </c>
      <c r="BR51" s="38">
        <v>76.168647862843386</v>
      </c>
      <c r="BS51" s="38">
        <f>INDEX('[3]60-Mile'!$Z$4:$Z$129,MATCH(E51,'[3]60-Mile'!$A$4:$A$129,0))</f>
        <v>23.122898225270649</v>
      </c>
      <c r="BT51" s="118">
        <f t="shared" si="61"/>
        <v>-0.91216457960644004</v>
      </c>
      <c r="BU51" s="269">
        <v>2.7275971028412092</v>
      </c>
      <c r="BV51" s="2">
        <f>'[3]60-Mile'!B51</f>
        <v>205</v>
      </c>
      <c r="BW51" s="2">
        <f>'[3]60-Mile'!C51</f>
        <v>270</v>
      </c>
      <c r="BX51" s="2">
        <f>'[3]60-Mile'!D51</f>
        <v>244</v>
      </c>
      <c r="BY51" s="2">
        <f>'[3]60-Mile'!E51</f>
        <v>284</v>
      </c>
      <c r="BZ51" s="2">
        <f>'[3]60-Mile'!F51</f>
        <v>282</v>
      </c>
      <c r="CA51" s="2">
        <f>'[3]60-Mile'!G51</f>
        <v>313</v>
      </c>
      <c r="CB51" s="2">
        <f>'[3]60-Mile'!H51</f>
        <v>249</v>
      </c>
      <c r="CC51" s="2">
        <f>'[3]60-Mile'!I51</f>
        <v>13</v>
      </c>
      <c r="CD51" s="2">
        <f>'[3]60-Mile'!J51</f>
        <v>31</v>
      </c>
      <c r="CE51" s="2">
        <f>'[3]60-Mile'!K51</f>
        <v>15</v>
      </c>
      <c r="CF51" s="2">
        <f>'[3]60-Mile'!L51</f>
        <v>18</v>
      </c>
      <c r="CG51" s="2">
        <f>'[3]60-Mile'!M51</f>
        <v>15</v>
      </c>
      <c r="CH51" s="2">
        <f>'[3]60-Mile'!N51</f>
        <v>24</v>
      </c>
      <c r="CI51" s="2">
        <f>'[3]60-Mile'!O51</f>
        <v>7</v>
      </c>
      <c r="CJ51" s="2"/>
      <c r="CK51" s="2">
        <v>773</v>
      </c>
      <c r="CL51" s="2">
        <v>7086</v>
      </c>
      <c r="CM51" s="2">
        <v>2240</v>
      </c>
      <c r="CN51" s="2">
        <v>2452</v>
      </c>
      <c r="CO51" s="2">
        <v>2554</v>
      </c>
      <c r="CP51" s="2">
        <v>3029</v>
      </c>
      <c r="CQ51" s="2">
        <v>121</v>
      </c>
    </row>
    <row r="52" spans="1:95" x14ac:dyDescent="0.25">
      <c r="A52" s="21">
        <v>39005</v>
      </c>
      <c r="B52" s="21" t="s">
        <v>90</v>
      </c>
      <c r="C52" s="26" t="s">
        <v>158</v>
      </c>
      <c r="D52" s="26" t="s">
        <v>153</v>
      </c>
      <c r="E52" s="24" t="s">
        <v>203</v>
      </c>
      <c r="F52" s="31">
        <f t="shared" si="27"/>
        <v>3.737850897829029E-3</v>
      </c>
      <c r="G52" s="31">
        <f t="shared" si="39"/>
        <v>0.40542601851591653</v>
      </c>
      <c r="H52" s="31">
        <f t="shared" si="28"/>
        <v>9.2195634397408202E-3</v>
      </c>
      <c r="I52" s="31">
        <f t="shared" si="40"/>
        <v>3.2799711369961861</v>
      </c>
      <c r="J52" s="31">
        <f t="shared" si="29"/>
        <v>0.24320648333827785</v>
      </c>
      <c r="K52" s="31">
        <f t="shared" si="2"/>
        <v>0.95279016713701481</v>
      </c>
      <c r="L52" s="31">
        <f t="shared" si="3"/>
        <v>0.95279016713701481</v>
      </c>
      <c r="M52" s="31">
        <f t="shared" si="30"/>
        <v>0.95212539499172788</v>
      </c>
      <c r="N52" s="31">
        <f t="shared" si="31"/>
        <v>0.40304133520904784</v>
      </c>
      <c r="O52" s="31">
        <f t="shared" si="41"/>
        <v>0.19616376531270147</v>
      </c>
      <c r="P52" s="31">
        <f t="shared" si="42"/>
        <v>0.44971014814461896</v>
      </c>
      <c r="Q52" s="31">
        <f t="shared" si="43"/>
        <v>0.62580510840007342</v>
      </c>
      <c r="R52" s="31">
        <f t="shared" si="44"/>
        <v>0.25887050035417608</v>
      </c>
      <c r="S52" s="31">
        <f t="shared" si="45"/>
        <v>0.43478260869565222</v>
      </c>
      <c r="T52" s="31">
        <f t="shared" si="32"/>
        <v>0.81593579677881223</v>
      </c>
      <c r="Z52" s="41">
        <f t="shared" si="46"/>
        <v>0.44005772600762805</v>
      </c>
      <c r="AA52" s="41">
        <f t="shared" si="33"/>
        <v>1</v>
      </c>
      <c r="AB52" s="41">
        <v>0.60634773783930429</v>
      </c>
      <c r="AC52" s="41">
        <f t="shared" si="34"/>
        <v>1</v>
      </c>
      <c r="AD52" s="41">
        <f t="shared" si="35"/>
        <v>1</v>
      </c>
      <c r="AE52" s="41">
        <f t="shared" si="47"/>
        <v>0.95608228980322008</v>
      </c>
      <c r="AF52" s="41">
        <f t="shared" si="48"/>
        <v>0.26950433594337014</v>
      </c>
      <c r="AG52" s="41">
        <f t="shared" si="49"/>
        <v>0.1039182282793867</v>
      </c>
      <c r="AH52" s="41">
        <f t="shared" si="50"/>
        <v>0.22695584817970563</v>
      </c>
      <c r="AI52" s="41">
        <f t="shared" si="51"/>
        <v>3.727597102841209E-2</v>
      </c>
      <c r="AJ52" s="41">
        <f t="shared" si="52"/>
        <v>0.12754377591493349</v>
      </c>
      <c r="AK52" s="41">
        <f t="shared" si="53"/>
        <v>0.13373467420061888</v>
      </c>
      <c r="AL52" s="41">
        <f t="shared" si="54"/>
        <v>0</v>
      </c>
      <c r="AM52" s="41">
        <f t="shared" si="55"/>
        <v>0</v>
      </c>
      <c r="AN52" s="41">
        <f t="shared" si="56"/>
        <v>0.25887050035417608</v>
      </c>
      <c r="AO52" s="41">
        <f t="shared" si="57"/>
        <v>9.8081882656350733E-2</v>
      </c>
      <c r="AP52" s="41">
        <f t="shared" si="58"/>
        <v>0</v>
      </c>
      <c r="AQ52" s="41">
        <f t="shared" si="59"/>
        <v>0.27042727961872248</v>
      </c>
      <c r="AR52" s="41">
        <f t="shared" si="62"/>
        <v>0.43478260869565222</v>
      </c>
      <c r="AS52" s="41">
        <f t="shared" si="60"/>
        <v>8.9641434262948225E-2</v>
      </c>
      <c r="AT52" s="44">
        <v>0.45140000000000002</v>
      </c>
      <c r="AU52" s="43">
        <f>INDEX('[4]Social Distancing Grades'!$C$2:$C$126,MATCH('Data Table'!$A52,'[4]Social Distancing Grades'!$B$2:$B$126,0))</f>
        <v>1</v>
      </c>
      <c r="AV52" s="62">
        <v>0.60634773783930429</v>
      </c>
      <c r="AW52" s="43">
        <f>INDEX('[4]Social Distancing Grades'!$E$2:$E$126,MATCH('Data Table'!$A52,'[4]Social Distancing Grades'!$B$2:$B$126,0))</f>
        <v>1</v>
      </c>
      <c r="AX52" s="43">
        <f>INDEX('[4]Social Distancing Grades'!$D$2:$D$126,MATCH('Data Table'!$A52,'[4]Social Distancing Grades'!$B$2:$B$126,0))</f>
        <v>1</v>
      </c>
      <c r="AY52" s="45">
        <v>121</v>
      </c>
      <c r="AZ52" s="46">
        <v>0.17172159606858609</v>
      </c>
      <c r="BA52" s="43">
        <v>1.41</v>
      </c>
      <c r="BB52" s="43">
        <v>4.97</v>
      </c>
      <c r="BC52" s="268">
        <f>IF(INDEX('[5]Hospital Capacity'!$I$2:$I$126,MATCH('Data Table'!A52,'[5]Hospital Capacity'!$B$2:$B$126,0))&gt;100,100,INDEX('[5]Hospital Capacity'!$I$2:$I$126,MATCH('Data Table'!A52,'[5]Hospital Capacity'!$B$2:$B$126,0)))</f>
        <v>3.7275971028412092</v>
      </c>
      <c r="BD52" s="45">
        <v>276.45425561816643</v>
      </c>
      <c r="BE52" s="45">
        <f>INDEX('[3]60-Mile'!$S$4:$S$129,MATCH(E52,'[3]60-Mile'!$A$4:$A$129,0))</f>
        <v>332.40490049224377</v>
      </c>
      <c r="BF52" s="47">
        <f t="shared" si="36"/>
        <v>30</v>
      </c>
      <c r="BG52" s="43">
        <f t="shared" si="37"/>
        <v>30</v>
      </c>
      <c r="BH52" s="95">
        <v>574.71428571428567</v>
      </c>
      <c r="BI52" s="45">
        <f>INDEX('[3]60-Mile'!$V$4:$V$129,MATCH(E52,'[3]60-Mile'!$A$4:$A$129,0))</f>
        <v>173.85714285714286</v>
      </c>
      <c r="BJ52" s="47">
        <f t="shared" si="38"/>
        <v>30</v>
      </c>
      <c r="BK52" s="47">
        <f t="shared" si="25"/>
        <v>23.103173046729211</v>
      </c>
      <c r="BL52" s="95">
        <v>47.142857142857146</v>
      </c>
      <c r="BM52" s="45">
        <f>INDEX('[3]60-Mile'!$AA$4:$AA$129,MATCH(E52,'[3]60-Mile'!$A$4:$A$129,0))</f>
        <v>12.857142857142858</v>
      </c>
      <c r="BO52" s="20">
        <v>11689100</v>
      </c>
      <c r="BP52" s="38">
        <v>39.425098124478005</v>
      </c>
      <c r="BQ52" s="38">
        <f>INDEX('[3]60-Mile'!$U$4:$U$129,MATCH(E52,'[3]60-Mile'!$A$4:$A$129,0))</f>
        <v>41.199708011183098</v>
      </c>
      <c r="BR52" s="38">
        <v>76.168647862843386</v>
      </c>
      <c r="BS52" s="38">
        <f>INDEX('[3]60-Mile'!$Z$4:$Z$129,MATCH(E52,'[3]60-Mile'!$A$4:$A$129,0))</f>
        <v>23.103173046729211</v>
      </c>
      <c r="BT52" s="118">
        <f t="shared" si="61"/>
        <v>-0.91216457960644004</v>
      </c>
      <c r="BU52" s="269">
        <v>2.7275971028412092</v>
      </c>
      <c r="BV52" s="2">
        <f>'[3]60-Mile'!B52</f>
        <v>157</v>
      </c>
      <c r="BW52" s="2">
        <f>'[3]60-Mile'!C52</f>
        <v>180</v>
      </c>
      <c r="BX52" s="2">
        <f>'[3]60-Mile'!D52</f>
        <v>160</v>
      </c>
      <c r="BY52" s="2">
        <f>'[3]60-Mile'!E52</f>
        <v>148</v>
      </c>
      <c r="BZ52" s="2">
        <f>'[3]60-Mile'!F52</f>
        <v>203</v>
      </c>
      <c r="CA52" s="2">
        <f>'[3]60-Mile'!G52</f>
        <v>211</v>
      </c>
      <c r="CB52" s="2">
        <f>'[3]60-Mile'!H52</f>
        <v>158</v>
      </c>
      <c r="CC52" s="2">
        <f>'[3]60-Mile'!I52</f>
        <v>13</v>
      </c>
      <c r="CD52" s="2">
        <f>'[3]60-Mile'!J52</f>
        <v>19</v>
      </c>
      <c r="CE52" s="2">
        <f>'[3]60-Mile'!K52</f>
        <v>13</v>
      </c>
      <c r="CF52" s="2">
        <f>'[3]60-Mile'!L52</f>
        <v>8</v>
      </c>
      <c r="CG52" s="2">
        <f>'[3]60-Mile'!M52</f>
        <v>15</v>
      </c>
      <c r="CH52" s="2">
        <f>'[3]60-Mile'!N52</f>
        <v>15</v>
      </c>
      <c r="CI52" s="2">
        <f>'[3]60-Mile'!O52</f>
        <v>7</v>
      </c>
      <c r="CJ52" s="2"/>
      <c r="CK52" s="2">
        <v>773</v>
      </c>
      <c r="CL52" s="2">
        <v>7086</v>
      </c>
      <c r="CM52" s="2">
        <v>2240</v>
      </c>
      <c r="CN52" s="2">
        <v>2452</v>
      </c>
      <c r="CO52" s="2">
        <v>2554</v>
      </c>
      <c r="CP52" s="2">
        <v>3029</v>
      </c>
      <c r="CQ52" s="2">
        <v>121</v>
      </c>
    </row>
    <row r="53" spans="1:95" x14ac:dyDescent="0.25">
      <c r="A53" s="21">
        <v>39051</v>
      </c>
      <c r="B53" s="21" t="s">
        <v>90</v>
      </c>
      <c r="C53" s="26" t="s">
        <v>158</v>
      </c>
      <c r="D53" s="26" t="s">
        <v>76</v>
      </c>
      <c r="E53" s="24" t="s">
        <v>228</v>
      </c>
      <c r="F53" s="31">
        <f t="shared" si="27"/>
        <v>1.3458807110676265E-2</v>
      </c>
      <c r="G53" s="31">
        <f t="shared" si="39"/>
        <v>0.30625167959240335</v>
      </c>
      <c r="H53" s="31">
        <f t="shared" si="28"/>
        <v>4.3946884237790522E-2</v>
      </c>
      <c r="I53" s="31">
        <f t="shared" si="40"/>
        <v>3.3076486960107205</v>
      </c>
      <c r="J53" s="31">
        <f t="shared" si="29"/>
        <v>0.40929616992225148</v>
      </c>
      <c r="K53" s="31">
        <f t="shared" si="2"/>
        <v>0.99412946857257234</v>
      </c>
      <c r="L53" s="31">
        <f t="shared" si="3"/>
        <v>0.99412946857257234</v>
      </c>
      <c r="M53" s="31">
        <f t="shared" si="30"/>
        <v>0.84366716973100397</v>
      </c>
      <c r="N53" s="31">
        <f t="shared" si="31"/>
        <v>0.32414897966551409</v>
      </c>
      <c r="O53" s="31">
        <f t="shared" si="41"/>
        <v>0.1777885235332044</v>
      </c>
      <c r="P53" s="31">
        <f t="shared" si="42"/>
        <v>0.39043824701195223</v>
      </c>
      <c r="Q53" s="31">
        <f t="shared" si="43"/>
        <v>0.52759748945783114</v>
      </c>
      <c r="R53" s="31">
        <f t="shared" si="44"/>
        <v>0.25887050035417608</v>
      </c>
      <c r="S53" s="31">
        <f t="shared" si="45"/>
        <v>0.43478260869565222</v>
      </c>
      <c r="T53" s="31">
        <f t="shared" si="32"/>
        <v>0.68827014556140209</v>
      </c>
      <c r="Z53" s="41">
        <f t="shared" si="46"/>
        <v>0.38470260797855887</v>
      </c>
      <c r="AA53" s="41">
        <f t="shared" si="33"/>
        <v>1</v>
      </c>
      <c r="AB53" s="41">
        <v>0.83826359721475285</v>
      </c>
      <c r="AC53" s="41">
        <f t="shared" si="34"/>
        <v>1</v>
      </c>
      <c r="AD53" s="41">
        <f t="shared" si="35"/>
        <v>1</v>
      </c>
      <c r="AE53" s="41">
        <f t="shared" si="47"/>
        <v>0.95608228980322008</v>
      </c>
      <c r="AF53" s="41">
        <f t="shared" si="48"/>
        <v>0.49683558909784564</v>
      </c>
      <c r="AG53" s="41">
        <f t="shared" si="49"/>
        <v>0.18909710391822826</v>
      </c>
      <c r="AH53" s="41">
        <f t="shared" si="50"/>
        <v>4.260263361735088E-2</v>
      </c>
      <c r="AI53" s="41">
        <f t="shared" si="51"/>
        <v>3.727597102841209E-2</v>
      </c>
      <c r="AJ53" s="41">
        <f t="shared" si="52"/>
        <v>0.12754377591493349</v>
      </c>
      <c r="AK53" s="41">
        <f t="shared" si="53"/>
        <v>0.28491811870829281</v>
      </c>
      <c r="AL53" s="41">
        <f t="shared" si="54"/>
        <v>0</v>
      </c>
      <c r="AM53" s="41">
        <f t="shared" si="55"/>
        <v>0</v>
      </c>
      <c r="AN53" s="41">
        <f t="shared" si="56"/>
        <v>0.25887050035417608</v>
      </c>
      <c r="AO53" s="41">
        <f t="shared" si="57"/>
        <v>8.8894261766602201E-2</v>
      </c>
      <c r="AP53" s="41">
        <f t="shared" si="58"/>
        <v>0</v>
      </c>
      <c r="AQ53" s="41">
        <f t="shared" si="59"/>
        <v>0</v>
      </c>
      <c r="AR53" s="41">
        <f t="shared" si="62"/>
        <v>0.43478260869565222</v>
      </c>
      <c r="AS53" s="41">
        <f t="shared" si="60"/>
        <v>0.19521912350597612</v>
      </c>
      <c r="AT53" s="44">
        <v>0.3977</v>
      </c>
      <c r="AU53" s="43">
        <f>INDEX('[4]Social Distancing Grades'!$C$2:$C$126,MATCH('Data Table'!$A53,'[4]Social Distancing Grades'!$B$2:$B$126,0))</f>
        <v>1</v>
      </c>
      <c r="AV53" s="62">
        <v>0.83826359721475285</v>
      </c>
      <c r="AW53" s="43">
        <f>INDEX('[4]Social Distancing Grades'!$E$2:$E$126,MATCH('Data Table'!$A53,'[4]Social Distancing Grades'!$B$2:$B$126,0))</f>
        <v>1</v>
      </c>
      <c r="AX53" s="43">
        <f>INDEX('[4]Social Distancing Grades'!$D$2:$D$126,MATCH('Data Table'!$A53,'[4]Social Distancing Grades'!$B$2:$B$126,0))</f>
        <v>1</v>
      </c>
      <c r="AY53" s="45">
        <v>121</v>
      </c>
      <c r="AZ53" s="46">
        <v>0.20297366971007111</v>
      </c>
      <c r="BA53" s="43">
        <v>1.91</v>
      </c>
      <c r="BB53" s="43">
        <v>2.59</v>
      </c>
      <c r="BC53" s="268">
        <f>IF(INDEX('[5]Hospital Capacity'!$I$2:$I$126,MATCH('Data Table'!A53,'[5]Hospital Capacity'!$B$2:$B$126,0))&gt;100,100,INDEX('[5]Hospital Capacity'!$I$2:$I$126,MATCH('Data Table'!A53,'[5]Hospital Capacity'!$B$2:$B$126,0)))</f>
        <v>3.7275971028412092</v>
      </c>
      <c r="BD53" s="45">
        <v>276.45425561816643</v>
      </c>
      <c r="BE53" s="45">
        <f>INDEX('[3]60-Mile'!$S$4:$S$129,MATCH(E53,'[3]60-Mile'!$A$4:$A$129,0))</f>
        <v>683.73055939313053</v>
      </c>
      <c r="BF53" s="47">
        <f t="shared" si="36"/>
        <v>30</v>
      </c>
      <c r="BG53" s="43">
        <f t="shared" si="37"/>
        <v>30</v>
      </c>
      <c r="BH53" s="95">
        <v>574.71428571428567</v>
      </c>
      <c r="BI53" s="45">
        <f>INDEX('[3]60-Mile'!$V$4:$V$129,MATCH(E53,'[3]60-Mile'!$A$4:$A$129,0))</f>
        <v>157.57142857142858</v>
      </c>
      <c r="BJ53" s="47">
        <f t="shared" si="38"/>
        <v>30</v>
      </c>
      <c r="BK53" s="47">
        <f t="shared" si="25"/>
        <v>30</v>
      </c>
      <c r="BL53" s="95">
        <v>47.142857142857146</v>
      </c>
      <c r="BM53" s="45">
        <f>INDEX('[3]60-Mile'!$AA$4:$AA$129,MATCH(E53,'[3]60-Mile'!$A$4:$A$129,0))</f>
        <v>28</v>
      </c>
      <c r="BO53" s="20">
        <v>11689100</v>
      </c>
      <c r="BP53" s="38">
        <v>39.425098124478005</v>
      </c>
      <c r="BQ53" s="38">
        <f>INDEX('[3]60-Mile'!$U$4:$U$129,MATCH(E53,'[3]60-Mile'!$A$4:$A$129,0))</f>
        <v>111.27175735805598</v>
      </c>
      <c r="BR53" s="38">
        <v>76.168647862843386</v>
      </c>
      <c r="BS53" s="38">
        <f>INDEX('[3]60-Mile'!$Z$4:$Z$129,MATCH(E53,'[3]60-Mile'!$A$4:$A$129,0))</f>
        <v>70.725201571434965</v>
      </c>
      <c r="BT53" s="118">
        <f t="shared" si="61"/>
        <v>-0.91216457960644004</v>
      </c>
      <c r="BU53" s="269">
        <v>2.7275971028412092</v>
      </c>
      <c r="BV53" s="2">
        <f>'[3]60-Mile'!B53</f>
        <v>114</v>
      </c>
      <c r="BW53" s="2">
        <f>'[3]60-Mile'!C53</f>
        <v>202</v>
      </c>
      <c r="BX53" s="2">
        <f>'[3]60-Mile'!D53</f>
        <v>191</v>
      </c>
      <c r="BY53" s="2">
        <f>'[3]60-Mile'!E53</f>
        <v>172</v>
      </c>
      <c r="BZ53" s="2">
        <f>'[3]60-Mile'!F53</f>
        <v>120</v>
      </c>
      <c r="CA53" s="2">
        <f>'[3]60-Mile'!G53</f>
        <v>176</v>
      </c>
      <c r="CB53" s="2">
        <f>'[3]60-Mile'!H53</f>
        <v>128</v>
      </c>
      <c r="CC53" s="2">
        <f>'[3]60-Mile'!I53</f>
        <v>18</v>
      </c>
      <c r="CD53" s="2">
        <f>'[3]60-Mile'!J53</f>
        <v>53</v>
      </c>
      <c r="CE53" s="2">
        <f>'[3]60-Mile'!K53</f>
        <v>15</v>
      </c>
      <c r="CF53" s="2">
        <f>'[3]60-Mile'!L53</f>
        <v>42</v>
      </c>
      <c r="CG53" s="2">
        <f>'[3]60-Mile'!M53</f>
        <v>15</v>
      </c>
      <c r="CH53" s="2">
        <f>'[3]60-Mile'!N53</f>
        <v>52</v>
      </c>
      <c r="CI53" s="2">
        <f>'[3]60-Mile'!O53</f>
        <v>1</v>
      </c>
      <c r="CJ53" s="2"/>
      <c r="CK53" s="2">
        <v>773</v>
      </c>
      <c r="CL53" s="2">
        <v>7086</v>
      </c>
      <c r="CM53" s="2">
        <v>2240</v>
      </c>
      <c r="CN53" s="2">
        <v>2452</v>
      </c>
      <c r="CO53" s="2">
        <v>2554</v>
      </c>
      <c r="CP53" s="2">
        <v>3029</v>
      </c>
      <c r="CQ53" s="2">
        <v>121</v>
      </c>
    </row>
    <row r="54" spans="1:95" x14ac:dyDescent="0.25">
      <c r="A54" s="21">
        <v>18167</v>
      </c>
      <c r="B54" s="21" t="s">
        <v>58</v>
      </c>
      <c r="C54" s="26" t="s">
        <v>158</v>
      </c>
      <c r="D54" s="26" t="s">
        <v>155</v>
      </c>
      <c r="E54" s="24" t="s">
        <v>194</v>
      </c>
      <c r="F54" s="31">
        <f t="shared" si="27"/>
        <v>8.2073334061837321E-6</v>
      </c>
      <c r="G54" s="31">
        <f t="shared" si="39"/>
        <v>0.29403338399231865</v>
      </c>
      <c r="H54" s="31">
        <f t="shared" si="28"/>
        <v>2.7912930480023797E-5</v>
      </c>
      <c r="I54" s="31">
        <f t="shared" si="40"/>
        <v>3.3072879084630449</v>
      </c>
      <c r="J54" s="31">
        <f t="shared" si="29"/>
        <v>9.196715218703605E-2</v>
      </c>
      <c r="K54" s="31">
        <f t="shared" si="2"/>
        <v>0.43740478677836692</v>
      </c>
      <c r="L54" s="31">
        <f t="shared" si="3"/>
        <v>0.43740478677836692</v>
      </c>
      <c r="M54" s="31">
        <f t="shared" si="30"/>
        <v>7.4708556733828688E-2</v>
      </c>
      <c r="N54" s="31">
        <f t="shared" si="31"/>
        <v>5.5573982927818726E-2</v>
      </c>
      <c r="O54" s="31">
        <f t="shared" si="41"/>
        <v>5.0290135396518373E-2</v>
      </c>
      <c r="P54" s="31">
        <f t="shared" si="42"/>
        <v>5.7768924302788856E-2</v>
      </c>
      <c r="Q54" s="31">
        <f t="shared" si="43"/>
        <v>0.26343013862333292</v>
      </c>
      <c r="R54" s="31">
        <f t="shared" si="44"/>
        <v>0.22261575117522059</v>
      </c>
      <c r="S54" s="31">
        <f t="shared" si="45"/>
        <v>0.27799736495388666</v>
      </c>
      <c r="T54" s="31">
        <f t="shared" si="32"/>
        <v>0.70651112065353094</v>
      </c>
      <c r="Z54" s="41">
        <f t="shared" si="46"/>
        <v>0.38542418307390985</v>
      </c>
      <c r="AA54" s="41">
        <f t="shared" si="33"/>
        <v>1</v>
      </c>
      <c r="AB54" s="41">
        <v>0.17780195308055513</v>
      </c>
      <c r="AC54" s="41">
        <f t="shared" si="34"/>
        <v>1</v>
      </c>
      <c r="AD54" s="41">
        <f t="shared" si="35"/>
        <v>1</v>
      </c>
      <c r="AE54" s="41">
        <f t="shared" si="47"/>
        <v>0.91272361359570664</v>
      </c>
      <c r="AF54" s="41">
        <f t="shared" si="48"/>
        <v>0.50268227424791068</v>
      </c>
      <c r="AG54" s="41">
        <f t="shared" si="49"/>
        <v>0.18568994889267459</v>
      </c>
      <c r="AH54" s="41">
        <f t="shared" si="50"/>
        <v>2.0139426800929495E-2</v>
      </c>
      <c r="AI54" s="41">
        <f t="shared" si="51"/>
        <v>4.4102004149357284E-2</v>
      </c>
      <c r="AJ54" s="41">
        <f t="shared" si="52"/>
        <v>0.23387014600247646</v>
      </c>
      <c r="AK54" s="41">
        <f t="shared" si="53"/>
        <v>0.10796047036929889</v>
      </c>
      <c r="AL54" s="41">
        <f t="shared" si="54"/>
        <v>0</v>
      </c>
      <c r="AM54" s="41">
        <f t="shared" si="55"/>
        <v>0</v>
      </c>
      <c r="AN54" s="41">
        <f t="shared" si="56"/>
        <v>0.22261575117522059</v>
      </c>
      <c r="AO54" s="41">
        <f t="shared" si="57"/>
        <v>2.5145067698259187E-2</v>
      </c>
      <c r="AP54" s="41">
        <f t="shared" si="58"/>
        <v>0</v>
      </c>
      <c r="AQ54" s="41">
        <f t="shared" si="59"/>
        <v>0</v>
      </c>
      <c r="AR54" s="41">
        <f t="shared" si="62"/>
        <v>0.27799736495388666</v>
      </c>
      <c r="AS54" s="41">
        <f t="shared" si="60"/>
        <v>2.8884462151394428E-2</v>
      </c>
      <c r="AT54" s="44">
        <v>0.39839999999999998</v>
      </c>
      <c r="AU54" s="43">
        <f>INDEX('[4]Social Distancing Grades'!$C$2:$C$126,MATCH('Data Table'!$A54,'[4]Social Distancing Grades'!$B$2:$B$126,0))</f>
        <v>1</v>
      </c>
      <c r="AV54" s="62">
        <v>0.17780195308055513</v>
      </c>
      <c r="AW54" s="43">
        <f>INDEX('[4]Social Distancing Grades'!$E$2:$E$126,MATCH('Data Table'!$A54,'[4]Social Distancing Grades'!$B$2:$B$126,0))</f>
        <v>1</v>
      </c>
      <c r="AX54" s="43">
        <f>INDEX('[4]Social Distancing Grades'!$D$2:$D$126,MATCH('Data Table'!$A54,'[4]Social Distancing Grades'!$B$2:$B$126,0))</f>
        <v>1</v>
      </c>
      <c r="AY54" s="45">
        <v>2060</v>
      </c>
      <c r="AZ54" s="46">
        <v>0.20377743528270115</v>
      </c>
      <c r="BA54" s="43">
        <v>1.89</v>
      </c>
      <c r="BB54" s="43">
        <v>2.2999999999999998</v>
      </c>
      <c r="BC54" s="268">
        <f>IF(INDEX('[5]Hospital Capacity'!$I$2:$I$126,MATCH('Data Table'!A54,'[5]Hospital Capacity'!$B$2:$B$126,0))&gt;100,100,INDEX('[5]Hospital Capacity'!$I$2:$I$126,MATCH('Data Table'!A54,'[5]Hospital Capacity'!$B$2:$B$126,0)))</f>
        <v>4.4102004149357281</v>
      </c>
      <c r="BD54" s="45">
        <v>470.17547188776155</v>
      </c>
      <c r="BE54" s="45">
        <f>INDEX('[3]60-Mile'!$S$4:$S$129,MATCH(E54,'[3]60-Mile'!$A$4:$A$129,0))</f>
        <v>272.50985594439567</v>
      </c>
      <c r="BF54" s="47">
        <f t="shared" si="36"/>
        <v>30</v>
      </c>
      <c r="BG54" s="43">
        <f t="shared" si="37"/>
        <v>30</v>
      </c>
      <c r="BH54" s="95">
        <v>494.28571428571428</v>
      </c>
      <c r="BI54" s="45">
        <f>INDEX('[3]60-Mile'!$V$4:$V$129,MATCH(E54,'[3]60-Mile'!$A$4:$A$129,0))</f>
        <v>44.571428571428569</v>
      </c>
      <c r="BJ54" s="47">
        <f t="shared" si="38"/>
        <v>30</v>
      </c>
      <c r="BK54" s="47">
        <f t="shared" si="25"/>
        <v>30</v>
      </c>
      <c r="BL54" s="95">
        <v>30.142857142857142</v>
      </c>
      <c r="BM54" s="45">
        <f>INDEX('[3]60-Mile'!$AA$4:$AA$129,MATCH(E54,'[3]60-Mile'!$A$4:$A$129,0))</f>
        <v>4.1428571428571432</v>
      </c>
      <c r="BO54" s="20">
        <v>6732219</v>
      </c>
      <c r="BP54" s="38">
        <v>64.499893667966433</v>
      </c>
      <c r="BQ54" s="38">
        <f>INDEX('[3]60-Mile'!$U$4:$U$129,MATCH(E54,'[3]60-Mile'!$A$4:$A$129,0))</f>
        <v>45.015909691720339</v>
      </c>
      <c r="BR54" s="38">
        <v>0</v>
      </c>
      <c r="BS54" s="38">
        <f>INDEX('[3]60-Mile'!$Z$4:$Z$129,MATCH(E54,'[3]60-Mile'!$A$4:$A$129,0))</f>
        <v>38.970575307582912</v>
      </c>
      <c r="BT54" s="118">
        <f t="shared" si="61"/>
        <v>-0.82544722719141328</v>
      </c>
      <c r="BU54" s="269">
        <v>3.4102004149357281</v>
      </c>
      <c r="BV54" s="2">
        <f>'[3]60-Mile'!B54</f>
        <v>41</v>
      </c>
      <c r="BW54" s="2">
        <f>'[3]60-Mile'!C54</f>
        <v>39</v>
      </c>
      <c r="BX54" s="2">
        <f>'[3]60-Mile'!D54</f>
        <v>39</v>
      </c>
      <c r="BY54" s="2">
        <f>'[3]60-Mile'!E54</f>
        <v>66</v>
      </c>
      <c r="BZ54" s="2">
        <f>'[3]60-Mile'!F54</f>
        <v>25</v>
      </c>
      <c r="CA54" s="2">
        <f>'[3]60-Mile'!G54</f>
        <v>47</v>
      </c>
      <c r="CB54" s="2">
        <f>'[3]60-Mile'!H54</f>
        <v>55</v>
      </c>
      <c r="CC54" s="2">
        <f>'[3]60-Mile'!I54</f>
        <v>3</v>
      </c>
      <c r="CD54" s="2">
        <f>'[3]60-Mile'!J54</f>
        <v>6</v>
      </c>
      <c r="CE54" s="2">
        <f>'[3]60-Mile'!K54</f>
        <v>4</v>
      </c>
      <c r="CF54" s="2">
        <f>'[3]60-Mile'!L54</f>
        <v>4</v>
      </c>
      <c r="CG54" s="2">
        <f>'[3]60-Mile'!M54</f>
        <v>1</v>
      </c>
      <c r="CH54" s="2">
        <f>'[3]60-Mile'!N54</f>
        <v>7</v>
      </c>
      <c r="CI54" s="2">
        <f>'[3]60-Mile'!O54</f>
        <v>4</v>
      </c>
      <c r="CJ54" s="2"/>
      <c r="CK54" s="2">
        <v>918</v>
      </c>
      <c r="CL54" s="2">
        <v>718</v>
      </c>
      <c r="CM54" s="2">
        <v>637</v>
      </c>
      <c r="CN54" s="2">
        <v>836</v>
      </c>
      <c r="CO54" s="2">
        <v>1452</v>
      </c>
      <c r="CP54" s="2">
        <v>1118</v>
      </c>
      <c r="CQ54" s="2">
        <v>2060</v>
      </c>
    </row>
    <row r="55" spans="1:95" x14ac:dyDescent="0.25">
      <c r="A55" s="21">
        <v>17167</v>
      </c>
      <c r="B55" s="21" t="s">
        <v>60</v>
      </c>
      <c r="C55" s="26" t="s">
        <v>158</v>
      </c>
      <c r="D55" s="26" t="s">
        <v>76</v>
      </c>
      <c r="E55" s="24" t="s">
        <v>180</v>
      </c>
      <c r="F55" s="31">
        <f t="shared" si="27"/>
        <v>3.0607578174679316E-2</v>
      </c>
      <c r="G55" s="31">
        <f t="shared" si="39"/>
        <v>0.37604370497116946</v>
      </c>
      <c r="H55" s="31">
        <f t="shared" si="28"/>
        <v>8.1393672517469581E-2</v>
      </c>
      <c r="I55" s="31">
        <f t="shared" si="40"/>
        <v>3.1551901865787033</v>
      </c>
      <c r="J55" s="31">
        <f t="shared" si="29"/>
        <v>0.46175451772124326</v>
      </c>
      <c r="K55" s="31">
        <f t="shared" si="2"/>
        <v>0.95674077687196135</v>
      </c>
      <c r="L55" s="31">
        <f t="shared" si="3"/>
        <v>0.95674077687196135</v>
      </c>
      <c r="M55" s="31">
        <f t="shared" si="30"/>
        <v>0.93204585770303472</v>
      </c>
      <c r="N55" s="31">
        <f t="shared" si="31"/>
        <v>1.1279553821379362E-2</v>
      </c>
      <c r="O55" s="31">
        <f t="shared" si="41"/>
        <v>1.3700838168923275E-2</v>
      </c>
      <c r="P55" s="31">
        <f t="shared" si="42"/>
        <v>9.9601593625498024E-3</v>
      </c>
      <c r="Q55" s="31">
        <f t="shared" si="43"/>
        <v>1.0064470592670225</v>
      </c>
      <c r="R55" s="31">
        <f t="shared" si="44"/>
        <v>1</v>
      </c>
      <c r="S55" s="31">
        <f t="shared" si="45"/>
        <v>0.85638998682476941</v>
      </c>
      <c r="T55" s="31">
        <f t="shared" si="32"/>
        <v>0.64728475040905997</v>
      </c>
      <c r="Z55" s="41">
        <f t="shared" si="46"/>
        <v>0.68961962684259348</v>
      </c>
      <c r="AA55" s="41">
        <f t="shared" si="33"/>
        <v>1</v>
      </c>
      <c r="AB55" s="41">
        <v>0.6194574539374581</v>
      </c>
      <c r="AC55" s="41">
        <f t="shared" si="34"/>
        <v>1</v>
      </c>
      <c r="AD55" s="41">
        <f t="shared" si="35"/>
        <v>1</v>
      </c>
      <c r="AE55" s="41">
        <f t="shared" si="47"/>
        <v>0.85787119856887295</v>
      </c>
      <c r="AF55" s="41">
        <f t="shared" si="48"/>
        <v>0.68704392474901321</v>
      </c>
      <c r="AG55" s="41">
        <f t="shared" si="49"/>
        <v>0.12606473594548551</v>
      </c>
      <c r="AH55" s="41">
        <f t="shared" si="50"/>
        <v>0.22927962819519751</v>
      </c>
      <c r="AI55" s="41">
        <f t="shared" si="51"/>
        <v>1.0349670415243208E-2</v>
      </c>
      <c r="AJ55" s="41">
        <f t="shared" si="52"/>
        <v>0.46146004896593301</v>
      </c>
      <c r="AK55" s="41">
        <f t="shared" si="53"/>
        <v>4.113519366716821E-2</v>
      </c>
      <c r="AL55" s="41">
        <f t="shared" si="54"/>
        <v>0</v>
      </c>
      <c r="AM55" s="41">
        <f t="shared" si="55"/>
        <v>0</v>
      </c>
      <c r="AN55" s="41">
        <f t="shared" si="56"/>
        <v>1</v>
      </c>
      <c r="AO55" s="41">
        <f t="shared" si="57"/>
        <v>6.8504190844616373E-3</v>
      </c>
      <c r="AP55" s="41">
        <f t="shared" si="58"/>
        <v>0</v>
      </c>
      <c r="AQ55" s="41">
        <f t="shared" si="59"/>
        <v>0</v>
      </c>
      <c r="AR55" s="41">
        <f t="shared" si="62"/>
        <v>0.85638998682476941</v>
      </c>
      <c r="AS55" s="41">
        <f t="shared" si="60"/>
        <v>4.9800796812749012E-3</v>
      </c>
      <c r="AT55" s="44">
        <v>0.69350000000000001</v>
      </c>
      <c r="AU55" s="43">
        <f>INDEX('[4]Social Distancing Grades'!$C$2:$C$126,MATCH('Data Table'!$A55,'[4]Social Distancing Grades'!$B$2:$B$126,0))</f>
        <v>1</v>
      </c>
      <c r="AV55" s="62">
        <v>0.6194574539374581</v>
      </c>
      <c r="AW55" s="43">
        <f>INDEX('[4]Social Distancing Grades'!$E$2:$E$126,MATCH('Data Table'!$A55,'[4]Social Distancing Grades'!$B$2:$B$126,0))</f>
        <v>1</v>
      </c>
      <c r="AX55" s="43">
        <f>INDEX('[4]Social Distancing Grades'!$D$2:$D$126,MATCH('Data Table'!$A55,'[4]Social Distancing Grades'!$B$2:$B$126,0))</f>
        <v>1</v>
      </c>
      <c r="AY55" s="45">
        <v>4513</v>
      </c>
      <c r="AZ55" s="46">
        <v>0.22912231768745794</v>
      </c>
      <c r="BA55" s="43">
        <v>1.54</v>
      </c>
      <c r="BB55" s="43">
        <v>5</v>
      </c>
      <c r="BC55" s="268">
        <f>IF(INDEX('[5]Hospital Capacity'!$I$2:$I$126,MATCH('Data Table'!A55,'[5]Hospital Capacity'!$B$2:$B$126,0))&gt;100,100,INDEX('[5]Hospital Capacity'!$I$2:$I$126,MATCH('Data Table'!A55,'[5]Hospital Capacity'!$B$2:$B$126,0)))</f>
        <v>1.0349670415243208</v>
      </c>
      <c r="BD55" s="45">
        <v>884.8326521945811</v>
      </c>
      <c r="BE55" s="45">
        <f>INDEX('[3]60-Mile'!$S$4:$S$129,MATCH(E55,'[3]60-Mile'!$A$4:$A$129,0))</f>
        <v>117.21881567828744</v>
      </c>
      <c r="BF55" s="47">
        <f t="shared" si="36"/>
        <v>30</v>
      </c>
      <c r="BG55" s="43">
        <f t="shared" si="37"/>
        <v>30</v>
      </c>
      <c r="BH55" s="95">
        <v>2218.8571428571427</v>
      </c>
      <c r="BI55" s="45">
        <f>INDEX('[3]60-Mile'!$V$4:$V$129,MATCH(E55,'[3]60-Mile'!$A$4:$A$129,0))</f>
        <v>12.142857142857142</v>
      </c>
      <c r="BJ55" s="47">
        <f t="shared" si="38"/>
        <v>30</v>
      </c>
      <c r="BK55" s="47">
        <f t="shared" si="25"/>
        <v>30</v>
      </c>
      <c r="BL55" s="95">
        <v>92.857142857142861</v>
      </c>
      <c r="BM55" s="45">
        <f>INDEX('[3]60-Mile'!$AA$4:$AA$129,MATCH(E55,'[3]60-Mile'!$A$4:$A$129,0))</f>
        <v>0.7142857142857143</v>
      </c>
      <c r="BO55" s="20">
        <v>12671821</v>
      </c>
      <c r="BP55" s="38">
        <v>44.97902063984877</v>
      </c>
      <c r="BQ55" s="38">
        <f>INDEX('[3]60-Mile'!$U$4:$U$129,MATCH(E55,'[3]60-Mile'!$A$4:$A$129,0))</f>
        <v>61.416265627412052</v>
      </c>
      <c r="BR55" s="38">
        <v>120.55776680042928</v>
      </c>
      <c r="BS55" s="38">
        <f>INDEX('[3]60-Mile'!$Z$4:$Z$129,MATCH(E55,'[3]60-Mile'!$A$4:$A$129,0))</f>
        <v>65.640428044492054</v>
      </c>
      <c r="BT55" s="118">
        <f t="shared" si="61"/>
        <v>-0.7157423971377459</v>
      </c>
      <c r="BU55" s="269">
        <v>3.4967041524320841E-2</v>
      </c>
      <c r="BV55" s="2">
        <f>'[3]60-Mile'!B55</f>
        <v>8</v>
      </c>
      <c r="BW55" s="2">
        <f>'[3]60-Mile'!C55</f>
        <v>19</v>
      </c>
      <c r="BX55" s="2">
        <f>'[3]60-Mile'!D55</f>
        <v>12</v>
      </c>
      <c r="BY55" s="2">
        <f>'[3]60-Mile'!E55</f>
        <v>10</v>
      </c>
      <c r="BZ55" s="2">
        <f>'[3]60-Mile'!F55</f>
        <v>22</v>
      </c>
      <c r="CA55" s="2">
        <f>'[3]60-Mile'!G55</f>
        <v>10</v>
      </c>
      <c r="CB55" s="2">
        <f>'[3]60-Mile'!H55</f>
        <v>4</v>
      </c>
      <c r="CC55" s="2">
        <f>'[3]60-Mile'!I55</f>
        <v>0</v>
      </c>
      <c r="CD55" s="2">
        <f>'[3]60-Mile'!J55</f>
        <v>1</v>
      </c>
      <c r="CE55" s="2">
        <f>'[3]60-Mile'!K55</f>
        <v>0</v>
      </c>
      <c r="CF55" s="2">
        <f>'[3]60-Mile'!L55</f>
        <v>0</v>
      </c>
      <c r="CG55" s="2">
        <f>'[3]60-Mile'!M55</f>
        <v>1</v>
      </c>
      <c r="CH55" s="2">
        <f>'[3]60-Mile'!N55</f>
        <v>2</v>
      </c>
      <c r="CI55" s="2">
        <f>'[3]60-Mile'!O55</f>
        <v>1</v>
      </c>
      <c r="CK55" s="2">
        <v>2993</v>
      </c>
      <c r="CL55" s="2">
        <v>-2851</v>
      </c>
      <c r="CM55" s="2">
        <v>6627</v>
      </c>
      <c r="CN55" s="2">
        <v>-2467</v>
      </c>
      <c r="CO55" s="2">
        <v>1594</v>
      </c>
      <c r="CP55" s="2">
        <v>594</v>
      </c>
      <c r="CQ55" s="2">
        <v>4513</v>
      </c>
    </row>
    <row r="56" spans="1:95" x14ac:dyDescent="0.25">
      <c r="A56" s="21">
        <v>19193</v>
      </c>
      <c r="B56" s="21" t="s">
        <v>80</v>
      </c>
      <c r="C56" s="26" t="s">
        <v>158</v>
      </c>
      <c r="D56" s="26" t="s">
        <v>153</v>
      </c>
      <c r="E56" s="24" t="s">
        <v>224</v>
      </c>
      <c r="F56" s="31">
        <f t="shared" si="27"/>
        <v>5.8454115588491326E-2</v>
      </c>
      <c r="G56" s="31">
        <f t="shared" si="39"/>
        <v>0.40262771870010117</v>
      </c>
      <c r="H56" s="31">
        <f t="shared" si="28"/>
        <v>0.14518154829779889</v>
      </c>
      <c r="I56" s="31">
        <f t="shared" si="40"/>
        <v>3.0059272239975261</v>
      </c>
      <c r="J56" s="31">
        <f t="shared" si="29"/>
        <v>0.60891119754216316</v>
      </c>
      <c r="K56" s="31">
        <f t="shared" si="2"/>
        <v>0.80298379404372711</v>
      </c>
      <c r="L56" s="31">
        <f t="shared" si="3"/>
        <v>0.80298379404372711</v>
      </c>
      <c r="M56" s="31">
        <f t="shared" si="30"/>
        <v>0.64495073035281036</v>
      </c>
      <c r="N56" s="31">
        <f t="shared" si="31"/>
        <v>0.38874841558671491</v>
      </c>
      <c r="O56" s="31">
        <f t="shared" si="41"/>
        <v>0.12620889748549322</v>
      </c>
      <c r="P56" s="31">
        <f t="shared" si="42"/>
        <v>0.51631205254342805</v>
      </c>
      <c r="Q56" s="31">
        <f t="shared" si="43"/>
        <v>0.51613033587358481</v>
      </c>
      <c r="R56" s="31">
        <f t="shared" si="44"/>
        <v>0.16865219911134008</v>
      </c>
      <c r="S56" s="31">
        <f t="shared" si="45"/>
        <v>0.1370223978919631</v>
      </c>
      <c r="T56" s="31">
        <f t="shared" si="32"/>
        <v>0.67300024287737825</v>
      </c>
      <c r="Z56" s="41">
        <f t="shared" si="46"/>
        <v>0.98814555200494791</v>
      </c>
      <c r="AA56" s="41">
        <f t="shared" si="33"/>
        <v>1</v>
      </c>
      <c r="AB56" s="41">
        <v>0.35986111703426643</v>
      </c>
      <c r="AC56" s="41">
        <f t="shared" si="34"/>
        <v>1</v>
      </c>
      <c r="AD56" s="41">
        <f t="shared" si="35"/>
        <v>1</v>
      </c>
      <c r="AE56" s="41">
        <f t="shared" si="47"/>
        <v>0.92057245080500893</v>
      </c>
      <c r="AF56" s="41">
        <f t="shared" si="48"/>
        <v>0.56531111399810441</v>
      </c>
      <c r="AG56" s="41">
        <f t="shared" si="49"/>
        <v>0.12095400340715502</v>
      </c>
      <c r="AH56" s="41">
        <f t="shared" si="50"/>
        <v>0.24244771494965142</v>
      </c>
      <c r="AI56" s="41">
        <f t="shared" si="51"/>
        <v>1.9613000171647348E-2</v>
      </c>
      <c r="AJ56" s="41">
        <f t="shared" si="52"/>
        <v>0.27919887245177094</v>
      </c>
      <c r="AK56" s="41">
        <f t="shared" si="53"/>
        <v>0.53411852337132548</v>
      </c>
      <c r="AL56" s="41">
        <f t="shared" si="54"/>
        <v>0</v>
      </c>
      <c r="AM56" s="41">
        <f t="shared" si="55"/>
        <v>0</v>
      </c>
      <c r="AN56" s="41">
        <f t="shared" si="56"/>
        <v>0.16865219911134008</v>
      </c>
      <c r="AO56" s="41">
        <f t="shared" si="57"/>
        <v>6.3104448742746608E-2</v>
      </c>
      <c r="AP56" s="41">
        <f t="shared" si="58"/>
        <v>0</v>
      </c>
      <c r="AQ56" s="41">
        <f t="shared" si="59"/>
        <v>0.49240767007330855</v>
      </c>
      <c r="AR56" s="41">
        <f t="shared" si="62"/>
        <v>0.1370223978919631</v>
      </c>
      <c r="AS56" s="41">
        <f t="shared" si="60"/>
        <v>1.1952191235059761E-2</v>
      </c>
      <c r="AT56" s="44">
        <v>0.98309999999999997</v>
      </c>
      <c r="AU56" s="43">
        <f>INDEX('[4]Social Distancing Grades'!$C$2:$C$126,MATCH('Data Table'!$A56,'[4]Social Distancing Grades'!$B$2:$B$126,0))</f>
        <v>1</v>
      </c>
      <c r="AV56" s="62">
        <v>0.35986111703426643</v>
      </c>
      <c r="AW56" s="43">
        <f>INDEX('[4]Social Distancing Grades'!$E$2:$E$126,MATCH('Data Table'!$A56,'[4]Social Distancing Grades'!$B$2:$B$126,0))</f>
        <v>1</v>
      </c>
      <c r="AX56" s="43">
        <f>INDEX('[4]Social Distancing Grades'!$D$2:$D$126,MATCH('Data Table'!$A56,'[4]Social Distancing Grades'!$B$2:$B$126,0))</f>
        <v>1</v>
      </c>
      <c r="AY56" s="45">
        <v>1709</v>
      </c>
      <c r="AZ56" s="46">
        <v>0.21238725502721209</v>
      </c>
      <c r="BA56" s="43">
        <v>1.51</v>
      </c>
      <c r="BB56" s="43">
        <v>5.17</v>
      </c>
      <c r="BC56" s="268">
        <f>IF(INDEX('[5]Hospital Capacity'!$I$2:$I$126,MATCH('Data Table'!A56,'[5]Hospital Capacity'!$B$2:$B$126,0))&gt;100,100,INDEX('[5]Hospital Capacity'!$I$2:$I$126,MATCH('Data Table'!A56,'[5]Hospital Capacity'!$B$2:$B$126,0)))</f>
        <v>1.9613000171647348</v>
      </c>
      <c r="BD56" s="45">
        <v>552.76209656496269</v>
      </c>
      <c r="BE56" s="45">
        <f>INDEX('[3]60-Mile'!$S$4:$S$129,MATCH(E56,'[3]60-Mile'!$A$4:$A$129,0))</f>
        <v>1262.8316418675647</v>
      </c>
      <c r="BF56" s="47">
        <f t="shared" si="36"/>
        <v>30</v>
      </c>
      <c r="BG56" s="43">
        <f t="shared" si="37"/>
        <v>30</v>
      </c>
      <c r="BH56" s="95">
        <v>374.57142857142856</v>
      </c>
      <c r="BI56" s="45">
        <f>INDEX('[3]60-Mile'!$V$4:$V$129,MATCH(E56,'[3]60-Mile'!$A$4:$A$129,0))</f>
        <v>111.85714285714286</v>
      </c>
      <c r="BJ56" s="47">
        <f t="shared" si="38"/>
        <v>30</v>
      </c>
      <c r="BK56" s="47">
        <f t="shared" si="25"/>
        <v>17.441908613114098</v>
      </c>
      <c r="BL56" s="95">
        <v>14.857142857142858</v>
      </c>
      <c r="BM56" s="45">
        <f>INDEX('[3]60-Mile'!$AA$4:$AA$129,MATCH(E56,'[3]60-Mile'!$A$4:$A$129,0))</f>
        <v>1.7142857142857142</v>
      </c>
      <c r="BO56" s="20">
        <v>3155070</v>
      </c>
      <c r="BP56" s="38">
        <v>37.139880675372957</v>
      </c>
      <c r="BQ56" s="38">
        <f>INDEX('[3]60-Mile'!$U$4:$U$129,MATCH(E56,'[3]60-Mile'!$A$4:$A$129,0))</f>
        <v>33.232236957835163</v>
      </c>
      <c r="BR56" s="38">
        <v>63.283704915604851</v>
      </c>
      <c r="BS56" s="38">
        <f>INDEX('[3]60-Mile'!$Z$4:$Z$129,MATCH(E56,'[3]60-Mile'!$A$4:$A$129,0))</f>
        <v>17.441908613114098</v>
      </c>
      <c r="BT56" s="118">
        <f t="shared" si="61"/>
        <v>-0.84114490161001787</v>
      </c>
      <c r="BU56" s="269">
        <v>0.96130001716473479</v>
      </c>
      <c r="BV56" s="2">
        <f>'[3]60-Mile'!B56</f>
        <v>152</v>
      </c>
      <c r="BW56" s="2">
        <f>'[3]60-Mile'!C56</f>
        <v>87</v>
      </c>
      <c r="BX56" s="2">
        <f>'[3]60-Mile'!D56</f>
        <v>136</v>
      </c>
      <c r="BY56" s="2">
        <f>'[3]60-Mile'!E56</f>
        <v>82</v>
      </c>
      <c r="BZ56" s="2">
        <f>'[3]60-Mile'!F56</f>
        <v>73</v>
      </c>
      <c r="CA56" s="2">
        <f>'[3]60-Mile'!G56</f>
        <v>58</v>
      </c>
      <c r="CB56" s="2">
        <f>'[3]60-Mile'!H56</f>
        <v>195</v>
      </c>
      <c r="CC56" s="2">
        <f>'[3]60-Mile'!I56</f>
        <v>1</v>
      </c>
      <c r="CD56" s="2">
        <f>'[3]60-Mile'!J56</f>
        <v>2</v>
      </c>
      <c r="CE56" s="2">
        <f>'[3]60-Mile'!K56</f>
        <v>6</v>
      </c>
      <c r="CF56" s="2">
        <f>'[3]60-Mile'!L56</f>
        <v>1</v>
      </c>
      <c r="CG56" s="2">
        <f>'[3]60-Mile'!M56</f>
        <v>0</v>
      </c>
      <c r="CH56" s="2">
        <f>'[3]60-Mile'!N56</f>
        <v>1</v>
      </c>
      <c r="CI56" s="2">
        <f>'[3]60-Mile'!O56</f>
        <v>1</v>
      </c>
      <c r="CK56" s="2">
        <v>560</v>
      </c>
      <c r="CL56" s="2">
        <v>450</v>
      </c>
      <c r="CM56" s="2">
        <v>257</v>
      </c>
      <c r="CN56" s="2">
        <v>345</v>
      </c>
      <c r="CO56" s="2">
        <v>-199</v>
      </c>
      <c r="CP56" s="2">
        <v>225</v>
      </c>
      <c r="CQ56" s="2">
        <v>1709</v>
      </c>
    </row>
    <row r="57" spans="1:95" x14ac:dyDescent="0.25">
      <c r="A57" s="21">
        <v>28023</v>
      </c>
      <c r="B57" s="21" t="s">
        <v>66</v>
      </c>
      <c r="C57" s="26" t="s">
        <v>158</v>
      </c>
      <c r="D57" s="26" t="s">
        <v>153</v>
      </c>
      <c r="E57" s="24" t="s">
        <v>199</v>
      </c>
      <c r="F57" s="31">
        <f t="shared" si="27"/>
        <v>2.430056392968565E-4</v>
      </c>
      <c r="G57" s="31">
        <f t="shared" si="39"/>
        <v>0.29159256265260736</v>
      </c>
      <c r="H57" s="31">
        <f t="shared" si="28"/>
        <v>8.3337392794330107E-4</v>
      </c>
      <c r="I57" s="31">
        <f t="shared" si="40"/>
        <v>3.3959385630347385</v>
      </c>
      <c r="J57" s="31">
        <f t="shared" si="29"/>
        <v>0.19139854753574068</v>
      </c>
      <c r="K57" s="31">
        <f t="shared" si="2"/>
        <v>0.52410993024324382</v>
      </c>
      <c r="L57" s="31">
        <f t="shared" si="3"/>
        <v>0.38101204947632894</v>
      </c>
      <c r="M57" s="31">
        <f t="shared" si="30"/>
        <v>0.22873476654576017</v>
      </c>
      <c r="N57" s="31">
        <f t="shared" si="31"/>
        <v>0.3993998314973371</v>
      </c>
      <c r="O57" s="31">
        <f t="shared" si="41"/>
        <v>0.45132564994885388</v>
      </c>
      <c r="P57" s="31">
        <f t="shared" si="42"/>
        <v>0.37449730216984956</v>
      </c>
      <c r="Q57" s="31">
        <f t="shared" si="43"/>
        <v>0.38338312009811593</v>
      </c>
      <c r="R57" s="31">
        <f t="shared" si="44"/>
        <v>0.13027239358619358</v>
      </c>
      <c r="S57" s="31">
        <f t="shared" si="45"/>
        <v>0.14097496706192358</v>
      </c>
      <c r="T57" s="31">
        <f t="shared" si="32"/>
        <v>0.67586795697963797</v>
      </c>
      <c r="Z57" s="41">
        <f t="shared" si="46"/>
        <v>0.20812287393052262</v>
      </c>
      <c r="AA57" s="41">
        <f t="shared" si="33"/>
        <v>1</v>
      </c>
      <c r="AB57" s="41">
        <v>0.16339626581164865</v>
      </c>
      <c r="AC57" s="41">
        <f t="shared" si="34"/>
        <v>0.8</v>
      </c>
      <c r="AD57" s="41">
        <f t="shared" si="35"/>
        <v>1</v>
      </c>
      <c r="AE57" s="41">
        <f t="shared" si="47"/>
        <v>0.87034883720930234</v>
      </c>
      <c r="AF57" s="41">
        <f t="shared" si="48"/>
        <v>0.60923010964425772</v>
      </c>
      <c r="AG57" s="41">
        <f t="shared" si="49"/>
        <v>2.2146507666098807E-2</v>
      </c>
      <c r="AH57" s="41">
        <f t="shared" si="50"/>
        <v>0.21301316808675444</v>
      </c>
      <c r="AI57" s="41">
        <f t="shared" si="51"/>
        <v>2.821644344987705E-2</v>
      </c>
      <c r="AJ57" s="41">
        <f t="shared" si="52"/>
        <v>0.22291280605781216</v>
      </c>
      <c r="AK57" s="41">
        <f t="shared" si="53"/>
        <v>0.38551169020401715</v>
      </c>
      <c r="AL57" s="41">
        <f t="shared" si="54"/>
        <v>0</v>
      </c>
      <c r="AM57" s="41">
        <f t="shared" si="55"/>
        <v>0.31979760352719044</v>
      </c>
      <c r="AN57" s="41">
        <f t="shared" si="56"/>
        <v>0.13027239358619358</v>
      </c>
      <c r="AO57" s="41">
        <f t="shared" si="57"/>
        <v>6.5764023210831718E-2</v>
      </c>
      <c r="AP57" s="41">
        <f t="shared" si="58"/>
        <v>0</v>
      </c>
      <c r="AQ57" s="41">
        <f t="shared" si="59"/>
        <v>0.29880009101447103</v>
      </c>
      <c r="AR57" s="41">
        <f t="shared" si="62"/>
        <v>0.14097496706192358</v>
      </c>
      <c r="AS57" s="41">
        <f t="shared" si="60"/>
        <v>3.7848605577689251E-2</v>
      </c>
      <c r="AT57" s="44">
        <v>0.22639999999999999</v>
      </c>
      <c r="AU57" s="43">
        <f>INDEX('[4]Social Distancing Grades'!$C$2:$C$126,MATCH('Data Table'!$A57,'[4]Social Distancing Grades'!$B$2:$B$126,0))</f>
        <v>1</v>
      </c>
      <c r="AV57" s="62">
        <v>0.16339626581164865</v>
      </c>
      <c r="AW57" s="43">
        <f>INDEX('[4]Social Distancing Grades'!$E$2:$E$126,MATCH('Data Table'!$A57,'[4]Social Distancing Grades'!$B$2:$B$126,0))</f>
        <v>0.8</v>
      </c>
      <c r="AX57" s="43">
        <f>INDEX('[4]Social Distancing Grades'!$D$2:$D$126,MATCH('Data Table'!$A57,'[4]Social Distancing Grades'!$B$2:$B$126,0))</f>
        <v>1</v>
      </c>
      <c r="AY57" s="45">
        <v>3955</v>
      </c>
      <c r="AZ57" s="46">
        <v>0.21842496285289748</v>
      </c>
      <c r="BA57" s="43">
        <v>0.93</v>
      </c>
      <c r="BB57" s="43">
        <v>4.79</v>
      </c>
      <c r="BC57" s="268">
        <f>IF(INDEX('[5]Hospital Capacity'!$I$2:$I$126,MATCH('Data Table'!A57,'[5]Hospital Capacity'!$B$2:$B$126,0))&gt;100,100,INDEX('[5]Hospital Capacity'!$I$2:$I$126,MATCH('Data Table'!A57,'[5]Hospital Capacity'!$B$2:$B$126,0)))</f>
        <v>2.8216443449877051</v>
      </c>
      <c r="BD57" s="45">
        <v>450.21175809397641</v>
      </c>
      <c r="BE57" s="45">
        <f>INDEX('[3]60-Mile'!$S$4:$S$129,MATCH(E57,'[3]60-Mile'!$A$4:$A$129,0))</f>
        <v>917.49360733807214</v>
      </c>
      <c r="BF57" s="47">
        <f t="shared" si="36"/>
        <v>30</v>
      </c>
      <c r="BG57" s="43">
        <f t="shared" si="37"/>
        <v>22.906936389200503</v>
      </c>
      <c r="BH57" s="95">
        <v>289.42857142857144</v>
      </c>
      <c r="BI57" s="45">
        <f>INDEX('[3]60-Mile'!$V$4:$V$129,MATCH(E57,'[3]60-Mile'!$A$4:$A$129,0))</f>
        <v>116.57142857142857</v>
      </c>
      <c r="BJ57" s="47">
        <f t="shared" si="38"/>
        <v>30</v>
      </c>
      <c r="BK57" s="47">
        <f t="shared" si="25"/>
        <v>22.3795686431714</v>
      </c>
      <c r="BL57" s="95">
        <v>15.285714285714286</v>
      </c>
      <c r="BM57" s="45">
        <f>INDEX('[3]60-Mile'!$AA$4:$AA$129,MATCH(E57,'[3]60-Mile'!$A$4:$A$129,0))</f>
        <v>5.4285714285714288</v>
      </c>
      <c r="BO57" s="20">
        <v>2976149</v>
      </c>
      <c r="BP57" s="38">
        <v>44.935908018256839</v>
      </c>
      <c r="BQ57" s="38">
        <f>INDEX('[3]60-Mile'!$U$4:$U$129,MATCH(E57,'[3]60-Mile'!$A$4:$A$129,0))</f>
        <v>22.906936389200503</v>
      </c>
      <c r="BR57" s="38">
        <v>43.667355498525687</v>
      </c>
      <c r="BS57" s="38">
        <f>INDEX('[3]60-Mile'!$Z$4:$Z$129,MATCH(E57,'[3]60-Mile'!$A$4:$A$129,0))</f>
        <v>22.3795686431714</v>
      </c>
      <c r="BT57" s="118">
        <f t="shared" si="61"/>
        <v>-0.74069767441860468</v>
      </c>
      <c r="BU57" s="269">
        <v>1.8216443449877051</v>
      </c>
      <c r="BV57" s="2">
        <f>'[3]60-Mile'!B57</f>
        <v>65</v>
      </c>
      <c r="BW57" s="2">
        <f>'[3]60-Mile'!C57</f>
        <v>124</v>
      </c>
      <c r="BX57" s="2">
        <f>'[3]60-Mile'!D57</f>
        <v>170</v>
      </c>
      <c r="BY57" s="2">
        <f>'[3]60-Mile'!E57</f>
        <v>102</v>
      </c>
      <c r="BZ57" s="2">
        <f>'[3]60-Mile'!F57</f>
        <v>109</v>
      </c>
      <c r="CA57" s="2">
        <f>'[3]60-Mile'!G57</f>
        <v>133</v>
      </c>
      <c r="CB57" s="2">
        <f>'[3]60-Mile'!H57</f>
        <v>113</v>
      </c>
      <c r="CC57" s="2">
        <f>'[3]60-Mile'!I57</f>
        <v>5</v>
      </c>
      <c r="CD57" s="2">
        <f>'[3]60-Mile'!J57</f>
        <v>9</v>
      </c>
      <c r="CE57" s="2">
        <f>'[3]60-Mile'!K57</f>
        <v>7</v>
      </c>
      <c r="CF57" s="2">
        <f>'[3]60-Mile'!L57</f>
        <v>1</v>
      </c>
      <c r="CG57" s="2">
        <f>'[3]60-Mile'!M57</f>
        <v>7</v>
      </c>
      <c r="CH57" s="2">
        <f>'[3]60-Mile'!N57</f>
        <v>7</v>
      </c>
      <c r="CI57" s="2">
        <f>'[3]60-Mile'!O57</f>
        <v>2</v>
      </c>
      <c r="CK57" s="2">
        <v>-727</v>
      </c>
      <c r="CL57" s="2">
        <v>290</v>
      </c>
      <c r="CM57" s="2">
        <v>2740</v>
      </c>
      <c r="CN57" s="2">
        <v>7983</v>
      </c>
      <c r="CO57" s="2">
        <v>-7563</v>
      </c>
      <c r="CP57" s="2">
        <v>1212</v>
      </c>
      <c r="CQ57" s="2">
        <v>3955</v>
      </c>
    </row>
    <row r="58" spans="1:95" x14ac:dyDescent="0.25">
      <c r="A58" s="21">
        <v>20177</v>
      </c>
      <c r="B58" s="21" t="s">
        <v>81</v>
      </c>
      <c r="C58" s="26" t="s">
        <v>158</v>
      </c>
      <c r="D58" s="26" t="s">
        <v>153</v>
      </c>
      <c r="E58" s="24" t="s">
        <v>189</v>
      </c>
      <c r="F58" s="31">
        <f t="shared" si="27"/>
        <v>1.2028343357568984E-6</v>
      </c>
      <c r="G58" s="31">
        <f t="shared" si="39"/>
        <v>0.52501904297644264</v>
      </c>
      <c r="H58" s="31">
        <f t="shared" si="28"/>
        <v>2.2910299194821184E-6</v>
      </c>
      <c r="I58" s="31">
        <f t="shared" si="40"/>
        <v>3.3555303576950828</v>
      </c>
      <c r="J58" s="31">
        <f t="shared" si="29"/>
        <v>4.8405234350808769E-2</v>
      </c>
      <c r="K58" s="31">
        <f t="shared" si="2"/>
        <v>0.30808709588230632</v>
      </c>
      <c r="L58" s="31">
        <f t="shared" si="3"/>
        <v>0.30808709588230632</v>
      </c>
      <c r="M58" s="31">
        <f t="shared" si="30"/>
        <v>5.9280858031291218E-2</v>
      </c>
      <c r="N58" s="31">
        <f t="shared" si="31"/>
        <v>3.1506495840987241E-2</v>
      </c>
      <c r="O58" s="31">
        <f t="shared" si="41"/>
        <v>7.7208252740167627E-2</v>
      </c>
      <c r="P58" s="31">
        <f t="shared" si="42"/>
        <v>1.5936254980079681E-2</v>
      </c>
      <c r="Q58" s="31">
        <f t="shared" si="43"/>
        <v>0.5222854622808879</v>
      </c>
      <c r="R58" s="31">
        <f t="shared" si="44"/>
        <v>0.51039887660377825</v>
      </c>
      <c r="S58" s="31">
        <f t="shared" si="45"/>
        <v>1.9762845849802372E-2</v>
      </c>
      <c r="T58" s="31">
        <f t="shared" si="32"/>
        <v>0.74588325123862897</v>
      </c>
      <c r="Z58" s="41">
        <f t="shared" si="46"/>
        <v>0.28893928460983404</v>
      </c>
      <c r="AA58" s="41">
        <f t="shared" si="33"/>
        <v>1</v>
      </c>
      <c r="AB58" s="41">
        <v>0.14729465165446742</v>
      </c>
      <c r="AC58" s="41">
        <f t="shared" si="34"/>
        <v>1</v>
      </c>
      <c r="AD58" s="41">
        <f t="shared" si="35"/>
        <v>1</v>
      </c>
      <c r="AE58" s="41">
        <f t="shared" si="47"/>
        <v>0.90590339892665472</v>
      </c>
      <c r="AF58" s="41">
        <f t="shared" si="48"/>
        <v>0.43478899273032318</v>
      </c>
      <c r="AG58" s="41">
        <f t="shared" si="49"/>
        <v>0.14480408858603064</v>
      </c>
      <c r="AH58" s="41">
        <f t="shared" si="50"/>
        <v>0.17583268783888456</v>
      </c>
      <c r="AI58" s="41">
        <f t="shared" si="51"/>
        <v>0.10219113327576372</v>
      </c>
      <c r="AJ58" s="41">
        <f t="shared" si="52"/>
        <v>0.14965012943507464</v>
      </c>
      <c r="AK58" s="41">
        <f t="shared" si="53"/>
        <v>0.11101014909546209</v>
      </c>
      <c r="AL58" s="41">
        <f t="shared" si="54"/>
        <v>0.45405268560628964</v>
      </c>
      <c r="AM58" s="41">
        <f t="shared" si="55"/>
        <v>0</v>
      </c>
      <c r="AN58" s="41">
        <f t="shared" si="56"/>
        <v>5.6346190997488575E-2</v>
      </c>
      <c r="AO58" s="41">
        <f t="shared" si="57"/>
        <v>3.8604126370083813E-2</v>
      </c>
      <c r="AP58" s="41">
        <f t="shared" si="58"/>
        <v>0</v>
      </c>
      <c r="AQ58" s="41">
        <f t="shared" si="59"/>
        <v>0</v>
      </c>
      <c r="AR58" s="41">
        <f t="shared" si="62"/>
        <v>1.9762845849802372E-2</v>
      </c>
      <c r="AS58" s="41">
        <f t="shared" si="60"/>
        <v>7.9681274900398405E-3</v>
      </c>
      <c r="AT58" s="44">
        <v>0.30480000000000002</v>
      </c>
      <c r="AU58" s="43">
        <f>INDEX('[4]Social Distancing Grades'!$C$2:$C$126,MATCH('Data Table'!$A58,'[4]Social Distancing Grades'!$B$2:$B$126,0))</f>
        <v>1</v>
      </c>
      <c r="AV58" s="62">
        <v>0.14729465165446742</v>
      </c>
      <c r="AW58" s="43">
        <f>INDEX('[4]Social Distancing Grades'!$E$2:$E$126,MATCH('Data Table'!$A58,'[4]Social Distancing Grades'!$B$2:$B$126,0))</f>
        <v>1</v>
      </c>
      <c r="AX58" s="43">
        <f>INDEX('[4]Social Distancing Grades'!$D$2:$D$126,MATCH('Data Table'!$A58,'[4]Social Distancing Grades'!$B$2:$B$126,0))</f>
        <v>1</v>
      </c>
      <c r="AY58" s="45">
        <v>2365</v>
      </c>
      <c r="AZ58" s="46">
        <v>0.19444389313085317</v>
      </c>
      <c r="BA58" s="43">
        <v>1.65</v>
      </c>
      <c r="BB58" s="43">
        <v>4.3099999999999996</v>
      </c>
      <c r="BC58" s="268">
        <f>IF(INDEX('[5]Hospital Capacity'!$I$2:$I$126,MATCH('Data Table'!A58,'[5]Hospital Capacity'!$B$2:$B$126,0))&gt;100,100,INDEX('[5]Hospital Capacity'!$I$2:$I$126,MATCH('Data Table'!A58,'[5]Hospital Capacity'!$B$2:$B$126,0)))</f>
        <v>10.219113327576371</v>
      </c>
      <c r="BD58" s="45">
        <v>316.73090277240902</v>
      </c>
      <c r="BE58" s="45">
        <f>INDEX('[3]60-Mile'!$S$4:$S$129,MATCH(E58,'[3]60-Mile'!$A$4:$A$129,0))</f>
        <v>279.59681173769957</v>
      </c>
      <c r="BF58" s="47">
        <f t="shared" si="36"/>
        <v>24.226507291493917</v>
      </c>
      <c r="BG58" s="43">
        <f t="shared" si="37"/>
        <v>30</v>
      </c>
      <c r="BH58" s="95">
        <v>125.42857142857143</v>
      </c>
      <c r="BI58" s="45">
        <f>INDEX('[3]60-Mile'!$V$4:$V$129,MATCH(E58,'[3]60-Mile'!$A$4:$A$129,0))</f>
        <v>68.428571428571431</v>
      </c>
      <c r="BJ58" s="47">
        <f t="shared" si="38"/>
        <v>30</v>
      </c>
      <c r="BK58" s="47">
        <f t="shared" si="25"/>
        <v>30</v>
      </c>
      <c r="BL58" s="95">
        <v>2.1428571428571428</v>
      </c>
      <c r="BM58" s="45">
        <f>INDEX('[3]60-Mile'!$AA$4:$AA$129,MATCH(E58,'[3]60-Mile'!$A$4:$A$129,0))</f>
        <v>1.1428571428571428</v>
      </c>
      <c r="BO58" s="20">
        <v>2913314</v>
      </c>
      <c r="BP58" s="38">
        <v>24.226507291493917</v>
      </c>
      <c r="BQ58" s="38">
        <f>INDEX('[3]60-Mile'!$U$4:$U$129,MATCH(E58,'[3]60-Mile'!$A$4:$A$129,0))</f>
        <v>41.872224171057823</v>
      </c>
      <c r="BR58" s="38">
        <v>43.089720557064638</v>
      </c>
      <c r="BS58" s="38">
        <f>INDEX('[3]60-Mile'!$Z$4:$Z$129,MATCH(E58,'[3]60-Mile'!$A$4:$A$129,0))</f>
        <v>94.267591832085841</v>
      </c>
      <c r="BT58" s="118">
        <f t="shared" si="61"/>
        <v>-0.81180679785330945</v>
      </c>
      <c r="BU58" s="269">
        <v>9.2191133275763715</v>
      </c>
      <c r="BV58" s="2">
        <f>'[3]60-Mile'!B58</f>
        <v>150</v>
      </c>
      <c r="BW58" s="2">
        <f>'[3]60-Mile'!C58</f>
        <v>29</v>
      </c>
      <c r="BX58" s="2">
        <f>'[3]60-Mile'!D58</f>
        <v>82</v>
      </c>
      <c r="BY58" s="2">
        <f>'[3]60-Mile'!E58</f>
        <v>53</v>
      </c>
      <c r="BZ58" s="2">
        <f>'[3]60-Mile'!F58</f>
        <v>122</v>
      </c>
      <c r="CA58" s="2">
        <f>'[3]60-Mile'!G58</f>
        <v>32</v>
      </c>
      <c r="CB58" s="2">
        <f>'[3]60-Mile'!H58</f>
        <v>11</v>
      </c>
      <c r="CC58" s="2">
        <f>'[3]60-Mile'!I58</f>
        <v>0</v>
      </c>
      <c r="CD58" s="2">
        <f>'[3]60-Mile'!J58</f>
        <v>2</v>
      </c>
      <c r="CE58" s="2">
        <f>'[3]60-Mile'!K58</f>
        <v>3</v>
      </c>
      <c r="CF58" s="2">
        <f>'[3]60-Mile'!L58</f>
        <v>2</v>
      </c>
      <c r="CG58" s="2">
        <f>'[3]60-Mile'!M58</f>
        <v>1</v>
      </c>
      <c r="CH58" s="2">
        <f>'[3]60-Mile'!N58</f>
        <v>0</v>
      </c>
      <c r="CI58" s="2">
        <f>'[3]60-Mile'!O58</f>
        <v>0</v>
      </c>
      <c r="CK58" s="2">
        <v>0</v>
      </c>
      <c r="CL58" s="2">
        <v>2223</v>
      </c>
      <c r="CM58" s="2">
        <v>0</v>
      </c>
      <c r="CN58" s="2">
        <v>1041</v>
      </c>
      <c r="CO58" s="2">
        <v>0</v>
      </c>
      <c r="CP58" s="2">
        <v>0</v>
      </c>
      <c r="CQ58" s="2">
        <v>2365</v>
      </c>
    </row>
    <row r="59" spans="1:95" x14ac:dyDescent="0.25">
      <c r="A59" s="21">
        <v>42043</v>
      </c>
      <c r="B59" s="21" t="s">
        <v>70</v>
      </c>
      <c r="C59" s="26" t="s">
        <v>158</v>
      </c>
      <c r="D59" s="26" t="s">
        <v>165</v>
      </c>
      <c r="E59" s="24" t="s">
        <v>237</v>
      </c>
      <c r="F59" s="31">
        <f t="shared" si="27"/>
        <v>0.21689984807441651</v>
      </c>
      <c r="G59" s="31">
        <f t="shared" si="39"/>
        <v>2.7768273870868558</v>
      </c>
      <c r="H59" s="31">
        <f t="shared" si="28"/>
        <v>7.8110670142145261E-2</v>
      </c>
      <c r="I59" s="31">
        <f t="shared" si="40"/>
        <v>3.3959385630347385</v>
      </c>
      <c r="J59" s="31">
        <f t="shared" si="29"/>
        <v>0.43082315023871409</v>
      </c>
      <c r="K59" s="31">
        <f t="shared" si="2"/>
        <v>0.95996309008513103</v>
      </c>
      <c r="L59" s="31">
        <f t="shared" si="3"/>
        <v>0.95996309008513103</v>
      </c>
      <c r="M59" s="31">
        <f t="shared" si="30"/>
        <v>1.3633532052106194</v>
      </c>
      <c r="N59" s="31">
        <f t="shared" si="31"/>
        <v>0.61904705593973197</v>
      </c>
      <c r="O59" s="31">
        <f t="shared" si="41"/>
        <v>0.3259187620889748</v>
      </c>
      <c r="P59" s="31">
        <f t="shared" si="42"/>
        <v>0.7780608928948779</v>
      </c>
      <c r="Q59" s="31">
        <f t="shared" si="43"/>
        <v>0.83458118884683052</v>
      </c>
      <c r="R59" s="31">
        <f t="shared" si="44"/>
        <v>0.33015648142185594</v>
      </c>
      <c r="S59" s="31">
        <f t="shared" si="45"/>
        <v>0.83530961791831349</v>
      </c>
      <c r="T59" s="31">
        <f t="shared" si="32"/>
        <v>0.64831006420101145</v>
      </c>
      <c r="Z59" s="41">
        <f t="shared" si="46"/>
        <v>0.20812287393052262</v>
      </c>
      <c r="AA59" s="41">
        <f t="shared" si="33"/>
        <v>1</v>
      </c>
      <c r="AB59" s="41">
        <v>0.63082332977247357</v>
      </c>
      <c r="AC59" s="41">
        <f t="shared" si="34"/>
        <v>1</v>
      </c>
      <c r="AD59" s="41">
        <f t="shared" si="35"/>
        <v>1</v>
      </c>
      <c r="AE59" s="41">
        <f t="shared" si="47"/>
        <v>0.90760286225402509</v>
      </c>
      <c r="AF59" s="41">
        <f t="shared" si="48"/>
        <v>0.63486895056970061</v>
      </c>
      <c r="AG59" s="41">
        <f t="shared" si="49"/>
        <v>0.28960817717206133</v>
      </c>
      <c r="AH59" s="41">
        <f t="shared" si="50"/>
        <v>0.48721920991479473</v>
      </c>
      <c r="AI59" s="41">
        <f t="shared" si="51"/>
        <v>1</v>
      </c>
      <c r="AJ59" s="41">
        <f t="shared" si="52"/>
        <v>0.2677131249531261</v>
      </c>
      <c r="AK59" s="41">
        <f t="shared" si="53"/>
        <v>0.19179665119903624</v>
      </c>
      <c r="AL59" s="41">
        <f t="shared" si="54"/>
        <v>0</v>
      </c>
      <c r="AM59" s="41">
        <f t="shared" si="55"/>
        <v>0</v>
      </c>
      <c r="AN59" s="41">
        <f t="shared" si="56"/>
        <v>0.33015648142185594</v>
      </c>
      <c r="AO59" s="41">
        <f t="shared" si="57"/>
        <v>0.1629593810444874</v>
      </c>
      <c r="AP59" s="41">
        <f t="shared" si="58"/>
        <v>0</v>
      </c>
      <c r="AQ59" s="41">
        <f t="shared" si="59"/>
        <v>0.26610870165981804</v>
      </c>
      <c r="AR59" s="41">
        <f t="shared" si="62"/>
        <v>0.83530961791831349</v>
      </c>
      <c r="AS59" s="41">
        <f t="shared" si="60"/>
        <v>0.25597609561752993</v>
      </c>
      <c r="AT59" s="44">
        <v>0.22639999999999999</v>
      </c>
      <c r="AU59" s="43">
        <f>INDEX('[4]Social Distancing Grades'!$C$2:$C$126,MATCH('Data Table'!$A59,'[4]Social Distancing Grades'!$B$2:$B$126,0))</f>
        <v>1</v>
      </c>
      <c r="AV59" s="62">
        <v>0.63082332977247357</v>
      </c>
      <c r="AW59" s="43">
        <f>INDEX('[4]Social Distancing Grades'!$E$2:$E$126,MATCH('Data Table'!$A59,'[4]Social Distancing Grades'!$B$2:$B$126,0))</f>
        <v>1</v>
      </c>
      <c r="AX59" s="43">
        <f>INDEX('[4]Social Distancing Grades'!$D$2:$D$126,MATCH('Data Table'!$A59,'[4]Social Distancing Grades'!$B$2:$B$126,0))</f>
        <v>1</v>
      </c>
      <c r="AY59" s="45">
        <v>2289</v>
      </c>
      <c r="AZ59" s="46">
        <v>0.22194962975885865</v>
      </c>
      <c r="BA59" s="43">
        <v>2.5</v>
      </c>
      <c r="BB59" s="43">
        <v>8.33</v>
      </c>
      <c r="BC59" s="268">
        <f>IF(INDEX('[5]Hospital Capacity'!$I$2:$I$126,MATCH('Data Table'!A59,'[5]Hospital Capacity'!$B$2:$B$126,0))&gt;100,100,INDEX('[5]Hospital Capacity'!$I$2:$I$126,MATCH('Data Table'!A59,'[5]Hospital Capacity'!$B$2:$B$126,0)))</f>
        <v>100</v>
      </c>
      <c r="BD59" s="45">
        <v>531.83565119331138</v>
      </c>
      <c r="BE59" s="45">
        <f>INDEX('[3]60-Mile'!$S$4:$S$129,MATCH(E59,'[3]60-Mile'!$A$4:$A$129,0))</f>
        <v>467.33146201149589</v>
      </c>
      <c r="BF59" s="47">
        <f t="shared" si="36"/>
        <v>30</v>
      </c>
      <c r="BG59" s="43">
        <f t="shared" si="37"/>
        <v>30</v>
      </c>
      <c r="BH59" s="95">
        <v>732.85714285714289</v>
      </c>
      <c r="BI59" s="45">
        <f>INDEX('[3]60-Mile'!$V$4:$V$129,MATCH(E59,'[3]60-Mile'!$A$4:$A$129,0))</f>
        <v>288.85714285714283</v>
      </c>
      <c r="BJ59" s="47">
        <f t="shared" si="38"/>
        <v>30</v>
      </c>
      <c r="BK59" s="47">
        <f t="shared" si="25"/>
        <v>23.213311657407715</v>
      </c>
      <c r="BL59" s="95">
        <v>90.571428571428569</v>
      </c>
      <c r="BM59" s="45">
        <f>INDEX('[3]60-Mile'!$AA$4:$AA$129,MATCH(E59,'[3]60-Mile'!$A$4:$A$129,0))</f>
        <v>36.714285714285715</v>
      </c>
      <c r="BO59" s="20">
        <v>12801989</v>
      </c>
      <c r="BP59" s="38">
        <v>99.574659953708945</v>
      </c>
      <c r="BQ59" s="38">
        <f>INDEX('[3]60-Mile'!$U$4:$U$129,MATCH(E59,'[3]60-Mile'!$A$4:$A$129,0))</f>
        <v>45.348494222945021</v>
      </c>
      <c r="BR59" s="38">
        <v>237.12548162331473</v>
      </c>
      <c r="BS59" s="38">
        <f>INDEX('[3]60-Mile'!$Z$4:$Z$129,MATCH(E59,'[3]60-Mile'!$A$4:$A$129,0))</f>
        <v>23.213311657407715</v>
      </c>
      <c r="BT59" s="118">
        <f t="shared" si="61"/>
        <v>-0.81520572450805007</v>
      </c>
      <c r="BU59" s="269">
        <v>99</v>
      </c>
      <c r="BV59" s="2">
        <f>'[3]60-Mile'!B59</f>
        <v>322</v>
      </c>
      <c r="BW59" s="2">
        <f>'[3]60-Mile'!C59</f>
        <v>294</v>
      </c>
      <c r="BX59" s="2">
        <f>'[3]60-Mile'!D59</f>
        <v>227</v>
      </c>
      <c r="BY59" s="2">
        <f>'[3]60-Mile'!E59</f>
        <v>328</v>
      </c>
      <c r="BZ59" s="2">
        <f>'[3]60-Mile'!F59</f>
        <v>238</v>
      </c>
      <c r="CA59" s="2">
        <f>'[3]60-Mile'!G59</f>
        <v>291</v>
      </c>
      <c r="CB59" s="2">
        <f>'[3]60-Mile'!H59</f>
        <v>322</v>
      </c>
      <c r="CC59" s="2">
        <f>'[3]60-Mile'!I59</f>
        <v>76</v>
      </c>
      <c r="CD59" s="2">
        <f>'[3]60-Mile'!J59</f>
        <v>34</v>
      </c>
      <c r="CE59" s="2">
        <f>'[3]60-Mile'!K59</f>
        <v>38</v>
      </c>
      <c r="CF59" s="2">
        <f>'[3]60-Mile'!L59</f>
        <v>31</v>
      </c>
      <c r="CG59" s="2">
        <f>'[3]60-Mile'!M59</f>
        <v>30</v>
      </c>
      <c r="CH59" s="2">
        <f>'[3]60-Mile'!N59</f>
        <v>32</v>
      </c>
      <c r="CI59" s="2">
        <f>'[3]60-Mile'!O59</f>
        <v>16</v>
      </c>
      <c r="CK59" s="2">
        <v>2991</v>
      </c>
      <c r="CL59" s="2">
        <v>0</v>
      </c>
      <c r="CM59" s="2">
        <v>1946</v>
      </c>
      <c r="CN59" s="2">
        <v>1435</v>
      </c>
      <c r="CO59" s="2">
        <v>2201</v>
      </c>
      <c r="CP59" s="2">
        <v>343</v>
      </c>
      <c r="CQ59" s="2">
        <v>2289</v>
      </c>
    </row>
    <row r="60" spans="1:95" x14ac:dyDescent="0.25">
      <c r="A60" s="21">
        <v>48439</v>
      </c>
      <c r="B60" s="21" t="s">
        <v>94</v>
      </c>
      <c r="C60" s="26" t="s">
        <v>159</v>
      </c>
      <c r="D60" s="26" t="s">
        <v>157</v>
      </c>
      <c r="E60" s="24" t="s">
        <v>198</v>
      </c>
      <c r="F60" s="31">
        <f t="shared" si="27"/>
        <v>1.2188139839309413E-3</v>
      </c>
      <c r="G60" s="31">
        <f t="shared" si="39"/>
        <v>0.83211447178263065</v>
      </c>
      <c r="H60" s="31">
        <f t="shared" si="28"/>
        <v>1.4647191285111147E-3</v>
      </c>
      <c r="I60" s="31">
        <f t="shared" si="40"/>
        <v>3.2263168745490156</v>
      </c>
      <c r="J60" s="31">
        <f t="shared" si="29"/>
        <v>0.1674511880067904</v>
      </c>
      <c r="K60" s="31">
        <f t="shared" si="2"/>
        <v>1</v>
      </c>
      <c r="L60" s="31">
        <f t="shared" si="3"/>
        <v>1</v>
      </c>
      <c r="M60" s="31">
        <f t="shared" si="30"/>
        <v>0.46745180760582955</v>
      </c>
      <c r="N60" s="31">
        <f t="shared" si="31"/>
        <v>-0.38362586204861043</v>
      </c>
      <c r="O60" s="31">
        <f t="shared" si="41"/>
        <v>0.36524822695035458</v>
      </c>
      <c r="P60" s="31">
        <f t="shared" si="42"/>
        <v>0.12350597609561755</v>
      </c>
      <c r="Q60" s="31">
        <f t="shared" si="43"/>
        <v>0.85107766965443998</v>
      </c>
      <c r="R60" s="31">
        <f t="shared" si="44"/>
        <v>0.4684783308648337</v>
      </c>
      <c r="S60" s="31">
        <f t="shared" si="45"/>
        <v>0.23715415019762848</v>
      </c>
      <c r="T60" s="31">
        <f t="shared" si="32"/>
        <v>3.0978204527803608</v>
      </c>
      <c r="Z60" s="41">
        <f t="shared" si="46"/>
        <v>0.54736625090196889</v>
      </c>
      <c r="AA60" s="41">
        <f t="shared" si="33"/>
        <v>1</v>
      </c>
      <c r="AB60" s="41">
        <v>1</v>
      </c>
      <c r="AC60" s="41">
        <f t="shared" si="34"/>
        <v>1</v>
      </c>
      <c r="AD60" s="41">
        <f t="shared" si="35"/>
        <v>1</v>
      </c>
      <c r="AE60" s="41">
        <f t="shared" si="47"/>
        <v>0.156484794275492</v>
      </c>
      <c r="AF60" s="41">
        <f t="shared" si="48"/>
        <v>0.16632281037521604</v>
      </c>
      <c r="AG60" s="41">
        <f t="shared" si="49"/>
        <v>0.44974446337308344</v>
      </c>
      <c r="AH60" s="41">
        <f t="shared" si="50"/>
        <v>0.2625871417505809</v>
      </c>
      <c r="AI60" s="41">
        <f t="shared" si="51"/>
        <v>5.9891433329483164E-2</v>
      </c>
      <c r="AJ60" s="41">
        <f t="shared" si="52"/>
        <v>8.0043159517969656E-2</v>
      </c>
      <c r="AK60" s="41">
        <f t="shared" si="53"/>
        <v>8.7408028488820746E-2</v>
      </c>
      <c r="AL60" s="41">
        <f t="shared" si="54"/>
        <v>0</v>
      </c>
      <c r="AM60" s="41">
        <f t="shared" si="55"/>
        <v>0</v>
      </c>
      <c r="AN60" s="41">
        <f t="shared" si="56"/>
        <v>0.4684783308648337</v>
      </c>
      <c r="AO60" s="41">
        <f t="shared" si="57"/>
        <v>0.18262411347517729</v>
      </c>
      <c r="AP60" s="41">
        <f t="shared" si="58"/>
        <v>0</v>
      </c>
      <c r="AQ60" s="41">
        <f t="shared" si="59"/>
        <v>0</v>
      </c>
      <c r="AR60" s="41">
        <f t="shared" si="62"/>
        <v>0.23715415019762848</v>
      </c>
      <c r="AS60" s="41">
        <f t="shared" si="60"/>
        <v>6.1752988047808773E-2</v>
      </c>
      <c r="AT60" s="44">
        <v>0.55549999999999999</v>
      </c>
      <c r="AU60" s="43">
        <f>INDEX('[4]Social Distancing Grades'!$C$2:$C$126,MATCH('Data Table'!$A60,'[4]Social Distancing Grades'!$B$2:$B$126,0))</f>
        <v>1</v>
      </c>
      <c r="AV60" s="62">
        <v>1</v>
      </c>
      <c r="AW60" s="43">
        <f>INDEX('[4]Social Distancing Grades'!$E$2:$E$126,MATCH('Data Table'!$A60,'[4]Social Distancing Grades'!$B$2:$B$126,0))</f>
        <v>1</v>
      </c>
      <c r="AX60" s="43">
        <f>INDEX('[4]Social Distancing Grades'!$D$2:$D$126,MATCH('Data Table'!$A60,'[4]Social Distancing Grades'!$B$2:$B$126,0))</f>
        <v>1</v>
      </c>
      <c r="AY60" s="45">
        <v>35879</v>
      </c>
      <c r="AZ60" s="46">
        <v>0.15753684764200029</v>
      </c>
      <c r="BA60" s="43">
        <v>3.44</v>
      </c>
      <c r="BB60" s="43">
        <v>5.43</v>
      </c>
      <c r="BC60" s="268">
        <f>IF(INDEX('[5]Hospital Capacity'!$I$2:$I$126,MATCH('Data Table'!A60,'[5]Hospital Capacity'!$B$2:$B$126,0))&gt;100,100,INDEX('[5]Hospital Capacity'!$I$2:$I$126,MATCH('Data Table'!A60,'[5]Hospital Capacity'!$B$2:$B$126,0)))</f>
        <v>5.9891433329483164</v>
      </c>
      <c r="BD60" s="45">
        <v>189.91055837355049</v>
      </c>
      <c r="BE60" s="45">
        <f>INDEX('[3]60-Mile'!$S$4:$S$129,MATCH(E60,'[3]60-Mile'!$A$4:$A$129,0))</f>
        <v>224.74933422063876</v>
      </c>
      <c r="BF60" s="47">
        <f t="shared" si="36"/>
        <v>30</v>
      </c>
      <c r="BG60" s="43">
        <f t="shared" si="37"/>
        <v>30</v>
      </c>
      <c r="BH60" s="95">
        <v>1039.7142857142858</v>
      </c>
      <c r="BI60" s="45">
        <f>INDEX('[3]60-Mile'!$V$4:$V$129,MATCH(E60,'[3]60-Mile'!$A$4:$A$129,0))</f>
        <v>323.71428571428572</v>
      </c>
      <c r="BJ60" s="47">
        <f t="shared" si="38"/>
        <v>30</v>
      </c>
      <c r="BK60" s="47">
        <f t="shared" si="25"/>
        <v>30</v>
      </c>
      <c r="BL60" s="95">
        <v>25.714285714285715</v>
      </c>
      <c r="BM60" s="45">
        <f>INDEX('[3]60-Mile'!$AA$4:$AA$129,MATCH(E60,'[3]60-Mile'!$A$4:$A$129,0))</f>
        <v>8.8571428571428577</v>
      </c>
      <c r="BO60" s="20">
        <v>39512223</v>
      </c>
      <c r="BP60" s="38">
        <v>61.925879134595924</v>
      </c>
      <c r="BQ60" s="38">
        <f>INDEX('[3]60-Mile'!$U$4:$U$129,MATCH(E60,'[3]60-Mile'!$A$4:$A$129,0))</f>
        <v>35.708500065178569</v>
      </c>
      <c r="BR60" s="38">
        <v>50.054328655675313</v>
      </c>
      <c r="BS60" s="38">
        <f>INDEX('[3]60-Mile'!$Z$4:$Z$129,MATCH(E60,'[3]60-Mile'!$A$4:$A$129,0))</f>
        <v>34.555582248801294</v>
      </c>
      <c r="BT60" s="118">
        <f t="shared" si="61"/>
        <v>0.687030411449016</v>
      </c>
      <c r="BU60" s="269">
        <v>4.9891433329483164</v>
      </c>
      <c r="BV60" s="2">
        <f>'[3]60-Mile'!B60</f>
        <v>390</v>
      </c>
      <c r="BW60" s="2">
        <f>'[3]60-Mile'!C60</f>
        <v>396</v>
      </c>
      <c r="BX60" s="2">
        <f>'[3]60-Mile'!D60</f>
        <v>139</v>
      </c>
      <c r="BY60" s="2">
        <f>'[3]60-Mile'!E60</f>
        <v>525</v>
      </c>
      <c r="BZ60" s="2">
        <f>'[3]60-Mile'!F60</f>
        <v>344</v>
      </c>
      <c r="CA60" s="2">
        <f>'[3]60-Mile'!G60</f>
        <v>241</v>
      </c>
      <c r="CB60" s="2">
        <f>'[3]60-Mile'!H60</f>
        <v>231</v>
      </c>
      <c r="CC60" s="2">
        <f>'[3]60-Mile'!I60</f>
        <v>1</v>
      </c>
      <c r="CD60" s="2">
        <f>'[3]60-Mile'!J60</f>
        <v>21</v>
      </c>
      <c r="CE60" s="2">
        <f>'[3]60-Mile'!K60</f>
        <v>2</v>
      </c>
      <c r="CF60" s="2">
        <f>'[3]60-Mile'!L60</f>
        <v>21</v>
      </c>
      <c r="CG60" s="2">
        <f>'[3]60-Mile'!M60</f>
        <v>9</v>
      </c>
      <c r="CH60" s="2">
        <f>'[3]60-Mile'!N60</f>
        <v>6</v>
      </c>
      <c r="CI60" s="2">
        <f>'[3]60-Mile'!O60</f>
        <v>2</v>
      </c>
      <c r="CK60" s="2">
        <v>0</v>
      </c>
      <c r="CL60" s="2">
        <v>0</v>
      </c>
      <c r="CM60" s="2">
        <v>0</v>
      </c>
      <c r="CN60" s="2">
        <v>-10629</v>
      </c>
      <c r="CO60" s="2">
        <v>10744</v>
      </c>
      <c r="CP60" s="2">
        <v>-7551</v>
      </c>
      <c r="CQ60" s="2">
        <v>35879</v>
      </c>
    </row>
    <row r="61" spans="1:95" x14ac:dyDescent="0.25">
      <c r="A61" s="21">
        <v>18103</v>
      </c>
      <c r="B61" s="21" t="s">
        <v>58</v>
      </c>
      <c r="C61" s="26" t="s">
        <v>159</v>
      </c>
      <c r="D61" s="26" t="s">
        <v>153</v>
      </c>
      <c r="E61" s="24" t="s">
        <v>191</v>
      </c>
      <c r="F61" s="31">
        <f t="shared" si="27"/>
        <v>1.7544297329576474E-2</v>
      </c>
      <c r="G61" s="31">
        <f t="shared" si="39"/>
        <v>0.36638198530371707</v>
      </c>
      <c r="H61" s="31">
        <f t="shared" si="28"/>
        <v>4.7885261921469482E-2</v>
      </c>
      <c r="I61" s="31">
        <f t="shared" si="40"/>
        <v>3.1198330069065046</v>
      </c>
      <c r="J61" s="31">
        <f t="shared" si="29"/>
        <v>0.44396631569740713</v>
      </c>
      <c r="K61" s="31">
        <f t="shared" si="2"/>
        <v>0.94866695954955982</v>
      </c>
      <c r="L61" s="31">
        <f t="shared" si="3"/>
        <v>0.94866695954955982</v>
      </c>
      <c r="M61" s="31">
        <f t="shared" si="30"/>
        <v>0.60312997356743059</v>
      </c>
      <c r="N61" s="31">
        <f t="shared" si="31"/>
        <v>0.25320595622717912</v>
      </c>
      <c r="O61" s="31">
        <f t="shared" si="41"/>
        <v>0.34316569954867826</v>
      </c>
      <c r="P61" s="31">
        <f t="shared" si="42"/>
        <v>0.22908366533864541</v>
      </c>
      <c r="Q61" s="31">
        <f t="shared" si="43"/>
        <v>0.40326038883193904</v>
      </c>
      <c r="R61" s="31">
        <f t="shared" si="44"/>
        <v>0.22261575117522059</v>
      </c>
      <c r="S61" s="31">
        <f t="shared" si="45"/>
        <v>0.27799736495388666</v>
      </c>
      <c r="T61" s="31">
        <f t="shared" si="32"/>
        <v>0.78855311394497973</v>
      </c>
      <c r="Z61" s="41">
        <f t="shared" si="46"/>
        <v>0.760333986186991</v>
      </c>
      <c r="AA61" s="41">
        <f t="shared" si="33"/>
        <v>1</v>
      </c>
      <c r="AB61" s="41">
        <v>0.59351546558347057</v>
      </c>
      <c r="AC61" s="41">
        <f t="shared" si="34"/>
        <v>1</v>
      </c>
      <c r="AD61" s="41">
        <f t="shared" si="35"/>
        <v>1</v>
      </c>
      <c r="AE61" s="41">
        <f t="shared" si="47"/>
        <v>0.91272361359570664</v>
      </c>
      <c r="AF61" s="41">
        <f t="shared" si="48"/>
        <v>0.355421781198554</v>
      </c>
      <c r="AG61" s="41">
        <f t="shared" si="49"/>
        <v>0.18057921635434412</v>
      </c>
      <c r="AH61" s="41">
        <f t="shared" si="50"/>
        <v>9.7598760650658381E-2</v>
      </c>
      <c r="AI61" s="41">
        <f t="shared" si="51"/>
        <v>4.4102004149357284E-2</v>
      </c>
      <c r="AJ61" s="41">
        <f t="shared" si="52"/>
        <v>0.23387014600247646</v>
      </c>
      <c r="AK61" s="41">
        <f t="shared" si="53"/>
        <v>0.24612476684925522</v>
      </c>
      <c r="AL61" s="41">
        <f t="shared" si="54"/>
        <v>0</v>
      </c>
      <c r="AM61" s="41">
        <f t="shared" si="55"/>
        <v>0</v>
      </c>
      <c r="AN61" s="41">
        <f t="shared" si="56"/>
        <v>0.22261575117522059</v>
      </c>
      <c r="AO61" s="41">
        <f t="shared" si="57"/>
        <v>0.17158284977433913</v>
      </c>
      <c r="AP61" s="41">
        <f t="shared" si="58"/>
        <v>0</v>
      </c>
      <c r="AQ61" s="41">
        <f t="shared" si="59"/>
        <v>0</v>
      </c>
      <c r="AR61" s="41">
        <f t="shared" si="62"/>
        <v>0.27799736495388666</v>
      </c>
      <c r="AS61" s="41">
        <f t="shared" si="60"/>
        <v>0.1145418326693227</v>
      </c>
      <c r="AT61" s="44">
        <v>0.7621</v>
      </c>
      <c r="AU61" s="43">
        <f>INDEX('[4]Social Distancing Grades'!$C$2:$C$126,MATCH('Data Table'!$A61,'[4]Social Distancing Grades'!$B$2:$B$126,0))</f>
        <v>1</v>
      </c>
      <c r="AV61" s="62">
        <v>0.59351546558347057</v>
      </c>
      <c r="AW61" s="43">
        <f>INDEX('[4]Social Distancing Grades'!$E$2:$E$126,MATCH('Data Table'!$A61,'[4]Social Distancing Grades'!$B$2:$B$126,0))</f>
        <v>1</v>
      </c>
      <c r="AX61" s="43">
        <f>INDEX('[4]Social Distancing Grades'!$D$2:$D$126,MATCH('Data Table'!$A61,'[4]Social Distancing Grades'!$B$2:$B$126,0))</f>
        <v>1</v>
      </c>
      <c r="AY61" s="45">
        <v>2060</v>
      </c>
      <c r="AZ61" s="46">
        <v>0.18353298710674965</v>
      </c>
      <c r="BA61" s="43">
        <v>1.86</v>
      </c>
      <c r="BB61" s="43">
        <v>3.3</v>
      </c>
      <c r="BC61" s="268">
        <f>IF(INDEX('[5]Hospital Capacity'!$I$2:$I$126,MATCH('Data Table'!A61,'[5]Hospital Capacity'!$B$2:$B$126,0))&gt;100,100,INDEX('[5]Hospital Capacity'!$I$2:$I$126,MATCH('Data Table'!A61,'[5]Hospital Capacity'!$B$2:$B$126,0)))</f>
        <v>4.4102004149357281</v>
      </c>
      <c r="BD61" s="45">
        <v>470.17547188776155</v>
      </c>
      <c r="BE61" s="45">
        <f>INDEX('[3]60-Mile'!$S$4:$S$129,MATCH(E61,'[3]60-Mile'!$A$4:$A$129,0))</f>
        <v>593.58113895074518</v>
      </c>
      <c r="BF61" s="47">
        <f t="shared" si="36"/>
        <v>30</v>
      </c>
      <c r="BG61" s="43">
        <f t="shared" si="37"/>
        <v>30</v>
      </c>
      <c r="BH61" s="95">
        <v>494.28571428571428</v>
      </c>
      <c r="BI61" s="45">
        <f>INDEX('[3]60-Mile'!$V$4:$V$129,MATCH(E61,'[3]60-Mile'!$A$4:$A$129,0))</f>
        <v>304.14285714285717</v>
      </c>
      <c r="BJ61" s="47">
        <f t="shared" si="38"/>
        <v>30</v>
      </c>
      <c r="BK61" s="47">
        <f t="shared" si="25"/>
        <v>30</v>
      </c>
      <c r="BL61" s="95">
        <v>30.142857142857142</v>
      </c>
      <c r="BM61" s="45">
        <f>INDEX('[3]60-Mile'!$AA$4:$AA$129,MATCH(E61,'[3]60-Mile'!$A$4:$A$129,0))</f>
        <v>16.428571428571427</v>
      </c>
      <c r="BO61" s="20">
        <v>6732219</v>
      </c>
      <c r="BP61" s="38">
        <v>64.499893667966433</v>
      </c>
      <c r="BQ61" s="38">
        <f>INDEX('[3]60-Mile'!$U$4:$U$129,MATCH(E61,'[3]60-Mile'!$A$4:$A$129,0))</f>
        <v>43.088309705700198</v>
      </c>
      <c r="BR61" s="38">
        <v>0</v>
      </c>
      <c r="BS61" s="38">
        <f>INDEX('[3]60-Mile'!$Z$4:$Z$129,MATCH(E61,'[3]60-Mile'!$A$4:$A$129,0))</f>
        <v>44.881894717405416</v>
      </c>
      <c r="BT61" s="118">
        <f t="shared" si="61"/>
        <v>-0.82544722719141328</v>
      </c>
      <c r="BU61" s="269">
        <v>3.4102004149357281</v>
      </c>
      <c r="BV61" s="2">
        <f>'[3]60-Mile'!B61</f>
        <v>220</v>
      </c>
      <c r="BW61" s="2">
        <f>'[3]60-Mile'!C61</f>
        <v>312</v>
      </c>
      <c r="BX61" s="2">
        <f>'[3]60-Mile'!D61</f>
        <v>339</v>
      </c>
      <c r="BY61" s="2">
        <f>'[3]60-Mile'!E61</f>
        <v>432</v>
      </c>
      <c r="BZ61" s="2">
        <f>'[3]60-Mile'!F61</f>
        <v>280</v>
      </c>
      <c r="CA61" s="2">
        <f>'[3]60-Mile'!G61</f>
        <v>281</v>
      </c>
      <c r="CB61" s="2">
        <f>'[3]60-Mile'!H61</f>
        <v>265</v>
      </c>
      <c r="CC61" s="2">
        <f>'[3]60-Mile'!I61</f>
        <v>9</v>
      </c>
      <c r="CD61" s="2">
        <f>'[3]60-Mile'!J61</f>
        <v>29</v>
      </c>
      <c r="CE61" s="2">
        <f>'[3]60-Mile'!K61</f>
        <v>24</v>
      </c>
      <c r="CF61" s="2">
        <f>'[3]60-Mile'!L61</f>
        <v>20</v>
      </c>
      <c r="CG61" s="2">
        <f>'[3]60-Mile'!M61</f>
        <v>13</v>
      </c>
      <c r="CH61" s="2">
        <f>'[3]60-Mile'!N61</f>
        <v>10</v>
      </c>
      <c r="CI61" s="2">
        <f>'[3]60-Mile'!O61</f>
        <v>10</v>
      </c>
      <c r="CK61" s="2">
        <v>918</v>
      </c>
      <c r="CL61" s="2">
        <v>718</v>
      </c>
      <c r="CM61" s="2">
        <v>637</v>
      </c>
      <c r="CN61" s="2">
        <v>836</v>
      </c>
      <c r="CO61" s="2">
        <v>1452</v>
      </c>
      <c r="CP61" s="2">
        <v>1118</v>
      </c>
      <c r="CQ61" s="2">
        <v>2060</v>
      </c>
    </row>
    <row r="62" spans="1:95" x14ac:dyDescent="0.25">
      <c r="A62" s="21">
        <v>25013</v>
      </c>
      <c r="B62" s="21" t="s">
        <v>67</v>
      </c>
      <c r="C62" s="26" t="s">
        <v>159</v>
      </c>
      <c r="D62" s="26" t="s">
        <v>153</v>
      </c>
      <c r="E62" s="24" t="s">
        <v>232</v>
      </c>
      <c r="F62" s="31">
        <f t="shared" si="27"/>
        <v>0.75608546919189146</v>
      </c>
      <c r="G62" s="31">
        <f t="shared" si="39"/>
        <v>0.37813333987083525</v>
      </c>
      <c r="H62" s="31">
        <f t="shared" si="28"/>
        <v>1.9995207760578824</v>
      </c>
      <c r="I62" s="31">
        <f t="shared" si="40"/>
        <v>3.2724976806514792</v>
      </c>
      <c r="J62" s="31">
        <f t="shared" si="29"/>
        <v>1.0721457908515748</v>
      </c>
      <c r="K62" s="31">
        <f t="shared" si="2"/>
        <v>0.95399347283201219</v>
      </c>
      <c r="L62" s="31">
        <f t="shared" si="3"/>
        <v>0.95399347283201219</v>
      </c>
      <c r="M62" s="31">
        <f t="shared" si="30"/>
        <v>1.5919164982474663</v>
      </c>
      <c r="N62" s="31">
        <f t="shared" si="31"/>
        <v>0.7858156630688562</v>
      </c>
      <c r="O62" s="31">
        <f t="shared" si="41"/>
        <v>0.87765957446808507</v>
      </c>
      <c r="P62" s="31">
        <f t="shared" si="42"/>
        <v>0.73107569721115551</v>
      </c>
      <c r="Q62" s="31">
        <f t="shared" si="43"/>
        <v>0.92544797604809981</v>
      </c>
      <c r="R62" s="31">
        <f t="shared" si="44"/>
        <v>0.46738360486831099</v>
      </c>
      <c r="S62" s="31">
        <f t="shared" si="45"/>
        <v>0.81554677206851123</v>
      </c>
      <c r="T62" s="31">
        <f t="shared" si="32"/>
        <v>0.62656216439306256</v>
      </c>
      <c r="Z62" s="41">
        <f t="shared" si="46"/>
        <v>0.45500463869704144</v>
      </c>
      <c r="AA62" s="41">
        <f t="shared" si="33"/>
        <v>1</v>
      </c>
      <c r="AB62" s="41">
        <v>0.61025125061012453</v>
      </c>
      <c r="AC62" s="41">
        <f t="shared" si="34"/>
        <v>1</v>
      </c>
      <c r="AD62" s="41">
        <f t="shared" si="35"/>
        <v>1</v>
      </c>
      <c r="AE62" s="41">
        <f t="shared" si="47"/>
        <v>0.90896690518783541</v>
      </c>
      <c r="AF62" s="41">
        <f t="shared" si="48"/>
        <v>0.68704392474901321</v>
      </c>
      <c r="AG62" s="41">
        <f t="shared" si="49"/>
        <v>0.12606473594548551</v>
      </c>
      <c r="AH62" s="41">
        <f t="shared" si="50"/>
        <v>0.22927962819519751</v>
      </c>
      <c r="AI62" s="41">
        <f t="shared" si="51"/>
        <v>1.1394487865076101E-2</v>
      </c>
      <c r="AJ62" s="41">
        <f t="shared" si="52"/>
        <v>0.70958988288065705</v>
      </c>
      <c r="AK62" s="41">
        <f t="shared" si="53"/>
        <v>0.44690612067217406</v>
      </c>
      <c r="AL62" s="41">
        <f t="shared" si="54"/>
        <v>0</v>
      </c>
      <c r="AM62" s="41">
        <f t="shared" si="55"/>
        <v>0</v>
      </c>
      <c r="AN62" s="41">
        <f t="shared" si="56"/>
        <v>0.46738360486831099</v>
      </c>
      <c r="AO62" s="41">
        <f t="shared" si="57"/>
        <v>0.43882978723404253</v>
      </c>
      <c r="AP62" s="41">
        <f t="shared" si="58"/>
        <v>0</v>
      </c>
      <c r="AQ62" s="41">
        <f t="shared" si="59"/>
        <v>0</v>
      </c>
      <c r="AR62" s="41">
        <f t="shared" si="62"/>
        <v>0.81554677206851123</v>
      </c>
      <c r="AS62" s="41">
        <f t="shared" si="60"/>
        <v>0.36553784860557775</v>
      </c>
      <c r="AT62" s="44">
        <v>0.46589999999999998</v>
      </c>
      <c r="AU62" s="43">
        <f>INDEX('[4]Social Distancing Grades'!$C$2:$C$126,MATCH('Data Table'!$A62,'[4]Social Distancing Grades'!$B$2:$B$126,0))</f>
        <v>1</v>
      </c>
      <c r="AV62" s="62">
        <v>0.61025125061012453</v>
      </c>
      <c r="AW62" s="43">
        <f>INDEX('[4]Social Distancing Grades'!$E$2:$E$126,MATCH('Data Table'!$A62,'[4]Social Distancing Grades'!$B$2:$B$126,0))</f>
        <v>1</v>
      </c>
      <c r="AX62" s="43">
        <f>INDEX('[4]Social Distancing Grades'!$D$2:$D$126,MATCH('Data Table'!$A62,'[4]Social Distancing Grades'!$B$2:$B$126,0))</f>
        <v>1</v>
      </c>
      <c r="AY62" s="45">
        <v>2228</v>
      </c>
      <c r="AZ62" s="46">
        <v>0.22912231768745794</v>
      </c>
      <c r="BA62" s="43">
        <v>1.54</v>
      </c>
      <c r="BB62" s="43">
        <v>5</v>
      </c>
      <c r="BC62" s="268">
        <f>IF(INDEX('[5]Hospital Capacity'!$I$2:$I$126,MATCH('Data Table'!A62,'[5]Hospital Capacity'!$B$2:$B$126,0))&gt;100,100,INDEX('[5]Hospital Capacity'!$I$2:$I$126,MATCH('Data Table'!A62,'[5]Hospital Capacity'!$B$2:$B$126,0)))</f>
        <v>1.1394487865076102</v>
      </c>
      <c r="BD62" s="45">
        <v>1336.9125377315042</v>
      </c>
      <c r="BE62" s="45">
        <f>INDEX('[3]60-Mile'!$S$4:$S$129,MATCH(E62,'[3]60-Mile'!$A$4:$A$129,0))</f>
        <v>1060.1642470189602</v>
      </c>
      <c r="BF62" s="47">
        <f t="shared" si="36"/>
        <v>30</v>
      </c>
      <c r="BG62" s="43">
        <f t="shared" si="37"/>
        <v>30</v>
      </c>
      <c r="BH62" s="95">
        <v>1037.2857142857142</v>
      </c>
      <c r="BI62" s="45">
        <f>INDEX('[3]60-Mile'!$V$4:$V$129,MATCH(E62,'[3]60-Mile'!$A$4:$A$129,0))</f>
        <v>777.85714285714289</v>
      </c>
      <c r="BJ62" s="47">
        <f t="shared" si="38"/>
        <v>30</v>
      </c>
      <c r="BK62" s="47">
        <f t="shared" si="25"/>
        <v>30</v>
      </c>
      <c r="BL62" s="95">
        <v>88.428571428571431</v>
      </c>
      <c r="BM62" s="45">
        <f>INDEX('[3]60-Mile'!$AA$4:$AA$129,MATCH(E62,'[3]60-Mile'!$A$4:$A$129,0))</f>
        <v>52.428571428571431</v>
      </c>
      <c r="BO62" s="20">
        <v>6892503</v>
      </c>
      <c r="BP62" s="38">
        <v>108.12710088758307</v>
      </c>
      <c r="BQ62" s="38">
        <f>INDEX('[3]60-Mile'!$U$4:$U$129,MATCH(E62,'[3]60-Mile'!$A$4:$A$129,0))</f>
        <v>47.526840357679419</v>
      </c>
      <c r="BR62" s="38">
        <v>100.72649052189693</v>
      </c>
      <c r="BS62" s="38">
        <f>INDEX('[3]60-Mile'!$Z$4:$Z$129,MATCH(E62,'[3]60-Mile'!$A$4:$A$129,0))</f>
        <v>55.312232292284548</v>
      </c>
      <c r="BT62" s="118">
        <f t="shared" si="61"/>
        <v>-0.81793381037567081</v>
      </c>
      <c r="BU62" s="269">
        <v>0.13944878650761017</v>
      </c>
      <c r="BV62" s="2">
        <f>'[3]60-Mile'!B62</f>
        <v>740</v>
      </c>
      <c r="BW62" s="2">
        <f>'[3]60-Mile'!C62</f>
        <v>465</v>
      </c>
      <c r="BX62" s="2">
        <f>'[3]60-Mile'!D62</f>
        <v>1567</v>
      </c>
      <c r="BY62" s="2">
        <f>'[3]60-Mile'!E62</f>
        <v>670</v>
      </c>
      <c r="BZ62" s="2">
        <f>'[3]60-Mile'!F62</f>
        <v>653</v>
      </c>
      <c r="CA62" s="2">
        <f>'[3]60-Mile'!G62</f>
        <v>671</v>
      </c>
      <c r="CB62" s="2">
        <f>'[3]60-Mile'!H62</f>
        <v>679</v>
      </c>
      <c r="CC62" s="2">
        <f>'[3]60-Mile'!I62</f>
        <v>48</v>
      </c>
      <c r="CD62" s="2">
        <f>'[3]60-Mile'!J62</f>
        <v>37</v>
      </c>
      <c r="CE62" s="2">
        <f>'[3]60-Mile'!K62</f>
        <v>87</v>
      </c>
      <c r="CF62" s="2">
        <f>'[3]60-Mile'!L62</f>
        <v>63</v>
      </c>
      <c r="CG62" s="2">
        <f>'[3]60-Mile'!M62</f>
        <v>58</v>
      </c>
      <c r="CH62" s="2">
        <f>'[3]60-Mile'!N62</f>
        <v>45</v>
      </c>
      <c r="CI62" s="2">
        <f>'[3]60-Mile'!O62</f>
        <v>29</v>
      </c>
      <c r="CK62" s="2">
        <v>-3036</v>
      </c>
      <c r="CL62" s="2">
        <v>2563</v>
      </c>
      <c r="CM62" s="2">
        <v>393</v>
      </c>
      <c r="CN62" s="2">
        <v>2108</v>
      </c>
      <c r="CO62" s="2">
        <v>1612</v>
      </c>
      <c r="CP62" s="2">
        <v>1257</v>
      </c>
      <c r="CQ62" s="2">
        <v>2228</v>
      </c>
    </row>
    <row r="63" spans="1:95" x14ac:dyDescent="0.25">
      <c r="A63" s="21">
        <v>12086</v>
      </c>
      <c r="B63" s="21" t="s">
        <v>78</v>
      </c>
      <c r="C63" s="26" t="s">
        <v>159</v>
      </c>
      <c r="D63" s="26" t="s">
        <v>76</v>
      </c>
      <c r="E63" s="24" t="s">
        <v>193</v>
      </c>
      <c r="F63" s="31">
        <f t="shared" si="27"/>
        <v>2.9300305084011241E-2</v>
      </c>
      <c r="G63" s="31">
        <f t="shared" si="39"/>
        <v>0.68480997687692924</v>
      </c>
      <c r="H63" s="31">
        <f t="shared" si="28"/>
        <v>4.2786037110082803E-2</v>
      </c>
      <c r="I63" s="31">
        <f t="shared" si="40"/>
        <v>2.3504071745180912</v>
      </c>
      <c r="J63" s="31">
        <f t="shared" si="29"/>
        <v>0.30702954077943073</v>
      </c>
      <c r="K63" s="31">
        <f t="shared" si="2"/>
        <v>0.99790625205758976</v>
      </c>
      <c r="L63" s="31">
        <f t="shared" si="3"/>
        <v>0.99060844937877834</v>
      </c>
      <c r="M63" s="31">
        <f t="shared" si="30"/>
        <v>0.68649517244858538</v>
      </c>
      <c r="N63" s="31">
        <f t="shared" si="31"/>
        <v>0.13091131675039486</v>
      </c>
      <c r="O63" s="31">
        <f t="shared" si="41"/>
        <v>0.26595744680851063</v>
      </c>
      <c r="P63" s="31">
        <f t="shared" si="42"/>
        <v>0.16533864541832671</v>
      </c>
      <c r="Q63" s="31">
        <f t="shared" si="43"/>
        <v>0.56327158233874108</v>
      </c>
      <c r="R63" s="31">
        <f t="shared" si="44"/>
        <v>0.34136132397449936</v>
      </c>
      <c r="S63" s="31">
        <f t="shared" si="45"/>
        <v>0.33992094861660077</v>
      </c>
      <c r="T63" s="31">
        <f t="shared" si="32"/>
        <v>1.3421560204680645</v>
      </c>
      <c r="Z63" s="41">
        <f t="shared" si="46"/>
        <v>0.89918565096381819</v>
      </c>
      <c r="AA63" s="41">
        <f t="shared" si="33"/>
        <v>0.8</v>
      </c>
      <c r="AB63" s="41">
        <v>1</v>
      </c>
      <c r="AC63" s="41">
        <f t="shared" si="34"/>
        <v>0.9</v>
      </c>
      <c r="AD63" s="41">
        <f t="shared" si="35"/>
        <v>0.8</v>
      </c>
      <c r="AE63" s="41">
        <f t="shared" si="47"/>
        <v>0.32797406082289804</v>
      </c>
      <c r="AF63" s="41">
        <f t="shared" si="48"/>
        <v>0.41709580046734096</v>
      </c>
      <c r="AG63" s="41">
        <f t="shared" si="49"/>
        <v>0.30323679727427599</v>
      </c>
      <c r="AH63" s="41">
        <f t="shared" si="50"/>
        <v>0.29434546862896976</v>
      </c>
      <c r="AI63" s="41">
        <f t="shared" si="51"/>
        <v>4.3613855486841782E-2</v>
      </c>
      <c r="AJ63" s="41">
        <f t="shared" si="52"/>
        <v>0.10494701676841088</v>
      </c>
      <c r="AK63" s="41">
        <f t="shared" si="53"/>
        <v>0.20521307720483339</v>
      </c>
      <c r="AL63" s="41">
        <f t="shared" si="54"/>
        <v>0</v>
      </c>
      <c r="AM63" s="41">
        <f t="shared" si="55"/>
        <v>0</v>
      </c>
      <c r="AN63" s="41">
        <f t="shared" si="56"/>
        <v>0.34136132397449936</v>
      </c>
      <c r="AO63" s="41">
        <f t="shared" si="57"/>
        <v>0.13297872340425532</v>
      </c>
      <c r="AP63" s="41">
        <f t="shared" si="58"/>
        <v>0</v>
      </c>
      <c r="AQ63" s="41">
        <f t="shared" si="59"/>
        <v>0</v>
      </c>
      <c r="AR63" s="41">
        <f t="shared" si="62"/>
        <v>0.33992094861660077</v>
      </c>
      <c r="AS63" s="41">
        <f t="shared" si="60"/>
        <v>8.2669322709163356E-2</v>
      </c>
      <c r="AT63" s="44">
        <v>0.89680000000000004</v>
      </c>
      <c r="AU63" s="43">
        <f>INDEX('[4]Social Distancing Grades'!$C$2:$C$126,MATCH('Data Table'!$A63,'[4]Social Distancing Grades'!$B$2:$B$126,0))</f>
        <v>0.8</v>
      </c>
      <c r="AV63" s="62">
        <v>1</v>
      </c>
      <c r="AW63" s="43">
        <f>INDEX('[4]Social Distancing Grades'!$E$2:$E$126,MATCH('Data Table'!$A63,'[4]Social Distancing Grades'!$B$2:$B$126,0))</f>
        <v>0.9</v>
      </c>
      <c r="AX63" s="43">
        <f>INDEX('[4]Social Distancing Grades'!$D$2:$D$126,MATCH('Data Table'!$A63,'[4]Social Distancing Grades'!$B$2:$B$126,0))</f>
        <v>0.8</v>
      </c>
      <c r="AY63" s="45">
        <v>28210</v>
      </c>
      <c r="AZ63" s="46">
        <v>0.19201154412523741</v>
      </c>
      <c r="BA63" s="43">
        <v>2.58</v>
      </c>
      <c r="BB63" s="43">
        <v>5.84</v>
      </c>
      <c r="BC63" s="268">
        <f>IF(INDEX('[5]Hospital Capacity'!$I$2:$I$126,MATCH('Data Table'!A63,'[5]Hospital Capacity'!$B$2:$B$126,0))&gt;100,100,INDEX('[5]Hospital Capacity'!$I$2:$I$126,MATCH('Data Table'!A63,'[5]Hospital Capacity'!$B$2:$B$126,0)))</f>
        <v>4.3613855486841784</v>
      </c>
      <c r="BD63" s="45">
        <v>235.28411445740542</v>
      </c>
      <c r="BE63" s="45">
        <f>INDEX('[3]60-Mile'!$S$4:$S$129,MATCH(E63,'[3]60-Mile'!$A$4:$A$129,0))</f>
        <v>498.50904710972679</v>
      </c>
      <c r="BF63" s="47">
        <f t="shared" si="36"/>
        <v>30</v>
      </c>
      <c r="BG63" s="43">
        <f t="shared" si="37"/>
        <v>30</v>
      </c>
      <c r="BH63" s="95">
        <v>757.71428571428567</v>
      </c>
      <c r="BI63" s="45">
        <f>INDEX('[3]60-Mile'!$V$4:$V$129,MATCH(E63,'[3]60-Mile'!$A$4:$A$129,0))</f>
        <v>235.71428571428572</v>
      </c>
      <c r="BJ63" s="47">
        <f t="shared" si="38"/>
        <v>30</v>
      </c>
      <c r="BK63" s="47">
        <f t="shared" si="25"/>
        <v>30</v>
      </c>
      <c r="BL63" s="95">
        <v>36.857142857142854</v>
      </c>
      <c r="BM63" s="45">
        <f>INDEX('[3]60-Mile'!$AA$4:$AA$129,MATCH(E63,'[3]60-Mile'!$A$4:$A$129,0))</f>
        <v>11.857142857142858</v>
      </c>
      <c r="BO63" s="20">
        <v>21477737</v>
      </c>
      <c r="BP63" s="38">
        <v>40.457435656365462</v>
      </c>
      <c r="BQ63" s="38">
        <f>INDEX('[3]60-Mile'!$U$4:$U$129,MATCH(E63,'[3]60-Mile'!$A$4:$A$129,0))</f>
        <v>69.195674286077349</v>
      </c>
      <c r="BR63" s="38">
        <v>107.36812536734368</v>
      </c>
      <c r="BS63" s="38">
        <f>INDEX('[3]60-Mile'!$Z$4:$Z$129,MATCH(E63,'[3]60-Mile'!$A$4:$A$129,0))</f>
        <v>53.784971458196217</v>
      </c>
      <c r="BT63" s="118">
        <f t="shared" si="61"/>
        <v>0.34405187835420392</v>
      </c>
      <c r="BU63" s="269">
        <v>3.3613855486841784</v>
      </c>
      <c r="BV63" s="2">
        <f>'[3]60-Mile'!B63</f>
        <v>285</v>
      </c>
      <c r="BW63" s="2">
        <f>'[3]60-Mile'!C63</f>
        <v>125</v>
      </c>
      <c r="BX63" s="2">
        <f>'[3]60-Mile'!D63</f>
        <v>131</v>
      </c>
      <c r="BY63" s="2">
        <f>'[3]60-Mile'!E63</f>
        <v>440</v>
      </c>
      <c r="BZ63" s="2">
        <f>'[3]60-Mile'!F63</f>
        <v>222</v>
      </c>
      <c r="CA63" s="2">
        <f>'[3]60-Mile'!G63</f>
        <v>247</v>
      </c>
      <c r="CB63" s="2">
        <f>'[3]60-Mile'!H63</f>
        <v>200</v>
      </c>
      <c r="CC63" s="2">
        <f>'[3]60-Mile'!I63</f>
        <v>7</v>
      </c>
      <c r="CD63" s="2">
        <f>'[3]60-Mile'!J63</f>
        <v>13</v>
      </c>
      <c r="CE63" s="2">
        <f>'[3]60-Mile'!K63</f>
        <v>3</v>
      </c>
      <c r="CF63" s="2">
        <f>'[3]60-Mile'!L63</f>
        <v>25</v>
      </c>
      <c r="CG63" s="2">
        <f>'[3]60-Mile'!M63</f>
        <v>12</v>
      </c>
      <c r="CH63" s="2">
        <f>'[3]60-Mile'!N63</f>
        <v>21</v>
      </c>
      <c r="CI63" s="2">
        <f>'[3]60-Mile'!O63</f>
        <v>2</v>
      </c>
      <c r="CK63" s="2">
        <v>34423</v>
      </c>
      <c r="CL63" s="2">
        <v>50223</v>
      </c>
      <c r="CM63" s="2">
        <v>30541</v>
      </c>
      <c r="CN63" s="2">
        <v>13807</v>
      </c>
      <c r="CO63" s="2">
        <v>14181</v>
      </c>
      <c r="CP63" s="2">
        <v>7398</v>
      </c>
      <c r="CQ63" s="2">
        <v>28210</v>
      </c>
    </row>
    <row r="64" spans="1:95" x14ac:dyDescent="0.25">
      <c r="A64" s="21">
        <v>39155</v>
      </c>
      <c r="B64" s="21" t="s">
        <v>90</v>
      </c>
      <c r="C64" s="26" t="s">
        <v>159</v>
      </c>
      <c r="D64" s="26" t="s">
        <v>153</v>
      </c>
      <c r="E64" s="24" t="s">
        <v>234</v>
      </c>
      <c r="F64" s="31">
        <f t="shared" si="27"/>
        <v>1.7300536102885832E-3</v>
      </c>
      <c r="G64" s="31">
        <f t="shared" si="39"/>
        <v>0.58785792489964761</v>
      </c>
      <c r="H64" s="31">
        <f t="shared" si="28"/>
        <v>2.9429791400429248E-3</v>
      </c>
      <c r="I64" s="31">
        <f t="shared" si="40"/>
        <v>3.0528296051953405</v>
      </c>
      <c r="J64" s="31">
        <f t="shared" si="29"/>
        <v>0.1673935771179853</v>
      </c>
      <c r="K64" s="31">
        <f t="shared" si="2"/>
        <v>0.83155371726614546</v>
      </c>
      <c r="L64" s="31">
        <f t="shared" si="3"/>
        <v>0.83155371726614546</v>
      </c>
      <c r="M64" s="31">
        <f t="shared" si="30"/>
        <v>0.68957321943084815</v>
      </c>
      <c r="N64" s="31">
        <f t="shared" si="31"/>
        <v>0.37572529637462571</v>
      </c>
      <c r="O64" s="31">
        <f t="shared" si="41"/>
        <v>0.24097356544165055</v>
      </c>
      <c r="P64" s="31">
        <f t="shared" si="42"/>
        <v>0.45490841617992062</v>
      </c>
      <c r="Q64" s="31">
        <f t="shared" si="43"/>
        <v>0.54540491157648407</v>
      </c>
      <c r="R64" s="31">
        <f t="shared" si="44"/>
        <v>0.25887050035417608</v>
      </c>
      <c r="S64" s="31">
        <f t="shared" si="45"/>
        <v>0.43478260869565222</v>
      </c>
      <c r="T64" s="31">
        <f t="shared" si="32"/>
        <v>0.6298727414816192</v>
      </c>
      <c r="Z64" s="41">
        <f t="shared" si="46"/>
        <v>0.89434078960931862</v>
      </c>
      <c r="AA64" s="41">
        <f t="shared" si="33"/>
        <v>1</v>
      </c>
      <c r="AB64" s="41">
        <v>0.38866722648345858</v>
      </c>
      <c r="AC64" s="41">
        <f t="shared" si="34"/>
        <v>1</v>
      </c>
      <c r="AD64" s="41">
        <f t="shared" si="35"/>
        <v>1</v>
      </c>
      <c r="AE64" s="41">
        <f t="shared" si="47"/>
        <v>0.95608228980322008</v>
      </c>
      <c r="AF64" s="41">
        <f t="shared" si="48"/>
        <v>0.63153999346585465</v>
      </c>
      <c r="AG64" s="41">
        <f t="shared" si="49"/>
        <v>0.30494037478705277</v>
      </c>
      <c r="AH64" s="41">
        <f t="shared" si="50"/>
        <v>0.20836560805577076</v>
      </c>
      <c r="AI64" s="41">
        <f t="shared" si="51"/>
        <v>3.727597102841209E-2</v>
      </c>
      <c r="AJ64" s="41">
        <f t="shared" si="52"/>
        <v>0.12754377591493349</v>
      </c>
      <c r="AK64" s="41">
        <f t="shared" si="53"/>
        <v>9.5242680280708897E-2</v>
      </c>
      <c r="AL64" s="41">
        <f t="shared" si="54"/>
        <v>0</v>
      </c>
      <c r="AM64" s="41">
        <f t="shared" si="55"/>
        <v>0</v>
      </c>
      <c r="AN64" s="41">
        <f t="shared" si="56"/>
        <v>0.25887050035417608</v>
      </c>
      <c r="AO64" s="41">
        <f t="shared" si="57"/>
        <v>0.12048678272082528</v>
      </c>
      <c r="AP64" s="41">
        <f t="shared" si="58"/>
        <v>0</v>
      </c>
      <c r="AQ64" s="41">
        <f t="shared" si="59"/>
        <v>0.11825502972573732</v>
      </c>
      <c r="AR64" s="41">
        <f t="shared" si="62"/>
        <v>0.43478260869565222</v>
      </c>
      <c r="AS64" s="41">
        <f t="shared" si="60"/>
        <v>0.16832669322709165</v>
      </c>
      <c r="AT64" s="44">
        <v>0.8921</v>
      </c>
      <c r="AU64" s="43">
        <f>INDEX('[4]Social Distancing Grades'!$C$2:$C$126,MATCH('Data Table'!$A64,'[4]Social Distancing Grades'!$B$2:$B$126,0))</f>
        <v>1</v>
      </c>
      <c r="AV64" s="62">
        <v>0.38866722648345858</v>
      </c>
      <c r="AW64" s="43">
        <f>INDEX('[4]Social Distancing Grades'!$E$2:$E$126,MATCH('Data Table'!$A64,'[4]Social Distancing Grades'!$B$2:$B$126,0))</f>
        <v>1</v>
      </c>
      <c r="AX64" s="43">
        <f>INDEX('[4]Social Distancing Grades'!$D$2:$D$126,MATCH('Data Table'!$A64,'[4]Social Distancing Grades'!$B$2:$B$126,0))</f>
        <v>1</v>
      </c>
      <c r="AY64" s="45">
        <v>121</v>
      </c>
      <c r="AZ64" s="46">
        <v>0.22149198563331449</v>
      </c>
      <c r="BA64" s="43">
        <v>2.59</v>
      </c>
      <c r="BB64" s="43">
        <v>4.7300000000000004</v>
      </c>
      <c r="BC64" s="268">
        <f>IF(INDEX('[5]Hospital Capacity'!$I$2:$I$126,MATCH('Data Table'!A64,'[5]Hospital Capacity'!$B$2:$B$126,0))&gt;100,100,INDEX('[5]Hospital Capacity'!$I$2:$I$126,MATCH('Data Table'!A64,'[5]Hospital Capacity'!$B$2:$B$126,0)))</f>
        <v>3.7275971028412092</v>
      </c>
      <c r="BD64" s="45">
        <v>276.45425561816643</v>
      </c>
      <c r="BE64" s="45">
        <f>INDEX('[3]60-Mile'!$S$4:$S$129,MATCH(E64,'[3]60-Mile'!$A$4:$A$129,0))</f>
        <v>242.95578673273508</v>
      </c>
      <c r="BF64" s="47">
        <f t="shared" si="36"/>
        <v>30</v>
      </c>
      <c r="BG64" s="43">
        <f t="shared" si="37"/>
        <v>30</v>
      </c>
      <c r="BH64" s="95">
        <v>574.71428571428567</v>
      </c>
      <c r="BI64" s="45">
        <f>INDEX('[3]60-Mile'!$V$4:$V$129,MATCH(E64,'[3]60-Mile'!$A$4:$A$129,0))</f>
        <v>213.57142857142858</v>
      </c>
      <c r="BJ64" s="47">
        <f t="shared" si="38"/>
        <v>30</v>
      </c>
      <c r="BK64" s="47">
        <f t="shared" si="25"/>
        <v>26.984089484159281</v>
      </c>
      <c r="BL64" s="95">
        <v>47.142857142857146</v>
      </c>
      <c r="BM64" s="45">
        <f>INDEX('[3]60-Mile'!$AA$4:$AA$129,MATCH(E64,'[3]60-Mile'!$A$4:$A$129,0))</f>
        <v>24.142857142857142</v>
      </c>
      <c r="BO64" s="20">
        <v>8882190</v>
      </c>
      <c r="BP64" s="38">
        <v>39.425098124478005</v>
      </c>
      <c r="BQ64" s="38">
        <f>INDEX('[3]60-Mile'!$U$4:$U$129,MATCH(E64,'[3]60-Mile'!$A$4:$A$129,0))</f>
        <v>33.979956571448817</v>
      </c>
      <c r="BR64" s="38">
        <v>76.168647862843386</v>
      </c>
      <c r="BS64" s="38">
        <f>INDEX('[3]60-Mile'!$Z$4:$Z$129,MATCH(E64,'[3]60-Mile'!$A$4:$A$129,0))</f>
        <v>26.984089484159281</v>
      </c>
      <c r="BT64" s="118">
        <f t="shared" si="61"/>
        <v>-0.91216457960644004</v>
      </c>
      <c r="BU64" s="269">
        <v>2.7275971028412092</v>
      </c>
      <c r="BV64" s="2">
        <f>'[3]60-Mile'!B64</f>
        <v>224</v>
      </c>
      <c r="BW64" s="2">
        <f>'[3]60-Mile'!C64</f>
        <v>162</v>
      </c>
      <c r="BX64" s="2">
        <f>'[3]60-Mile'!D64</f>
        <v>152</v>
      </c>
      <c r="BY64" s="2">
        <f>'[3]60-Mile'!E64</f>
        <v>353</v>
      </c>
      <c r="BZ64" s="2">
        <f>'[3]60-Mile'!F64</f>
        <v>247</v>
      </c>
      <c r="CA64" s="2">
        <f>'[3]60-Mile'!G64</f>
        <v>203</v>
      </c>
      <c r="CB64" s="2">
        <f>'[3]60-Mile'!H64</f>
        <v>154</v>
      </c>
      <c r="CC64" s="2">
        <f>'[3]60-Mile'!I64</f>
        <v>23</v>
      </c>
      <c r="CD64" s="2">
        <f>'[3]60-Mile'!J64</f>
        <v>23</v>
      </c>
      <c r="CE64" s="2">
        <f>'[3]60-Mile'!K64</f>
        <v>36</v>
      </c>
      <c r="CF64" s="2">
        <f>'[3]60-Mile'!L64</f>
        <v>29</v>
      </c>
      <c r="CG64" s="2">
        <f>'[3]60-Mile'!M64</f>
        <v>15</v>
      </c>
      <c r="CH64" s="2">
        <f>'[3]60-Mile'!N64</f>
        <v>40</v>
      </c>
      <c r="CI64" s="2">
        <f>'[3]60-Mile'!O64</f>
        <v>3</v>
      </c>
      <c r="CK64" s="2">
        <v>773</v>
      </c>
      <c r="CL64" s="2">
        <v>7086</v>
      </c>
      <c r="CM64" s="2">
        <v>2240</v>
      </c>
      <c r="CN64" s="2">
        <v>2452</v>
      </c>
      <c r="CO64" s="2">
        <v>2554</v>
      </c>
      <c r="CP64" s="2">
        <v>3029</v>
      </c>
      <c r="CQ64" s="2">
        <v>121</v>
      </c>
    </row>
    <row r="65" spans="1:95" x14ac:dyDescent="0.25">
      <c r="A65" s="21">
        <v>42003</v>
      </c>
      <c r="B65" s="21" t="s">
        <v>70</v>
      </c>
      <c r="C65" s="26" t="s">
        <v>159</v>
      </c>
      <c r="D65" s="26" t="s">
        <v>153</v>
      </c>
      <c r="E65" s="24" t="s">
        <v>214</v>
      </c>
      <c r="F65" s="31">
        <f t="shared" si="27"/>
        <v>6.7112920630786358E-3</v>
      </c>
      <c r="G65" s="31">
        <f t="shared" si="39"/>
        <v>2.3810154694339136</v>
      </c>
      <c r="H65" s="31">
        <f t="shared" si="28"/>
        <v>2.8186679797902554E-3</v>
      </c>
      <c r="I65" s="31">
        <f t="shared" si="40"/>
        <v>3.433563550149469</v>
      </c>
      <c r="J65" s="31">
        <f t="shared" si="29"/>
        <v>0.2388307288119248</v>
      </c>
      <c r="K65" s="31">
        <f t="shared" ref="K65:K112" si="63">IF(LOG(AB65/AC65)^2-1=0,0.01,IF((LOG(AB65/AC65))^2-1&gt;0,0.01,ABS((LOG(AB65/AC65))^2-1)))</f>
        <v>0.82384200469040159</v>
      </c>
      <c r="L65" s="31">
        <f t="shared" ref="L65:L112" si="64">IF(LOG(AA65/AB65)^2-1=0,0.01,IF((LOG(AA65/AB65))^2-1&gt;0,0.01,ABS((LOG(AA65/AB65))^2-1)))</f>
        <v>0.82384200469040159</v>
      </c>
      <c r="M65" s="31">
        <f t="shared" si="30"/>
        <v>0.38495567749831966</v>
      </c>
      <c r="N65" s="31">
        <f t="shared" si="31"/>
        <v>0.12618063693471981</v>
      </c>
      <c r="O65" s="31">
        <f t="shared" si="41"/>
        <v>9.8162475822050288E-2</v>
      </c>
      <c r="P65" s="31">
        <f t="shared" si="42"/>
        <v>0.14741035856573706</v>
      </c>
      <c r="Q65" s="31">
        <f t="shared" si="43"/>
        <v>0.41402134922677009</v>
      </c>
      <c r="R65" s="31">
        <f t="shared" si="44"/>
        <v>0.33015648142185594</v>
      </c>
      <c r="S65" s="31">
        <f t="shared" si="45"/>
        <v>0.83530961791831349</v>
      </c>
      <c r="T65" s="31">
        <f t="shared" si="32"/>
        <v>0.56892113024414726</v>
      </c>
      <c r="Z65" s="41">
        <f t="shared" si="46"/>
        <v>0.13287289970106175</v>
      </c>
      <c r="AA65" s="41">
        <f t="shared" si="33"/>
        <v>1</v>
      </c>
      <c r="AB65" s="41">
        <v>0.38044177538352009</v>
      </c>
      <c r="AC65" s="41">
        <f t="shared" si="34"/>
        <v>1</v>
      </c>
      <c r="AD65" s="41">
        <f t="shared" si="35"/>
        <v>1</v>
      </c>
      <c r="AE65" s="41">
        <f t="shared" si="47"/>
        <v>0.90760286225402509</v>
      </c>
      <c r="AF65" s="41">
        <f t="shared" si="48"/>
        <v>0.8501100206738057</v>
      </c>
      <c r="AG65" s="41">
        <f t="shared" si="49"/>
        <v>0.27257240204429301</v>
      </c>
      <c r="AH65" s="41">
        <f t="shared" si="50"/>
        <v>0.10844306738962044</v>
      </c>
      <c r="AI65" s="41">
        <f t="shared" si="51"/>
        <v>1</v>
      </c>
      <c r="AJ65" s="41">
        <f t="shared" si="52"/>
        <v>0.2677131249531261</v>
      </c>
      <c r="AK65" s="41">
        <f t="shared" si="53"/>
        <v>6.9345385669416476E-2</v>
      </c>
      <c r="AL65" s="41">
        <f t="shared" si="54"/>
        <v>0</v>
      </c>
      <c r="AM65" s="41">
        <f t="shared" si="55"/>
        <v>0</v>
      </c>
      <c r="AN65" s="41">
        <f t="shared" si="56"/>
        <v>0.33015648142185594</v>
      </c>
      <c r="AO65" s="41">
        <f t="shared" si="57"/>
        <v>4.9081237911025144E-2</v>
      </c>
      <c r="AP65" s="41">
        <f t="shared" si="58"/>
        <v>0</v>
      </c>
      <c r="AQ65" s="41">
        <f t="shared" si="59"/>
        <v>0</v>
      </c>
      <c r="AR65" s="41">
        <f t="shared" si="62"/>
        <v>0.83530961791831349</v>
      </c>
      <c r="AS65" s="41">
        <f t="shared" si="60"/>
        <v>7.370517928286853E-2</v>
      </c>
      <c r="AT65" s="44">
        <v>0.15340000000000001</v>
      </c>
      <c r="AU65" s="43">
        <f>INDEX('[4]Social Distancing Grades'!$C$2:$C$126,MATCH('Data Table'!$A65,'[4]Social Distancing Grades'!$B$2:$B$126,0))</f>
        <v>1</v>
      </c>
      <c r="AV65" s="62">
        <v>0.38044177538352009</v>
      </c>
      <c r="AW65" s="43">
        <f>INDEX('[4]Social Distancing Grades'!$E$2:$E$126,MATCH('Data Table'!$A65,'[4]Social Distancing Grades'!$B$2:$B$126,0))</f>
        <v>1</v>
      </c>
      <c r="AX65" s="43">
        <f>INDEX('[4]Social Distancing Grades'!$D$2:$D$126,MATCH('Data Table'!$A65,'[4]Social Distancing Grades'!$B$2:$B$126,0))</f>
        <v>1</v>
      </c>
      <c r="AY65" s="45">
        <v>2289</v>
      </c>
      <c r="AZ65" s="46">
        <v>0.25153962092912069</v>
      </c>
      <c r="BA65" s="43">
        <v>2.4</v>
      </c>
      <c r="BB65" s="43">
        <v>3.44</v>
      </c>
      <c r="BC65" s="268">
        <f>IF(INDEX('[5]Hospital Capacity'!$I$2:$I$126,MATCH('Data Table'!A65,'[5]Hospital Capacity'!$B$2:$B$126,0))&gt;100,100,INDEX('[5]Hospital Capacity'!$I$2:$I$126,MATCH('Data Table'!A65,'[5]Hospital Capacity'!$B$2:$B$126,0)))</f>
        <v>100</v>
      </c>
      <c r="BD65" s="45">
        <v>531.83565119331138</v>
      </c>
      <c r="BE65" s="45">
        <f>INDEX('[3]60-Mile'!$S$4:$S$129,MATCH(E65,'[3]60-Mile'!$A$4:$A$129,0))</f>
        <v>182.77469929494447</v>
      </c>
      <c r="BF65" s="47">
        <f t="shared" si="36"/>
        <v>30</v>
      </c>
      <c r="BG65" s="43">
        <f t="shared" si="37"/>
        <v>30</v>
      </c>
      <c r="BH65" s="95">
        <v>732.85714285714289</v>
      </c>
      <c r="BI65" s="45">
        <f>INDEX('[3]60-Mile'!$V$4:$V$129,MATCH(E65,'[3]60-Mile'!$A$4:$A$129,0))</f>
        <v>87</v>
      </c>
      <c r="BJ65" s="47">
        <f t="shared" si="38"/>
        <v>30</v>
      </c>
      <c r="BK65" s="47">
        <f t="shared" si="25"/>
        <v>30</v>
      </c>
      <c r="BL65" s="95">
        <v>90.571428571428569</v>
      </c>
      <c r="BM65" s="45">
        <f>INDEX('[3]60-Mile'!$AA$4:$AA$129,MATCH(E65,'[3]60-Mile'!$A$4:$A$129,0))</f>
        <v>10.571428571428571</v>
      </c>
      <c r="BO65" s="20">
        <v>11689100</v>
      </c>
      <c r="BP65" s="38">
        <v>99.574659953708945</v>
      </c>
      <c r="BQ65" s="38">
        <f>INDEX('[3]60-Mile'!$U$4:$U$129,MATCH(E65,'[3]60-Mile'!$A$4:$A$129,0))</f>
        <v>52.100794607167202</v>
      </c>
      <c r="BR65" s="38">
        <v>237.12548162331473</v>
      </c>
      <c r="BS65" s="38">
        <f>INDEX('[3]60-Mile'!$Z$4:$Z$129,MATCH(E65,'[3]60-Mile'!$A$4:$A$129,0))</f>
        <v>38.33748822380948</v>
      </c>
      <c r="BT65" s="118">
        <f t="shared" si="61"/>
        <v>-0.81520572450805007</v>
      </c>
      <c r="BU65" s="269">
        <v>99</v>
      </c>
      <c r="BV65" s="2">
        <f>'[3]60-Mile'!B65</f>
        <v>120</v>
      </c>
      <c r="BW65" s="2">
        <f>'[3]60-Mile'!C65</f>
        <v>76</v>
      </c>
      <c r="BX65" s="2">
        <f>'[3]60-Mile'!D65</f>
        <v>68</v>
      </c>
      <c r="BY65" s="2">
        <f>'[3]60-Mile'!E65</f>
        <v>106</v>
      </c>
      <c r="BZ65" s="2">
        <f>'[3]60-Mile'!F65</f>
        <v>98</v>
      </c>
      <c r="CA65" s="2">
        <f>'[3]60-Mile'!G65</f>
        <v>67</v>
      </c>
      <c r="CB65" s="2">
        <f>'[3]60-Mile'!H65</f>
        <v>74</v>
      </c>
      <c r="CC65" s="2">
        <f>'[3]60-Mile'!I65</f>
        <v>18</v>
      </c>
      <c r="CD65" s="2">
        <f>'[3]60-Mile'!J65</f>
        <v>14</v>
      </c>
      <c r="CE65" s="2">
        <f>'[3]60-Mile'!K65</f>
        <v>10</v>
      </c>
      <c r="CF65" s="2">
        <f>'[3]60-Mile'!L65</f>
        <v>8</v>
      </c>
      <c r="CG65" s="2">
        <f>'[3]60-Mile'!M65</f>
        <v>7</v>
      </c>
      <c r="CH65" s="2">
        <f>'[3]60-Mile'!N65</f>
        <v>16</v>
      </c>
      <c r="CI65" s="2">
        <f>'[3]60-Mile'!O65</f>
        <v>1</v>
      </c>
      <c r="CK65" s="2">
        <v>2991</v>
      </c>
      <c r="CL65" s="2">
        <v>0</v>
      </c>
      <c r="CM65" s="2">
        <v>1946</v>
      </c>
      <c r="CN65" s="2">
        <v>1435</v>
      </c>
      <c r="CO65" s="2">
        <v>2201</v>
      </c>
      <c r="CP65" s="2">
        <v>343</v>
      </c>
      <c r="CQ65" s="2">
        <v>2289</v>
      </c>
    </row>
    <row r="66" spans="1:95" x14ac:dyDescent="0.25">
      <c r="A66" s="21">
        <v>27053</v>
      </c>
      <c r="B66" s="21" t="s">
        <v>64</v>
      </c>
      <c r="C66" s="26" t="s">
        <v>159</v>
      </c>
      <c r="D66" s="26" t="s">
        <v>153</v>
      </c>
      <c r="E66" s="24" t="s">
        <v>208</v>
      </c>
      <c r="F66" s="31">
        <f t="shared" ref="F66:F127" si="65">G66*H66</f>
        <v>0.11313726135582086</v>
      </c>
      <c r="G66" s="31">
        <f t="shared" si="39"/>
        <v>0.74094301145286434</v>
      </c>
      <c r="H66" s="31">
        <f t="shared" ref="H66:H127" si="66">M66*(J66^I66)</f>
        <v>0.15269360747998387</v>
      </c>
      <c r="I66" s="31">
        <f t="shared" si="40"/>
        <v>2.321492629625812</v>
      </c>
      <c r="J66" s="31">
        <f t="shared" ref="J66:J127" si="67">L66*(AK66+(K66*AJ66))</f>
        <v>0.32243837461518482</v>
      </c>
      <c r="K66" s="31">
        <f t="shared" si="63"/>
        <v>0.99790625205758976</v>
      </c>
      <c r="L66" s="31">
        <f t="shared" si="64"/>
        <v>0.99060844937877834</v>
      </c>
      <c r="M66" s="31">
        <f t="shared" ref="M66:M127" si="68">L66*(N66+(K66*Q66))</f>
        <v>2.1132854588820043</v>
      </c>
      <c r="N66" s="31">
        <f t="shared" ref="N66:N127" si="69">(1-T66)*O66+T66*P66</f>
        <v>0.75265916882027795</v>
      </c>
      <c r="O66" s="31">
        <f t="shared" si="41"/>
        <v>1.2285999204287994</v>
      </c>
      <c r="P66" s="31">
        <f t="shared" si="42"/>
        <v>0.41710729474932612</v>
      </c>
      <c r="Q66" s="31">
        <f t="shared" si="43"/>
        <v>1.3835583012627142</v>
      </c>
      <c r="R66" s="31">
        <f t="shared" si="44"/>
        <v>1.1389247049953799</v>
      </c>
      <c r="S66" s="31">
        <f t="shared" si="45"/>
        <v>0.19762845849802368</v>
      </c>
      <c r="T66" s="31">
        <f t="shared" ref="T66:T127" si="70">1/(AE66+AF66)</f>
        <v>0.58650040252677604</v>
      </c>
      <c r="Z66" s="41">
        <f t="shared" si="46"/>
        <v>0.95701474074837634</v>
      </c>
      <c r="AA66" s="41">
        <f t="shared" ref="AA66:AA127" si="71">AU66</f>
        <v>0.8</v>
      </c>
      <c r="AB66" s="41">
        <v>1</v>
      </c>
      <c r="AC66" s="41">
        <f t="shared" ref="AC66:AC127" si="72">AW66</f>
        <v>0.9</v>
      </c>
      <c r="AD66" s="41">
        <f t="shared" ref="AD66:AD127" si="73">AX66</f>
        <v>0.8</v>
      </c>
      <c r="AE66" s="41">
        <f t="shared" si="47"/>
        <v>0.98841681574239715</v>
      </c>
      <c r="AF66" s="41">
        <f t="shared" si="48"/>
        <v>0.71661185208421374</v>
      </c>
      <c r="AG66" s="41">
        <f t="shared" si="49"/>
        <v>0.35775127768313453</v>
      </c>
      <c r="AH66" s="41">
        <f t="shared" si="50"/>
        <v>0.33849728892331526</v>
      </c>
      <c r="AI66" s="41">
        <f t="shared" si="51"/>
        <v>2.2347222423207323E-2</v>
      </c>
      <c r="AJ66" s="41">
        <f t="shared" si="52"/>
        <v>0.18102996069701929</v>
      </c>
      <c r="AK66" s="41">
        <f t="shared" si="53"/>
        <v>0.14484435042511357</v>
      </c>
      <c r="AL66" s="41">
        <f t="shared" si="54"/>
        <v>0.82081020953527295</v>
      </c>
      <c r="AM66" s="41">
        <f t="shared" si="55"/>
        <v>0.5978778056641314</v>
      </c>
      <c r="AN66" s="41">
        <f t="shared" si="56"/>
        <v>0.31811449546010689</v>
      </c>
      <c r="AO66" s="41">
        <f t="shared" si="57"/>
        <v>0.31536105738233394</v>
      </c>
      <c r="AP66" s="41">
        <f t="shared" si="58"/>
        <v>0</v>
      </c>
      <c r="AQ66" s="41">
        <f t="shared" si="59"/>
        <v>0.14220689634295158</v>
      </c>
      <c r="AR66" s="41">
        <f t="shared" si="62"/>
        <v>0.19762845849802368</v>
      </c>
      <c r="AS66" s="41">
        <f t="shared" si="60"/>
        <v>0.13745019920318727</v>
      </c>
      <c r="AT66" s="44">
        <v>0.95289999999999997</v>
      </c>
      <c r="AU66" s="43">
        <f>INDEX('[4]Social Distancing Grades'!$C$2:$C$126,MATCH('Data Table'!$A66,'[4]Social Distancing Grades'!$B$2:$B$126,0))</f>
        <v>0.8</v>
      </c>
      <c r="AV66" s="62">
        <v>1</v>
      </c>
      <c r="AW66" s="43">
        <f>INDEX('[4]Social Distancing Grades'!$E$2:$E$126,MATCH('Data Table'!$A66,'[4]Social Distancing Grades'!$B$2:$B$126,0))</f>
        <v>0.9</v>
      </c>
      <c r="AX66" s="43">
        <f>INDEX('[4]Social Distancing Grades'!$D$2:$D$126,MATCH('Data Table'!$A66,'[4]Social Distancing Grades'!$B$2:$B$126,0))</f>
        <v>0.8</v>
      </c>
      <c r="AY66" s="45">
        <v>-1325</v>
      </c>
      <c r="AZ66" s="46">
        <v>0.23318713072870684</v>
      </c>
      <c r="BA66" s="43">
        <v>2.9</v>
      </c>
      <c r="BB66" s="43">
        <v>6.41</v>
      </c>
      <c r="BC66" s="268">
        <f>IF(INDEX('[5]Hospital Capacity'!$I$2:$I$126,MATCH('Data Table'!A66,'[5]Hospital Capacity'!$B$2:$B$126,0))&gt;100,100,INDEX('[5]Hospital Capacity'!$I$2:$I$126,MATCH('Data Table'!A66,'[5]Hospital Capacity'!$B$2:$B$126,0)))</f>
        <v>2.2347222423207325</v>
      </c>
      <c r="BD66" s="45">
        <v>373.90335278075162</v>
      </c>
      <c r="BE66" s="45">
        <f>INDEX('[3]60-Mile'!$S$4:$S$129,MATCH(E66,'[3]60-Mile'!$A$4:$A$129,0))</f>
        <v>358.22197545343766</v>
      </c>
      <c r="BF66" s="47">
        <f t="shared" si="36"/>
        <v>19.563013478289612</v>
      </c>
      <c r="BG66" s="43">
        <f t="shared" si="37"/>
        <v>16.739158579403373</v>
      </c>
      <c r="BH66" s="95">
        <v>706.14285714285711</v>
      </c>
      <c r="BI66" s="45">
        <f>INDEX('[3]60-Mile'!$V$4:$V$129,MATCH(E66,'[3]60-Mile'!$A$4:$A$129,0))</f>
        <v>559</v>
      </c>
      <c r="BJ66" s="47">
        <f t="shared" si="38"/>
        <v>30</v>
      </c>
      <c r="BK66" s="47">
        <f t="shared" ref="BK66:BK127" si="74">IF(BS66&lt;=0,30,IF(BS66&gt;30,30,BS66))</f>
        <v>26.373234397721053</v>
      </c>
      <c r="BL66" s="95">
        <v>21.428571428571427</v>
      </c>
      <c r="BM66" s="45">
        <f>INDEX('[3]60-Mile'!$AA$4:$AA$129,MATCH(E66,'[3]60-Mile'!$A$4:$A$129,0))</f>
        <v>19.714285714285715</v>
      </c>
      <c r="BO66" s="20">
        <v>12801989</v>
      </c>
      <c r="BP66" s="38">
        <v>19.563013478289612</v>
      </c>
      <c r="BQ66" s="38">
        <f>INDEX('[3]60-Mile'!$U$4:$U$129,MATCH(E66,'[3]60-Mile'!$A$4:$A$129,0))</f>
        <v>16.739158579403373</v>
      </c>
      <c r="BR66" s="38">
        <v>51.061058188471172</v>
      </c>
      <c r="BS66" s="38">
        <f>INDEX('[3]60-Mile'!$Z$4:$Z$129,MATCH(E66,'[3]60-Mile'!$A$4:$A$129,0))</f>
        <v>26.373234397721053</v>
      </c>
      <c r="BT66" s="118">
        <f t="shared" si="61"/>
        <v>-0.9768336314847943</v>
      </c>
      <c r="BU66" s="269">
        <v>1.2347222423207325</v>
      </c>
      <c r="BV66" s="2">
        <f>'[3]60-Mile'!B66</f>
        <v>545</v>
      </c>
      <c r="BW66" s="2">
        <f>'[3]60-Mile'!C66</f>
        <v>511</v>
      </c>
      <c r="BX66" s="2">
        <f>'[3]60-Mile'!D66</f>
        <v>502</v>
      </c>
      <c r="BY66" s="2">
        <f>'[3]60-Mile'!E66</f>
        <v>426</v>
      </c>
      <c r="BZ66" s="2">
        <f>'[3]60-Mile'!F66</f>
        <v>617</v>
      </c>
      <c r="CA66" s="2">
        <f>'[3]60-Mile'!G66</f>
        <v>673</v>
      </c>
      <c r="CB66" s="2">
        <f>'[3]60-Mile'!H66</f>
        <v>639</v>
      </c>
      <c r="CC66" s="2">
        <f>'[3]60-Mile'!I66</f>
        <v>9</v>
      </c>
      <c r="CD66" s="2">
        <f>'[3]60-Mile'!J66</f>
        <v>13</v>
      </c>
      <c r="CE66" s="2">
        <f>'[3]60-Mile'!K66</f>
        <v>28</v>
      </c>
      <c r="CF66" s="2">
        <f>'[3]60-Mile'!L66</f>
        <v>31</v>
      </c>
      <c r="CG66" s="2">
        <f>'[3]60-Mile'!M66</f>
        <v>32</v>
      </c>
      <c r="CH66" s="2">
        <f>'[3]60-Mile'!N66</f>
        <v>9</v>
      </c>
      <c r="CI66" s="2">
        <f>'[3]60-Mile'!O66</f>
        <v>16</v>
      </c>
      <c r="CK66" s="2">
        <v>-1341</v>
      </c>
      <c r="CL66" s="2">
        <v>-907</v>
      </c>
      <c r="CM66" s="2">
        <v>918</v>
      </c>
      <c r="CN66" s="2">
        <v>-635</v>
      </c>
      <c r="CO66" s="2">
        <v>122</v>
      </c>
      <c r="CP66" s="2">
        <v>1191</v>
      </c>
      <c r="CQ66" s="2">
        <v>-1325</v>
      </c>
    </row>
    <row r="67" spans="1:95" x14ac:dyDescent="0.25">
      <c r="A67" s="21">
        <v>13067</v>
      </c>
      <c r="B67" s="21" t="s">
        <v>55</v>
      </c>
      <c r="C67" s="26" t="s">
        <v>159</v>
      </c>
      <c r="D67" s="26" t="s">
        <v>153</v>
      </c>
      <c r="E67" s="24" t="s">
        <v>184</v>
      </c>
      <c r="F67" s="31">
        <f t="shared" si="65"/>
        <v>3.5163116473759436E-2</v>
      </c>
      <c r="G67" s="31">
        <f t="shared" si="39"/>
        <v>0.9901499219222667</v>
      </c>
      <c r="H67" s="31">
        <f t="shared" si="66"/>
        <v>3.551292152353467E-2</v>
      </c>
      <c r="I67" s="31">
        <f t="shared" si="40"/>
        <v>3.0047417791980209</v>
      </c>
      <c r="J67" s="31">
        <f t="shared" si="67"/>
        <v>0.34005284417753456</v>
      </c>
      <c r="K67" s="31">
        <f t="shared" si="63"/>
        <v>1</v>
      </c>
      <c r="L67" s="31">
        <f t="shared" si="64"/>
        <v>1</v>
      </c>
      <c r="M67" s="31">
        <f t="shared" si="68"/>
        <v>0.90775462500914672</v>
      </c>
      <c r="N67" s="31">
        <f t="shared" si="69"/>
        <v>0.20802610102657368</v>
      </c>
      <c r="O67" s="31">
        <f t="shared" si="41"/>
        <v>0.43407479045776914</v>
      </c>
      <c r="P67" s="31">
        <f t="shared" si="42"/>
        <v>0.2669322709163347</v>
      </c>
      <c r="Q67" s="31">
        <f t="shared" si="43"/>
        <v>0.69972852398257301</v>
      </c>
      <c r="R67" s="31">
        <f t="shared" si="44"/>
        <v>0.3387211024534742</v>
      </c>
      <c r="S67" s="31">
        <f t="shared" si="45"/>
        <v>0.24769433465085638</v>
      </c>
      <c r="T67" s="31">
        <f t="shared" si="70"/>
        <v>1.3524307881164745</v>
      </c>
      <c r="Z67" s="41">
        <f t="shared" si="46"/>
        <v>0.99051644160395835</v>
      </c>
      <c r="AA67" s="41">
        <f t="shared" si="71"/>
        <v>1</v>
      </c>
      <c r="AB67" s="41">
        <v>1</v>
      </c>
      <c r="AC67" s="41">
        <f t="shared" si="72"/>
        <v>1</v>
      </c>
      <c r="AD67" s="41">
        <f t="shared" si="73"/>
        <v>1</v>
      </c>
      <c r="AE67" s="41">
        <f t="shared" si="47"/>
        <v>0.36551878354203937</v>
      </c>
      <c r="AF67" s="41">
        <f t="shared" si="48"/>
        <v>0.37389058866893826</v>
      </c>
      <c r="AG67" s="41">
        <f t="shared" si="49"/>
        <v>0.565587734241908</v>
      </c>
      <c r="AH67" s="41">
        <f t="shared" si="50"/>
        <v>0.35708752904725022</v>
      </c>
      <c r="AI67" s="41">
        <f t="shared" si="51"/>
        <v>3.3737329316554251E-2</v>
      </c>
      <c r="AJ67" s="41">
        <f t="shared" si="52"/>
        <v>0.19739716532008136</v>
      </c>
      <c r="AK67" s="41">
        <f t="shared" si="53"/>
        <v>0.1426556788574532</v>
      </c>
      <c r="AL67" s="41">
        <f t="shared" si="54"/>
        <v>0</v>
      </c>
      <c r="AM67" s="41">
        <f t="shared" si="55"/>
        <v>0</v>
      </c>
      <c r="AN67" s="41">
        <f t="shared" si="56"/>
        <v>0.3387211024534742</v>
      </c>
      <c r="AO67" s="41">
        <f t="shared" si="57"/>
        <v>0.21703739522888457</v>
      </c>
      <c r="AP67" s="41">
        <f t="shared" si="58"/>
        <v>0</v>
      </c>
      <c r="AQ67" s="41">
        <f t="shared" si="59"/>
        <v>0</v>
      </c>
      <c r="AR67" s="41">
        <f t="shared" si="62"/>
        <v>0.24769433465085638</v>
      </c>
      <c r="AS67" s="41">
        <f t="shared" si="60"/>
        <v>0.13346613545816735</v>
      </c>
      <c r="AT67" s="44">
        <v>0.98540000000000005</v>
      </c>
      <c r="AU67" s="43">
        <f>INDEX('[4]Social Distancing Grades'!$C$2:$C$126,MATCH('Data Table'!$A67,'[4]Social Distancing Grades'!$B$2:$B$126,0))</f>
        <v>1</v>
      </c>
      <c r="AV67" s="62">
        <v>1</v>
      </c>
      <c r="AW67" s="43">
        <f>INDEX('[4]Social Distancing Grades'!$E$2:$E$126,MATCH('Data Table'!$A67,'[4]Social Distancing Grades'!$B$2:$B$126,0))</f>
        <v>1</v>
      </c>
      <c r="AX67" s="43">
        <f>INDEX('[4]Social Distancing Grades'!$D$2:$D$126,MATCH('Data Table'!$A67,'[4]Social Distancing Grades'!$B$2:$B$126,0))</f>
        <v>1</v>
      </c>
      <c r="AY67" s="45">
        <v>26531</v>
      </c>
      <c r="AZ67" s="46">
        <v>0.18607196282225608</v>
      </c>
      <c r="BA67" s="43">
        <v>4.12</v>
      </c>
      <c r="BB67" s="43">
        <v>6.65</v>
      </c>
      <c r="BC67" s="268">
        <f>IF(INDEX('[5]Hospital Capacity'!$I$2:$I$126,MATCH('Data Table'!A67,'[5]Hospital Capacity'!$B$2:$B$126,0))&gt;100,100,INDEX('[5]Hospital Capacity'!$I$2:$I$126,MATCH('Data Table'!A67,'[5]Hospital Capacity'!$B$2:$B$126,0)))</f>
        <v>3.3737329316554252</v>
      </c>
      <c r="BD67" s="45">
        <v>403.72356373972985</v>
      </c>
      <c r="BE67" s="45">
        <f>INDEX('[3]60-Mile'!$S$4:$S$129,MATCH(E67,'[3]60-Mile'!$A$4:$A$129,0))</f>
        <v>353.13585982001001</v>
      </c>
      <c r="BF67" s="47">
        <f t="shared" si="36"/>
        <v>30</v>
      </c>
      <c r="BG67" s="43">
        <f t="shared" si="37"/>
        <v>30</v>
      </c>
      <c r="BH67" s="95">
        <v>751.85714285714289</v>
      </c>
      <c r="BI67" s="45">
        <f>INDEX('[3]60-Mile'!$V$4:$V$129,MATCH(E67,'[3]60-Mile'!$A$4:$A$129,0))</f>
        <v>384.71428571428572</v>
      </c>
      <c r="BJ67" s="47">
        <f t="shared" si="38"/>
        <v>30</v>
      </c>
      <c r="BK67" s="47">
        <f t="shared" si="74"/>
        <v>30</v>
      </c>
      <c r="BL67" s="95">
        <v>26.857142857142858</v>
      </c>
      <c r="BM67" s="45">
        <f>INDEX('[3]60-Mile'!$AA$4:$AA$129,MATCH(E67,'[3]60-Mile'!$A$4:$A$129,0))</f>
        <v>19.142857142857142</v>
      </c>
      <c r="BO67" s="20">
        <v>5639632</v>
      </c>
      <c r="BP67" s="38">
        <v>59.027790405824071</v>
      </c>
      <c r="BQ67" s="38">
        <f>INDEX('[3]60-Mile'!$U$4:$U$129,MATCH(E67,'[3]60-Mile'!$A$4:$A$129,0))</f>
        <v>42.434309335957515</v>
      </c>
      <c r="BR67" s="38">
        <v>211.06312678490926</v>
      </c>
      <c r="BS67" s="38">
        <f>INDEX('[3]60-Mile'!$Z$4:$Z$129,MATCH(E67,'[3]60-Mile'!$A$4:$A$129,0))</f>
        <v>34.05097262002991</v>
      </c>
      <c r="BT67" s="118">
        <f t="shared" si="61"/>
        <v>0.26896243291592126</v>
      </c>
      <c r="BU67" s="269">
        <v>2.3737329316554252</v>
      </c>
      <c r="BV67" s="2">
        <f>'[3]60-Mile'!B67</f>
        <v>273</v>
      </c>
      <c r="BW67" s="2">
        <f>'[3]60-Mile'!C67</f>
        <v>422</v>
      </c>
      <c r="BX67" s="2">
        <f>'[3]60-Mile'!D67</f>
        <v>427</v>
      </c>
      <c r="BY67" s="2">
        <f>'[3]60-Mile'!E67</f>
        <v>416</v>
      </c>
      <c r="BZ67" s="2">
        <f>'[3]60-Mile'!F67</f>
        <v>420</v>
      </c>
      <c r="CA67" s="2">
        <f>'[3]60-Mile'!G67</f>
        <v>321</v>
      </c>
      <c r="CB67" s="2">
        <f>'[3]60-Mile'!H67</f>
        <v>414</v>
      </c>
      <c r="CC67" s="2">
        <f>'[3]60-Mile'!I67</f>
        <v>25</v>
      </c>
      <c r="CD67" s="2">
        <f>'[3]60-Mile'!J67</f>
        <v>19</v>
      </c>
      <c r="CE67" s="2">
        <f>'[3]60-Mile'!K67</f>
        <v>8</v>
      </c>
      <c r="CF67" s="2">
        <f>'[3]60-Mile'!L67</f>
        <v>55</v>
      </c>
      <c r="CG67" s="2">
        <f>'[3]60-Mile'!M67</f>
        <v>20</v>
      </c>
      <c r="CH67" s="2">
        <f>'[3]60-Mile'!N67</f>
        <v>5</v>
      </c>
      <c r="CI67" s="2">
        <f>'[3]60-Mile'!O67</f>
        <v>2</v>
      </c>
      <c r="CK67" s="2">
        <v>7467</v>
      </c>
      <c r="CL67" s="2">
        <v>15524</v>
      </c>
      <c r="CM67" s="2">
        <v>-2789</v>
      </c>
      <c r="CN67" s="2">
        <v>11388</v>
      </c>
      <c r="CO67" s="2">
        <v>17148</v>
      </c>
      <c r="CP67" s="2">
        <v>21357</v>
      </c>
      <c r="CQ67" s="2">
        <v>26531</v>
      </c>
    </row>
    <row r="68" spans="1:95" x14ac:dyDescent="0.25">
      <c r="A68" s="21">
        <v>40065</v>
      </c>
      <c r="B68" s="21" t="s">
        <v>91</v>
      </c>
      <c r="C68" s="26" t="s">
        <v>164</v>
      </c>
      <c r="D68" s="26" t="s">
        <v>74</v>
      </c>
      <c r="E68" s="24" t="s">
        <v>151</v>
      </c>
      <c r="F68" s="31">
        <f t="shared" si="65"/>
        <v>1.3159825386540446E-7</v>
      </c>
      <c r="G68" s="31">
        <f t="shared" si="39"/>
        <v>0.68192658083327817</v>
      </c>
      <c r="H68" s="31">
        <f t="shared" si="66"/>
        <v>1.929800913532339E-7</v>
      </c>
      <c r="I68" s="31">
        <f t="shared" ref="I68:I99" si="75">$X$12*AA68+$X$13*AD68-$X$14*Z68</f>
        <v>3.0886506545716936</v>
      </c>
      <c r="J68" s="31">
        <f t="shared" si="67"/>
        <v>3.046116158552082E-2</v>
      </c>
      <c r="K68" s="31">
        <f t="shared" si="63"/>
        <v>0.41772557464816984</v>
      </c>
      <c r="L68" s="31">
        <f t="shared" si="64"/>
        <v>0.41772557464816984</v>
      </c>
      <c r="M68" s="31">
        <f t="shared" si="68"/>
        <v>9.3044347625450049E-3</v>
      </c>
      <c r="N68" s="31">
        <f t="shared" si="69"/>
        <v>3.7401374411633569E-3</v>
      </c>
      <c r="O68" s="31">
        <f t="shared" ref="O68:O99" si="76">$X$4*AM68+$X$5*AO68</f>
        <v>8.2205029013539647E-3</v>
      </c>
      <c r="P68" s="31">
        <f t="shared" ref="P68:P99" si="77">$X$6*AQ68+$X$7*AS68</f>
        <v>0</v>
      </c>
      <c r="Q68" s="31">
        <f t="shared" ref="Q68:Q99" si="78">$X$8*AL68+$X$9*AN68+T68*P68</f>
        <v>4.4368600682593864E-2</v>
      </c>
      <c r="R68" s="31">
        <f t="shared" ref="R68:R99" si="79">$X$8*AL68+$X$9*AN68</f>
        <v>4.4368600682593864E-2</v>
      </c>
      <c r="S68" s="31">
        <f t="shared" ref="S68:S99" si="80">$X$10*AP68+$X$11*AR68</f>
        <v>3.2938076416337288E-2</v>
      </c>
      <c r="T68" s="31">
        <f t="shared" si="70"/>
        <v>0.54502328068671635</v>
      </c>
      <c r="Z68" s="41">
        <f t="shared" ref="Z68:Z99" si="81">((AT68-MIN(AT$4:AT$128))/(MAX(AT$4:AT$128)-MIN(AT$4:AT$128)))</f>
        <v>0.82269869085661274</v>
      </c>
      <c r="AA68" s="41">
        <f t="shared" si="71"/>
        <v>1</v>
      </c>
      <c r="AB68" s="41">
        <v>0.17255633858819219</v>
      </c>
      <c r="AC68" s="41">
        <f t="shared" si="72"/>
        <v>1</v>
      </c>
      <c r="AD68" s="41">
        <f t="shared" si="73"/>
        <v>1</v>
      </c>
      <c r="AE68" s="41">
        <f t="shared" ref="AE68:AE99" si="82">1-((AY68-MIN(AY$4:AY$128))/(MAX(AY$4:AY$128)-MIN(AY$4:AY$128)))</f>
        <v>0.96945438282647589</v>
      </c>
      <c r="AF68" s="41">
        <f t="shared" ref="AF68:AF99" si="83">((AZ68-MIN(AZ$4:AZ$128))/(MAX(AZ$4:AZ$128)-MIN(AZ$4:AZ$128)))</f>
        <v>0.86532962628965548</v>
      </c>
      <c r="AG68" s="41">
        <f t="shared" ref="AG68:AG99" si="84">((BA68-MIN(BA$4:BA$128))/(MAX(BA$4:BA$128)-MIN(BA$4:BA$128)))</f>
        <v>0.15161839863713797</v>
      </c>
      <c r="AH68" s="41">
        <f t="shared" ref="AH68:AH99" si="85">((BB68-MIN(BB$4:BB$128))/(MAX(BB$4:BB$128)-MIN(BB$4:BB$128)))</f>
        <v>0.14717273431448488</v>
      </c>
      <c r="AI68" s="41">
        <f t="shared" ref="AI68:AI99" si="86">((BC68-MIN(BC$4:BC$128))/(MAX(BC$4:BC$128)-MIN(BC$4:BC$128)))</f>
        <v>0.19156772394082766</v>
      </c>
      <c r="AJ68" s="41">
        <f t="shared" ref="AJ68:AJ99" si="87">((BD68-MIN(BD$4:BD$128))/(MAX(BD$4:BD$128)-MIN(BD$4:BD$128)))</f>
        <v>6.0327300604192592E-2</v>
      </c>
      <c r="AK68" s="41">
        <f t="shared" ref="AK68:AK99" si="88">((BE68-MIN(BE$4:BE$128))/(MAX(BE$4:BE$128)-MIN(BE$4:BE$128)))</f>
        <v>4.7721210397898214E-2</v>
      </c>
      <c r="AL68" s="41">
        <f t="shared" ref="AL68:AL99" si="89">1-((BF68-MIN(BF$4:BF$128))/(MAX(BF$4:BF$128)-MIN(BF$4:BF$128)))</f>
        <v>0</v>
      </c>
      <c r="AM68" s="41">
        <f t="shared" ref="AM68:AM99" si="90">1-((BG68-MIN(BG$4:BG$128))/(MAX(BG$4:BG$128)-MIN(BG$4:BG$128)))</f>
        <v>0</v>
      </c>
      <c r="AN68" s="41">
        <f t="shared" ref="AN68:AN99" si="91">((BH68-MIN(BH$4:BH$128))/(MAX(BH$4:BH$128)-MIN(BH$4:BH$128)))</f>
        <v>4.4368600682593864E-2</v>
      </c>
      <c r="AO68" s="41">
        <f t="shared" ref="AO68:AO99" si="92">((BI68-MIN(BI$4:BI$128))/(MAX(BI$4:BI$128)-MIN(BI$4:BI$128)))</f>
        <v>4.1102514506769824E-3</v>
      </c>
      <c r="AP68" s="41">
        <f t="shared" ref="AP68:AP99" si="93">1-((BJ68-MIN(BJ$4:BJ$128))/(MAX(BJ$4:BJ$128)-MIN(BJ$4:BJ$128)))</f>
        <v>0</v>
      </c>
      <c r="AQ68" s="41">
        <f t="shared" ref="AQ68:AQ99" si="94">1-((BK68-MIN(BK$4:BK$128))/(MAX(BK$4:BK$128)-MIN(BK$4:BK$128)))</f>
        <v>0</v>
      </c>
      <c r="AR68" s="41">
        <f t="shared" si="62"/>
        <v>3.2938076416337288E-2</v>
      </c>
      <c r="AS68" s="41">
        <f t="shared" ref="AS68:AS99" si="95">((BM68-MIN(BM$4:BM$128))/(MAX(BM$4:BM$128)-MIN(BM$4:BM$128)))</f>
        <v>0</v>
      </c>
      <c r="AT68" s="44">
        <v>0.8226</v>
      </c>
      <c r="AU68" s="43">
        <f>INDEX('[4]Social Distancing Grades'!$C$2:$C$126,MATCH('Data Table'!$A68,'[4]Social Distancing Grades'!$B$2:$B$126,0))</f>
        <v>1</v>
      </c>
      <c r="AV68" s="62">
        <v>0.17255633858819219</v>
      </c>
      <c r="AW68" s="43">
        <f>INDEX('[4]Social Distancing Grades'!$E$2:$E$126,MATCH('Data Table'!$A68,'[4]Social Distancing Grades'!$B$2:$B$126,0))</f>
        <v>1</v>
      </c>
      <c r="AX68" s="43">
        <f>INDEX('[4]Social Distancing Grades'!$D$2:$D$126,MATCH('Data Table'!$A68,'[4]Social Distancing Grades'!$B$2:$B$126,0))</f>
        <v>1</v>
      </c>
      <c r="AY68" s="45">
        <v>-477</v>
      </c>
      <c r="AZ68" s="46">
        <v>0.25363191677010516</v>
      </c>
      <c r="BA68" s="43">
        <v>1.69</v>
      </c>
      <c r="BB68" s="43">
        <v>3.94</v>
      </c>
      <c r="BC68" s="268">
        <f>IF(INDEX('[5]Hospital Capacity'!$I$2:$I$126,MATCH('Data Table'!A68,'[5]Hospital Capacity'!$B$2:$B$126,0))&gt;100,100,INDEX('[5]Hospital Capacity'!$I$2:$I$126,MATCH('Data Table'!A68,'[5]Hospital Capacity'!$B$2:$B$126,0)))</f>
        <v>19.156772394082765</v>
      </c>
      <c r="BD68" s="45">
        <v>153.98927031084341</v>
      </c>
      <c r="BE68" s="45">
        <f>INDEX('[3]60-Mile'!$S$4:$S$129,MATCH(E68,'[3]60-Mile'!$A$4:$A$129,0))</f>
        <v>132.52364402765434</v>
      </c>
      <c r="BF68" s="47">
        <f t="shared" si="36"/>
        <v>30</v>
      </c>
      <c r="BG68" s="43">
        <f t="shared" si="37"/>
        <v>30</v>
      </c>
      <c r="BH68" s="95">
        <v>98.857142857142861</v>
      </c>
      <c r="BI68" s="45">
        <f>INDEX('[3]60-Mile'!$V$4:$V$129,MATCH(E68,'[3]60-Mile'!$A$4:$A$129,0))</f>
        <v>7.2857142857142856</v>
      </c>
      <c r="BJ68" s="47">
        <f t="shared" si="38"/>
        <v>30</v>
      </c>
      <c r="BK68" s="47">
        <f t="shared" si="74"/>
        <v>30</v>
      </c>
      <c r="BL68" s="95">
        <v>3.5714285714285716</v>
      </c>
      <c r="BM68" s="45">
        <f>INDEX('[3]60-Mile'!$AA$4:$AA$129,MATCH(E68,'[3]60-Mile'!$A$4:$A$129,0))</f>
        <v>0</v>
      </c>
      <c r="BO68" s="20">
        <v>11689100</v>
      </c>
      <c r="BP68" s="38">
        <v>79.299456038170135</v>
      </c>
      <c r="BQ68" s="38">
        <f>INDEX('[3]60-Mile'!$U$4:$U$129,MATCH(E68,'[3]60-Mile'!$A$4:$A$129,0))</f>
        <v>47.031223570752331</v>
      </c>
      <c r="BR68" s="38">
        <v>108.13058989540842</v>
      </c>
      <c r="BS68" s="38">
        <f>INDEX('[3]60-Mile'!$Z$4:$Z$129,MATCH(E68,'[3]60-Mile'!$A$4:$A$129,0))</f>
        <v>0</v>
      </c>
      <c r="BT68" s="118">
        <f t="shared" ref="BT68:BT99" si="96">-1+((AY68-MIN(AY$4:AY$128))*2/(MAX(AY$4:AY$128)-MIN(AY$4:AY$128)))</f>
        <v>-0.93890876565295167</v>
      </c>
      <c r="BU68" s="269">
        <v>18.156772394082765</v>
      </c>
      <c r="BV68" s="2">
        <f>'[3]60-Mile'!B68</f>
        <v>3</v>
      </c>
      <c r="BW68" s="2">
        <f>'[3]60-Mile'!C68</f>
        <v>7</v>
      </c>
      <c r="BX68" s="2">
        <f>'[3]60-Mile'!D68</f>
        <v>0</v>
      </c>
      <c r="BY68" s="2">
        <f>'[3]60-Mile'!E68</f>
        <v>6</v>
      </c>
      <c r="BZ68" s="2">
        <f>'[3]60-Mile'!F68</f>
        <v>1</v>
      </c>
      <c r="CA68" s="2">
        <f>'[3]60-Mile'!G68</f>
        <v>34</v>
      </c>
      <c r="CB68" s="2">
        <f>'[3]60-Mile'!H68</f>
        <v>0</v>
      </c>
      <c r="CC68" s="2">
        <f>'[3]60-Mile'!I68</f>
        <v>0</v>
      </c>
      <c r="CD68" s="2">
        <f>'[3]60-Mile'!J68</f>
        <v>0</v>
      </c>
      <c r="CE68" s="2">
        <f>'[3]60-Mile'!K68</f>
        <v>0</v>
      </c>
      <c r="CF68" s="2">
        <f>'[3]60-Mile'!L68</f>
        <v>0</v>
      </c>
      <c r="CG68" s="2">
        <f>'[3]60-Mile'!M68</f>
        <v>0</v>
      </c>
      <c r="CH68" s="2">
        <f>'[3]60-Mile'!N68</f>
        <v>0</v>
      </c>
      <c r="CI68" s="2">
        <f>'[3]60-Mile'!O68</f>
        <v>0</v>
      </c>
      <c r="CK68" s="2">
        <v>14677</v>
      </c>
      <c r="CL68" s="2">
        <v>4794</v>
      </c>
      <c r="CM68" s="2">
        <v>3744</v>
      </c>
      <c r="CN68" s="2">
        <v>1882</v>
      </c>
      <c r="CO68" s="2">
        <v>6626</v>
      </c>
      <c r="CP68" s="2">
        <v>-693</v>
      </c>
      <c r="CQ68" s="2">
        <v>-477</v>
      </c>
    </row>
    <row r="69" spans="1:95" x14ac:dyDescent="0.25">
      <c r="A69" s="21">
        <v>47031</v>
      </c>
      <c r="B69" s="21" t="s">
        <v>73</v>
      </c>
      <c r="C69" s="26" t="s">
        <v>164</v>
      </c>
      <c r="D69" s="26" t="s">
        <v>157</v>
      </c>
      <c r="E69" s="24" t="s">
        <v>168</v>
      </c>
      <c r="F69" s="31">
        <f t="shared" si="65"/>
        <v>1.1773003129169684E-3</v>
      </c>
      <c r="G69" s="31">
        <f t="shared" ref="G69:G128" si="97">$X$15*AG69+$X$16*AH69+$X$17*AI69</f>
        <v>0.68988018850196298</v>
      </c>
      <c r="H69" s="31">
        <f t="shared" si="66"/>
        <v>1.7065286589449851E-3</v>
      </c>
      <c r="I69" s="31">
        <f t="shared" si="75"/>
        <v>3.191835893206886</v>
      </c>
      <c r="J69" s="31">
        <f t="shared" si="67"/>
        <v>0.22277666606846147</v>
      </c>
      <c r="K69" s="31">
        <f t="shared" si="63"/>
        <v>0.99324427356547873</v>
      </c>
      <c r="L69" s="31">
        <f t="shared" si="64"/>
        <v>0.99324427356547873</v>
      </c>
      <c r="M69" s="31">
        <f t="shared" si="68"/>
        <v>0.20587636126250178</v>
      </c>
      <c r="N69" s="31">
        <f t="shared" si="69"/>
        <v>3.2903283876332623E-2</v>
      </c>
      <c r="O69" s="31">
        <f t="shared" si="76"/>
        <v>0.17571345108808045</v>
      </c>
      <c r="P69" s="31">
        <f t="shared" si="77"/>
        <v>9.9601593625498024E-3</v>
      </c>
      <c r="Q69" s="31">
        <f t="shared" si="78"/>
        <v>0.17555941320459659</v>
      </c>
      <c r="R69" s="31">
        <f t="shared" si="79"/>
        <v>0.166977912293129</v>
      </c>
      <c r="S69" s="31">
        <f t="shared" si="80"/>
        <v>4.8748353096179184E-2</v>
      </c>
      <c r="T69" s="31">
        <f t="shared" si="70"/>
        <v>0.86158269151134492</v>
      </c>
      <c r="Z69" s="41">
        <f t="shared" si="81"/>
        <v>0.61632821358622814</v>
      </c>
      <c r="AA69" s="41">
        <f t="shared" si="71"/>
        <v>1</v>
      </c>
      <c r="AB69" s="41">
        <v>0.82757387779637492</v>
      </c>
      <c r="AC69" s="41">
        <f t="shared" si="72"/>
        <v>1</v>
      </c>
      <c r="AD69" s="41">
        <f t="shared" si="73"/>
        <v>1</v>
      </c>
      <c r="AE69" s="41">
        <f t="shared" si="82"/>
        <v>0.77938282647584978</v>
      </c>
      <c r="AF69" s="41">
        <f t="shared" si="83"/>
        <v>0.38127187312802741</v>
      </c>
      <c r="AG69" s="41">
        <f t="shared" si="84"/>
        <v>0.22316865417376489</v>
      </c>
      <c r="AH69" s="41">
        <f t="shared" si="85"/>
        <v>0.17118512780790085</v>
      </c>
      <c r="AI69" s="41">
        <f t="shared" si="86"/>
        <v>0.14776320326014861</v>
      </c>
      <c r="AJ69" s="41">
        <f t="shared" si="87"/>
        <v>0.13978499332734437</v>
      </c>
      <c r="AK69" s="41">
        <f t="shared" si="88"/>
        <v>8.5451276774948973E-2</v>
      </c>
      <c r="AL69" s="41">
        <f t="shared" si="89"/>
        <v>0</v>
      </c>
      <c r="AM69" s="41">
        <f t="shared" si="90"/>
        <v>4.6442013306004393E-2</v>
      </c>
      <c r="AN69" s="41">
        <f t="shared" si="91"/>
        <v>0.166977912293129</v>
      </c>
      <c r="AO69" s="41">
        <f t="shared" si="92"/>
        <v>6.463571889103803E-2</v>
      </c>
      <c r="AP69" s="41">
        <f t="shared" si="93"/>
        <v>0</v>
      </c>
      <c r="AQ69" s="41">
        <f t="shared" si="94"/>
        <v>0</v>
      </c>
      <c r="AR69" s="41">
        <f t="shared" ref="AR69:AR100" si="98">((BL69-MIN(BL$4:BL$128))/(MAX(BL$4:BL$128)-MIN(BL$4:BL$128)))</f>
        <v>4.8748353096179184E-2</v>
      </c>
      <c r="AS69" s="41">
        <f t="shared" si="95"/>
        <v>4.9800796812749012E-3</v>
      </c>
      <c r="AT69" s="44">
        <v>0.62239999999999995</v>
      </c>
      <c r="AU69" s="43">
        <f>INDEX('[4]Social Distancing Grades'!$C$2:$C$126,MATCH('Data Table'!$A69,'[4]Social Distancing Grades'!$B$2:$B$126,0))</f>
        <v>1</v>
      </c>
      <c r="AV69" s="62">
        <v>0.82757387779637492</v>
      </c>
      <c r="AW69" s="43">
        <f>INDEX('[4]Social Distancing Grades'!$E$2:$E$126,MATCH('Data Table'!$A69,'[4]Social Distancing Grades'!$B$2:$B$126,0))</f>
        <v>1</v>
      </c>
      <c r="AX69" s="43">
        <f>INDEX('[4]Social Distancing Grades'!$D$2:$D$126,MATCH('Data Table'!$A69,'[4]Social Distancing Grades'!$B$2:$B$126,0))</f>
        <v>1</v>
      </c>
      <c r="AY69" s="45">
        <v>8023</v>
      </c>
      <c r="AZ69" s="46">
        <v>0.1870866954746444</v>
      </c>
      <c r="BA69" s="43">
        <v>2.11</v>
      </c>
      <c r="BB69" s="43">
        <v>4.25</v>
      </c>
      <c r="BC69" s="268">
        <f>IF(INDEX('[5]Hospital Capacity'!$I$2:$I$126,MATCH('Data Table'!A69,'[5]Hospital Capacity'!$B$2:$B$126,0))&gt;100,100,INDEX('[5]Hospital Capacity'!$I$2:$I$126,MATCH('Data Table'!A69,'[5]Hospital Capacity'!$B$2:$B$126,0)))</f>
        <v>14.77632032601486</v>
      </c>
      <c r="BD69" s="45">
        <v>298.75712859126162</v>
      </c>
      <c r="BE69" s="45">
        <f>INDEX('[3]60-Mile'!$S$4:$S$129,MATCH(E69,'[3]60-Mile'!$A$4:$A$129,0))</f>
        <v>220.20216248883881</v>
      </c>
      <c r="BF69" s="47">
        <f t="shared" ref="BF69:BF128" si="99">IF(BP69&lt;=0,30,IF(BP69&gt;30,30,BP69))</f>
        <v>30</v>
      </c>
      <c r="BG69" s="43">
        <f t="shared" ref="BG69:BG128" si="100">IF(BQ69&lt;=0,30,IF(BQ69&gt;30,30,BQ69))</f>
        <v>28.969923004550978</v>
      </c>
      <c r="BH69" s="95">
        <v>370.85714285714283</v>
      </c>
      <c r="BI69" s="45">
        <f>INDEX('[3]60-Mile'!$V$4:$V$129,MATCH(E69,'[3]60-Mile'!$A$4:$A$129,0))</f>
        <v>114.57142857142857</v>
      </c>
      <c r="BJ69" s="47">
        <f t="shared" ref="BJ69:BJ128" si="101">IF(BR69&lt;=0,30,IF(BR69&gt;30,30,BR69))</f>
        <v>30</v>
      </c>
      <c r="BK69" s="47">
        <f t="shared" si="74"/>
        <v>30</v>
      </c>
      <c r="BL69" s="95">
        <v>5.2857142857142856</v>
      </c>
      <c r="BM69" s="45">
        <f>INDEX('[3]60-Mile'!$AA$4:$AA$129,MATCH(E69,'[3]60-Mile'!$A$4:$A$129,0))</f>
        <v>0.7142857142857143</v>
      </c>
      <c r="BO69" s="20">
        <v>3956971</v>
      </c>
      <c r="BP69" s="38">
        <v>30.569181505012562</v>
      </c>
      <c r="BQ69" s="38">
        <f>INDEX('[3]60-Mile'!$U$4:$U$129,MATCH(E69,'[3]60-Mile'!$A$4:$A$129,0))</f>
        <v>28.969923004550978</v>
      </c>
      <c r="BR69" s="38">
        <v>116.79495712078636</v>
      </c>
      <c r="BS69" s="38">
        <f>INDEX('[3]60-Mile'!$Z$4:$Z$129,MATCH(E69,'[3]60-Mile'!$A$4:$A$129,0))</f>
        <v>76.314979942205056</v>
      </c>
      <c r="BT69" s="118">
        <f t="shared" si="96"/>
        <v>-0.55876565295169944</v>
      </c>
      <c r="BU69" s="269">
        <v>13.77632032601486</v>
      </c>
      <c r="BV69" s="2">
        <f>'[3]60-Mile'!B69</f>
        <v>88</v>
      </c>
      <c r="BW69" s="2">
        <f>'[3]60-Mile'!C69</f>
        <v>137</v>
      </c>
      <c r="BX69" s="2">
        <f>'[3]60-Mile'!D69</f>
        <v>69</v>
      </c>
      <c r="BY69" s="2">
        <f>'[3]60-Mile'!E69</f>
        <v>132</v>
      </c>
      <c r="BZ69" s="2">
        <f>'[3]60-Mile'!F69</f>
        <v>127</v>
      </c>
      <c r="CA69" s="2">
        <f>'[3]60-Mile'!G69</f>
        <v>99</v>
      </c>
      <c r="CB69" s="2">
        <f>'[3]60-Mile'!H69</f>
        <v>150</v>
      </c>
      <c r="CC69" s="2">
        <f>'[3]60-Mile'!I69</f>
        <v>0</v>
      </c>
      <c r="CD69" s="2">
        <f>'[3]60-Mile'!J69</f>
        <v>1</v>
      </c>
      <c r="CE69" s="2">
        <f>'[3]60-Mile'!K69</f>
        <v>0</v>
      </c>
      <c r="CF69" s="2">
        <f>'[3]60-Mile'!L69</f>
        <v>1</v>
      </c>
      <c r="CG69" s="2">
        <f>'[3]60-Mile'!M69</f>
        <v>0</v>
      </c>
      <c r="CH69" s="2">
        <f>'[3]60-Mile'!N69</f>
        <v>3</v>
      </c>
      <c r="CI69" s="2">
        <f>'[3]60-Mile'!O69</f>
        <v>0</v>
      </c>
      <c r="CK69" s="2">
        <v>5025</v>
      </c>
      <c r="CL69" s="2">
        <v>6350</v>
      </c>
      <c r="CM69" s="2">
        <v>2280</v>
      </c>
      <c r="CN69" s="2">
        <v>-3897</v>
      </c>
      <c r="CO69" s="2">
        <v>8792</v>
      </c>
      <c r="CP69" s="2">
        <v>6258</v>
      </c>
      <c r="CQ69" s="2">
        <v>8023</v>
      </c>
    </row>
    <row r="70" spans="1:95" x14ac:dyDescent="0.25">
      <c r="A70" s="21">
        <v>22015</v>
      </c>
      <c r="B70" s="21" t="s">
        <v>61</v>
      </c>
      <c r="C70" s="26" t="s">
        <v>164</v>
      </c>
      <c r="D70" s="26" t="s">
        <v>154</v>
      </c>
      <c r="E70" s="24" t="s">
        <v>116</v>
      </c>
      <c r="F70" s="31">
        <f t="shared" si="65"/>
        <v>5.0250494309327846E-5</v>
      </c>
      <c r="G70" s="31">
        <f t="shared" si="97"/>
        <v>0.23294284402522281</v>
      </c>
      <c r="H70" s="31">
        <f t="shared" si="66"/>
        <v>2.1572027472922402E-4</v>
      </c>
      <c r="I70" s="31">
        <f t="shared" si="75"/>
        <v>3.2097721884341821</v>
      </c>
      <c r="J70" s="31">
        <f t="shared" si="67"/>
        <v>0.16081281519548235</v>
      </c>
      <c r="K70" s="31">
        <f t="shared" si="63"/>
        <v>0.40847380426848745</v>
      </c>
      <c r="L70" s="31">
        <f t="shared" si="64"/>
        <v>0.40847380426848745</v>
      </c>
      <c r="M70" s="31">
        <f t="shared" si="68"/>
        <v>7.6106342904850674E-2</v>
      </c>
      <c r="N70" s="31">
        <f t="shared" si="69"/>
        <v>7.7476677586439086E-2</v>
      </c>
      <c r="O70" s="31">
        <f t="shared" si="76"/>
        <v>0.11533086578658616</v>
      </c>
      <c r="P70" s="31">
        <f t="shared" si="77"/>
        <v>7.370517928286853E-2</v>
      </c>
      <c r="Q70" s="31">
        <f t="shared" si="78"/>
        <v>0.26646043454875878</v>
      </c>
      <c r="R70" s="31">
        <f t="shared" si="79"/>
        <v>0.19943331830768241</v>
      </c>
      <c r="S70" s="31">
        <f t="shared" si="80"/>
        <v>0.16732542819499341</v>
      </c>
      <c r="T70" s="31">
        <f t="shared" si="70"/>
        <v>0.90939492846000958</v>
      </c>
      <c r="Z70" s="41">
        <f t="shared" si="81"/>
        <v>0.5804556231316359</v>
      </c>
      <c r="AA70" s="41">
        <f t="shared" si="71"/>
        <v>1</v>
      </c>
      <c r="AB70" s="41">
        <v>0.17017376130252337</v>
      </c>
      <c r="AC70" s="41">
        <f t="shared" si="72"/>
        <v>1</v>
      </c>
      <c r="AD70" s="41">
        <f t="shared" si="73"/>
        <v>1</v>
      </c>
      <c r="AE70" s="41">
        <f t="shared" si="82"/>
        <v>0.7695661896243291</v>
      </c>
      <c r="AF70" s="41">
        <f t="shared" si="83"/>
        <v>0.33006606991930298</v>
      </c>
      <c r="AG70" s="41">
        <f t="shared" si="84"/>
        <v>9.7103918228279393E-2</v>
      </c>
      <c r="AH70" s="41">
        <f t="shared" si="85"/>
        <v>6.5840433772269571E-2</v>
      </c>
      <c r="AI70" s="41">
        <f t="shared" si="86"/>
        <v>3.4999246012336914E-2</v>
      </c>
      <c r="AJ70" s="41">
        <f t="shared" si="87"/>
        <v>0.42254958321839642</v>
      </c>
      <c r="AK70" s="41">
        <f t="shared" si="88"/>
        <v>0.22109143265210254</v>
      </c>
      <c r="AL70" s="41">
        <f t="shared" si="89"/>
        <v>0</v>
      </c>
      <c r="AM70" s="41">
        <f t="shared" si="90"/>
        <v>3.6287381270116992E-3</v>
      </c>
      <c r="AN70" s="41">
        <f t="shared" si="91"/>
        <v>0.19943331830768241</v>
      </c>
      <c r="AO70" s="41">
        <f t="shared" si="92"/>
        <v>5.5851063829787231E-2</v>
      </c>
      <c r="AP70" s="41">
        <f t="shared" si="93"/>
        <v>0</v>
      </c>
      <c r="AQ70" s="41">
        <f t="shared" si="94"/>
        <v>0</v>
      </c>
      <c r="AR70" s="41">
        <f t="shared" si="98"/>
        <v>0.16732542819499341</v>
      </c>
      <c r="AS70" s="41">
        <f t="shared" si="95"/>
        <v>3.6852589641434265E-2</v>
      </c>
      <c r="AT70" s="44">
        <v>0.58760000000000001</v>
      </c>
      <c r="AU70" s="43">
        <f>INDEX('[4]Social Distancing Grades'!$C$2:$C$126,MATCH('Data Table'!$A70,'[4]Social Distancing Grades'!$B$2:$B$126,0))</f>
        <v>1</v>
      </c>
      <c r="AV70" s="62">
        <v>0.17017376130252337</v>
      </c>
      <c r="AW70" s="43">
        <f>INDEX('[4]Social Distancing Grades'!$E$2:$E$126,MATCH('Data Table'!$A70,'[4]Social Distancing Grades'!$B$2:$B$126,0))</f>
        <v>1</v>
      </c>
      <c r="AX70" s="43">
        <f>INDEX('[4]Social Distancing Grades'!$D$2:$D$126,MATCH('Data Table'!$A70,'[4]Social Distancing Grades'!$B$2:$B$126,0))</f>
        <v>1</v>
      </c>
      <c r="AY70" s="45">
        <v>8462</v>
      </c>
      <c r="AZ70" s="46">
        <v>0.18004724308723763</v>
      </c>
      <c r="BA70" s="43">
        <v>1.37</v>
      </c>
      <c r="BB70" s="43">
        <v>2.89</v>
      </c>
      <c r="BC70" s="268">
        <f>IF(INDEX('[5]Hospital Capacity'!$I$2:$I$126,MATCH('Data Table'!A70,'[5]Hospital Capacity'!$B$2:$B$126,0))&gt;100,100,INDEX('[5]Hospital Capacity'!$I$2:$I$126,MATCH('Data Table'!A70,'[5]Hospital Capacity'!$B$2:$B$126,0)))</f>
        <v>3.4999246012336913</v>
      </c>
      <c r="BD70" s="45">
        <v>813.93977073889857</v>
      </c>
      <c r="BE70" s="45">
        <f>INDEX('[3]60-Mile'!$S$4:$S$129,MATCH(E70,'[3]60-Mile'!$A$4:$A$129,0))</f>
        <v>535.40775455709661</v>
      </c>
      <c r="BF70" s="47">
        <f t="shared" si="99"/>
        <v>30</v>
      </c>
      <c r="BG70" s="43">
        <f t="shared" si="100"/>
        <v>29.919515124322565</v>
      </c>
      <c r="BH70" s="95">
        <v>442.85714285714283</v>
      </c>
      <c r="BI70" s="45">
        <f>INDEX('[3]60-Mile'!$V$4:$V$129,MATCH(E70,'[3]60-Mile'!$A$4:$A$129,0))</f>
        <v>99</v>
      </c>
      <c r="BJ70" s="47">
        <f t="shared" si="101"/>
        <v>30</v>
      </c>
      <c r="BK70" s="47">
        <f t="shared" si="74"/>
        <v>30</v>
      </c>
      <c r="BL70" s="95">
        <v>18.142857142857142</v>
      </c>
      <c r="BM70" s="45">
        <f>INDEX('[3]60-Mile'!$AA$4:$AA$129,MATCH(E70,'[3]60-Mile'!$A$4:$A$129,0))</f>
        <v>5.2857142857142856</v>
      </c>
      <c r="BO70" s="20">
        <v>6829174</v>
      </c>
      <c r="BP70" s="38">
        <v>40.601193026029193</v>
      </c>
      <c r="BQ70" s="38">
        <f>INDEX('[3]60-Mile'!$U$4:$U$129,MATCH(E70,'[3]60-Mile'!$A$4:$A$129,0))</f>
        <v>29.919515124322565</v>
      </c>
      <c r="BR70" s="38">
        <v>0</v>
      </c>
      <c r="BS70" s="38">
        <f>INDEX('[3]60-Mile'!$Z$4:$Z$129,MATCH(E70,'[3]60-Mile'!$A$4:$A$129,0))</f>
        <v>44.107606778265925</v>
      </c>
      <c r="BT70" s="118">
        <f t="shared" si="96"/>
        <v>-0.53913237924865831</v>
      </c>
      <c r="BU70" s="269">
        <v>2.4999246012336913</v>
      </c>
      <c r="BV70" s="2">
        <f>'[3]60-Mile'!B70</f>
        <v>34</v>
      </c>
      <c r="BW70" s="2">
        <f>'[3]60-Mile'!C70</f>
        <v>28</v>
      </c>
      <c r="BX70" s="2">
        <f>'[3]60-Mile'!D70</f>
        <v>42</v>
      </c>
      <c r="BY70" s="2">
        <f>'[3]60-Mile'!E70</f>
        <v>467</v>
      </c>
      <c r="BZ70" s="2">
        <f>'[3]60-Mile'!F70</f>
        <v>76</v>
      </c>
      <c r="CA70" s="2">
        <f>'[3]60-Mile'!G70</f>
        <v>13</v>
      </c>
      <c r="CB70" s="2">
        <f>'[3]60-Mile'!H70</f>
        <v>33</v>
      </c>
      <c r="CC70" s="2">
        <f>'[3]60-Mile'!I70</f>
        <v>2</v>
      </c>
      <c r="CD70" s="2">
        <f>'[3]60-Mile'!J70</f>
        <v>4</v>
      </c>
      <c r="CE70" s="2">
        <f>'[3]60-Mile'!K70</f>
        <v>6</v>
      </c>
      <c r="CF70" s="2">
        <f>'[3]60-Mile'!L70</f>
        <v>1</v>
      </c>
      <c r="CG70" s="2">
        <f>'[3]60-Mile'!M70</f>
        <v>17</v>
      </c>
      <c r="CH70" s="2">
        <f>'[3]60-Mile'!N70</f>
        <v>6</v>
      </c>
      <c r="CI70" s="2">
        <f>'[3]60-Mile'!O70</f>
        <v>1</v>
      </c>
      <c r="CK70" s="2">
        <v>5035</v>
      </c>
      <c r="CL70" s="2">
        <v>5117</v>
      </c>
      <c r="CM70" s="2">
        <v>7531</v>
      </c>
      <c r="CN70" s="2">
        <v>2217</v>
      </c>
      <c r="CO70" s="2">
        <v>1489</v>
      </c>
      <c r="CP70" s="2">
        <v>299</v>
      </c>
      <c r="CQ70" s="2">
        <v>8462</v>
      </c>
    </row>
    <row r="71" spans="1:95" x14ac:dyDescent="0.25">
      <c r="A71" s="21">
        <v>6115</v>
      </c>
      <c r="B71" s="21" t="s">
        <v>52</v>
      </c>
      <c r="C71" s="26" t="s">
        <v>164</v>
      </c>
      <c r="D71" s="26" t="s">
        <v>155</v>
      </c>
      <c r="E71" s="24" t="s">
        <v>127</v>
      </c>
      <c r="F71" s="31">
        <f t="shared" si="65"/>
        <v>1.2224126802475662E-3</v>
      </c>
      <c r="G71" s="31">
        <f t="shared" si="97"/>
        <v>0.98242784442093045</v>
      </c>
      <c r="H71" s="31">
        <f t="shared" si="66"/>
        <v>1.2442773148068592E-3</v>
      </c>
      <c r="I71" s="31">
        <f t="shared" si="75"/>
        <v>3.0271106071539018</v>
      </c>
      <c r="J71" s="31">
        <f t="shared" si="67"/>
        <v>0.11589065424412562</v>
      </c>
      <c r="K71" s="31">
        <f t="shared" si="63"/>
        <v>0.95279016713701481</v>
      </c>
      <c r="L71" s="31">
        <f t="shared" si="64"/>
        <v>0.95279016713701481</v>
      </c>
      <c r="M71" s="31">
        <f t="shared" si="68"/>
        <v>0.84751258360549597</v>
      </c>
      <c r="N71" s="31">
        <f t="shared" si="69"/>
        <v>8.4222491327926724E-4</v>
      </c>
      <c r="O71" s="31">
        <f t="shared" si="76"/>
        <v>2.3855577047066406E-2</v>
      </c>
      <c r="P71" s="31">
        <f t="shared" si="77"/>
        <v>1.1952191235059761E-2</v>
      </c>
      <c r="Q71" s="31">
        <f t="shared" si="78"/>
        <v>0.93269622167385469</v>
      </c>
      <c r="R71" s="31">
        <f t="shared" si="79"/>
        <v>0.90958851181660139</v>
      </c>
      <c r="S71" s="31">
        <f t="shared" si="80"/>
        <v>0.64953886693017127</v>
      </c>
      <c r="T71" s="31">
        <f t="shared" si="70"/>
        <v>1.9333450580568559</v>
      </c>
      <c r="Z71" s="41">
        <f t="shared" si="81"/>
        <v>0.94577878569219664</v>
      </c>
      <c r="AA71" s="41">
        <f t="shared" si="71"/>
        <v>1</v>
      </c>
      <c r="AB71" s="41">
        <v>0.60634773783930429</v>
      </c>
      <c r="AC71" s="41">
        <f t="shared" si="72"/>
        <v>1</v>
      </c>
      <c r="AD71" s="41">
        <f t="shared" si="73"/>
        <v>1</v>
      </c>
      <c r="AE71" s="41">
        <f t="shared" si="82"/>
        <v>0</v>
      </c>
      <c r="AF71" s="41">
        <f t="shared" si="83"/>
        <v>0.51723824251272998</v>
      </c>
      <c r="AG71" s="41">
        <f t="shared" si="84"/>
        <v>0.61158432708688237</v>
      </c>
      <c r="AH71" s="41">
        <f t="shared" si="85"/>
        <v>0.2711076684740511</v>
      </c>
      <c r="AI71" s="41">
        <f t="shared" si="86"/>
        <v>4.9867924429998461E-2</v>
      </c>
      <c r="AJ71" s="41">
        <f t="shared" si="87"/>
        <v>0.10575982549041044</v>
      </c>
      <c r="AK71" s="41">
        <f t="shared" si="88"/>
        <v>2.0866002464136401E-2</v>
      </c>
      <c r="AL71" s="41">
        <f t="shared" si="89"/>
        <v>0</v>
      </c>
      <c r="AM71" s="41">
        <f t="shared" si="90"/>
        <v>0</v>
      </c>
      <c r="AN71" s="41">
        <f t="shared" si="91"/>
        <v>0.90958851181660139</v>
      </c>
      <c r="AO71" s="41">
        <f t="shared" si="92"/>
        <v>1.1927788523533203E-2</v>
      </c>
      <c r="AP71" s="41">
        <f t="shared" si="93"/>
        <v>0</v>
      </c>
      <c r="AQ71" s="41">
        <f t="shared" si="94"/>
        <v>0</v>
      </c>
      <c r="AR71" s="41">
        <f t="shared" si="98"/>
        <v>0.64953886693017127</v>
      </c>
      <c r="AS71" s="41">
        <f t="shared" si="95"/>
        <v>5.9760956175298804E-3</v>
      </c>
      <c r="AT71" s="44">
        <v>0.94199999999999995</v>
      </c>
      <c r="AU71" s="43">
        <f>INDEX('[4]Social Distancing Grades'!$C$2:$C$126,MATCH('Data Table'!$A71,'[4]Social Distancing Grades'!$B$2:$B$126,0))</f>
        <v>1</v>
      </c>
      <c r="AV71" s="62">
        <v>0.60634773783930429</v>
      </c>
      <c r="AW71" s="43">
        <f>INDEX('[4]Social Distancing Grades'!$E$2:$E$126,MATCH('Data Table'!$A71,'[4]Social Distancing Grades'!$B$2:$B$126,0))</f>
        <v>1</v>
      </c>
      <c r="AX71" s="43">
        <f>INDEX('[4]Social Distancing Grades'!$D$2:$D$126,MATCH('Data Table'!$A71,'[4]Social Distancing Grades'!$B$2:$B$126,0))</f>
        <v>1</v>
      </c>
      <c r="AY71" s="45">
        <v>42877</v>
      </c>
      <c r="AZ71" s="46">
        <v>0.20577849842656257</v>
      </c>
      <c r="BA71" s="43">
        <v>4.3899999999999997</v>
      </c>
      <c r="BB71" s="43">
        <v>5.54</v>
      </c>
      <c r="BC71" s="268">
        <f>IF(INDEX('[5]Hospital Capacity'!$I$2:$I$126,MATCH('Data Table'!A71,'[5]Hospital Capacity'!$B$2:$B$126,0))&gt;100,100,INDEX('[5]Hospital Capacity'!$I$2:$I$126,MATCH('Data Table'!A71,'[5]Hospital Capacity'!$B$2:$B$126,0)))</f>
        <v>4.986792442999846</v>
      </c>
      <c r="BD71" s="45">
        <v>236.76501043918913</v>
      </c>
      <c r="BE71" s="45">
        <f>INDEX('[3]60-Mile'!$S$4:$S$129,MATCH(E71,'[3]60-Mile'!$A$4:$A$129,0))</f>
        <v>70.116522315526126</v>
      </c>
      <c r="BF71" s="47">
        <f t="shared" si="99"/>
        <v>30</v>
      </c>
      <c r="BG71" s="43">
        <f t="shared" si="100"/>
        <v>30</v>
      </c>
      <c r="BH71" s="95">
        <v>2018.2857142857142</v>
      </c>
      <c r="BI71" s="45">
        <f>INDEX('[3]60-Mile'!$V$4:$V$129,MATCH(E71,'[3]60-Mile'!$A$4:$A$129,0))</f>
        <v>21.142857142857142</v>
      </c>
      <c r="BJ71" s="47">
        <f t="shared" si="101"/>
        <v>30</v>
      </c>
      <c r="BK71" s="47">
        <f t="shared" si="74"/>
        <v>30</v>
      </c>
      <c r="BL71" s="95">
        <v>70.428571428571431</v>
      </c>
      <c r="BM71" s="45">
        <f>INDEX('[3]60-Mile'!$AA$4:$AA$129,MATCH(E71,'[3]60-Mile'!$A$4:$A$129,0))</f>
        <v>0.8571428571428571</v>
      </c>
      <c r="BO71" s="20">
        <v>4648794</v>
      </c>
      <c r="BP71" s="38">
        <v>35.119067257696869</v>
      </c>
      <c r="BQ71" s="38">
        <f>INDEX('[3]60-Mile'!$U$4:$U$129,MATCH(E71,'[3]60-Mile'!$A$4:$A$129,0))</f>
        <v>77.055903121684011</v>
      </c>
      <c r="BR71" s="38">
        <v>124.91470351892345</v>
      </c>
      <c r="BS71" s="38">
        <f>INDEX('[3]60-Mile'!$Z$4:$Z$129,MATCH(E71,'[3]60-Mile'!$A$4:$A$129,0))</f>
        <v>90.224214244943028</v>
      </c>
      <c r="BT71" s="118">
        <f t="shared" si="96"/>
        <v>1</v>
      </c>
      <c r="BU71" s="269">
        <v>3.986792442999846</v>
      </c>
      <c r="BV71" s="2">
        <f>'[3]60-Mile'!B71</f>
        <v>28</v>
      </c>
      <c r="BW71" s="2">
        <f>'[3]60-Mile'!C71</f>
        <v>16</v>
      </c>
      <c r="BX71" s="2">
        <f>'[3]60-Mile'!D71</f>
        <v>16</v>
      </c>
      <c r="BY71" s="2">
        <f>'[3]60-Mile'!E71</f>
        <v>27</v>
      </c>
      <c r="BZ71" s="2">
        <f>'[3]60-Mile'!F71</f>
        <v>33</v>
      </c>
      <c r="CA71" s="2">
        <f>'[3]60-Mile'!G71</f>
        <v>20</v>
      </c>
      <c r="CB71" s="2">
        <f>'[3]60-Mile'!H71</f>
        <v>8</v>
      </c>
      <c r="CC71" s="2">
        <f>'[3]60-Mile'!I71</f>
        <v>1</v>
      </c>
      <c r="CD71" s="2">
        <f>'[3]60-Mile'!J71</f>
        <v>0</v>
      </c>
      <c r="CE71" s="2">
        <f>'[3]60-Mile'!K71</f>
        <v>3</v>
      </c>
      <c r="CF71" s="2">
        <f>'[3]60-Mile'!L71</f>
        <v>1</v>
      </c>
      <c r="CG71" s="2">
        <f>'[3]60-Mile'!M71</f>
        <v>1</v>
      </c>
      <c r="CH71" s="2">
        <f>'[3]60-Mile'!N71</f>
        <v>0</v>
      </c>
      <c r="CI71" s="2">
        <f>'[3]60-Mile'!O71</f>
        <v>0</v>
      </c>
      <c r="CK71" s="2">
        <v>32994</v>
      </c>
      <c r="CL71" s="2">
        <v>18184</v>
      </c>
      <c r="CM71" s="2">
        <v>19607</v>
      </c>
      <c r="CN71" s="2">
        <v>23176</v>
      </c>
      <c r="CO71" s="2">
        <v>26663</v>
      </c>
      <c r="CP71" s="2">
        <v>46649</v>
      </c>
      <c r="CQ71" s="2">
        <v>42877</v>
      </c>
    </row>
    <row r="72" spans="1:95" x14ac:dyDescent="0.25">
      <c r="A72" s="21">
        <v>8001</v>
      </c>
      <c r="B72" s="21" t="s">
        <v>54</v>
      </c>
      <c r="C72" s="26" t="s">
        <v>164</v>
      </c>
      <c r="D72" s="26" t="s">
        <v>156</v>
      </c>
      <c r="E72" s="24" t="s">
        <v>129</v>
      </c>
      <c r="F72" s="31">
        <f t="shared" si="65"/>
        <v>1.2603046373051046E-2</v>
      </c>
      <c r="G72" s="31">
        <f t="shared" si="97"/>
        <v>0.57195461084213961</v>
      </c>
      <c r="H72" s="31">
        <f t="shared" si="66"/>
        <v>2.2035046372813501E-2</v>
      </c>
      <c r="I72" s="31">
        <f t="shared" si="75"/>
        <v>3.3754252138954746</v>
      </c>
      <c r="J72" s="31">
        <f t="shared" si="67"/>
        <v>0.39110961331460814</v>
      </c>
      <c r="K72" s="31">
        <f t="shared" si="63"/>
        <v>1</v>
      </c>
      <c r="L72" s="31">
        <f t="shared" si="64"/>
        <v>1</v>
      </c>
      <c r="M72" s="31">
        <f t="shared" si="68"/>
        <v>0.52393802961170655</v>
      </c>
      <c r="N72" s="31">
        <f t="shared" si="69"/>
        <v>0.23270074901896234</v>
      </c>
      <c r="O72" s="31">
        <f t="shared" si="76"/>
        <v>0.28255963894261765</v>
      </c>
      <c r="P72" s="31">
        <f t="shared" si="77"/>
        <v>0.21115537848605578</v>
      </c>
      <c r="Q72" s="31">
        <f t="shared" si="78"/>
        <v>0.29123728059274423</v>
      </c>
      <c r="R72" s="31">
        <f t="shared" si="79"/>
        <v>0.14379547942559084</v>
      </c>
      <c r="S72" s="31">
        <f t="shared" si="80"/>
        <v>0.1541501976284585</v>
      </c>
      <c r="T72" s="31">
        <f t="shared" si="70"/>
        <v>0.69826211496142443</v>
      </c>
      <c r="Z72" s="41">
        <f t="shared" si="81"/>
        <v>0.2491495722090506</v>
      </c>
      <c r="AA72" s="41">
        <f t="shared" si="71"/>
        <v>1</v>
      </c>
      <c r="AB72" s="41">
        <v>1</v>
      </c>
      <c r="AC72" s="41">
        <f t="shared" si="72"/>
        <v>1</v>
      </c>
      <c r="AD72" s="41">
        <f t="shared" si="73"/>
        <v>1</v>
      </c>
      <c r="AE72" s="41">
        <f t="shared" si="82"/>
        <v>1</v>
      </c>
      <c r="AF72" s="41">
        <f t="shared" si="83"/>
        <v>0.43212696002452478</v>
      </c>
      <c r="AG72" s="41">
        <f t="shared" si="84"/>
        <v>0.35264054514480414</v>
      </c>
      <c r="AH72" s="41">
        <f t="shared" si="85"/>
        <v>0.1696359411309063</v>
      </c>
      <c r="AI72" s="41">
        <f t="shared" si="86"/>
        <v>2.4839062283214589E-2</v>
      </c>
      <c r="AJ72" s="41">
        <f t="shared" si="87"/>
        <v>0.20278890844225889</v>
      </c>
      <c r="AK72" s="41">
        <f t="shared" si="88"/>
        <v>0.18832070487234928</v>
      </c>
      <c r="AL72" s="41">
        <f t="shared" si="89"/>
        <v>0</v>
      </c>
      <c r="AM72" s="41">
        <f t="shared" si="90"/>
        <v>0</v>
      </c>
      <c r="AN72" s="41">
        <f t="shared" si="91"/>
        <v>0.14379547942559084</v>
      </c>
      <c r="AO72" s="41">
        <f t="shared" si="92"/>
        <v>0.14127981947130883</v>
      </c>
      <c r="AP72" s="41">
        <f t="shared" si="93"/>
        <v>0</v>
      </c>
      <c r="AQ72" s="41">
        <f t="shared" si="94"/>
        <v>0</v>
      </c>
      <c r="AR72" s="41">
        <f t="shared" si="98"/>
        <v>0.1541501976284585</v>
      </c>
      <c r="AS72" s="41">
        <f t="shared" si="95"/>
        <v>0.10557768924302789</v>
      </c>
      <c r="AT72" s="44">
        <v>0.26619999999999999</v>
      </c>
      <c r="AU72" s="43">
        <f>INDEX('[4]Social Distancing Grades'!$C$2:$C$126,MATCH('Data Table'!$A72,'[4]Social Distancing Grades'!$B$2:$B$126,0))</f>
        <v>1</v>
      </c>
      <c r="AV72" s="62">
        <v>1</v>
      </c>
      <c r="AW72" s="43">
        <f>INDEX('[4]Social Distancing Grades'!$E$2:$E$126,MATCH('Data Table'!$A72,'[4]Social Distancing Grades'!$B$2:$B$126,0))</f>
        <v>1</v>
      </c>
      <c r="AX72" s="43">
        <f>INDEX('[4]Social Distancing Grades'!$D$2:$D$126,MATCH('Data Table'!$A72,'[4]Social Distancing Grades'!$B$2:$B$126,0))</f>
        <v>1</v>
      </c>
      <c r="AY72" s="45">
        <v>-1843</v>
      </c>
      <c r="AZ72" s="46">
        <v>0.19407793358502196</v>
      </c>
      <c r="BA72" s="43">
        <v>2.87</v>
      </c>
      <c r="BB72" s="43">
        <v>4.2300000000000004</v>
      </c>
      <c r="BC72" s="268">
        <f>IF(INDEX('[5]Hospital Capacity'!$I$2:$I$126,MATCH('Data Table'!A72,'[5]Hospital Capacity'!$B$2:$B$126,0))&gt;100,100,INDEX('[5]Hospital Capacity'!$I$2:$I$126,MATCH('Data Table'!A72,'[5]Hospital Capacity'!$B$2:$B$126,0)))</f>
        <v>2.4839062283214588</v>
      </c>
      <c r="BD72" s="45">
        <v>413.54704435494773</v>
      </c>
      <c r="BE72" s="45">
        <f>INDEX('[3]60-Mile'!$S$4:$S$129,MATCH(E72,'[3]60-Mile'!$A$4:$A$129,0))</f>
        <v>459.25392986170135</v>
      </c>
      <c r="BF72" s="47">
        <f t="shared" si="99"/>
        <v>30</v>
      </c>
      <c r="BG72" s="43">
        <f t="shared" si="100"/>
        <v>30</v>
      </c>
      <c r="BH72" s="95">
        <v>319.42857142857144</v>
      </c>
      <c r="BI72" s="45">
        <f>INDEX('[3]60-Mile'!$V$4:$V$129,MATCH(E72,'[3]60-Mile'!$A$4:$A$129,0))</f>
        <v>250.42857142857142</v>
      </c>
      <c r="BJ72" s="47">
        <f t="shared" si="101"/>
        <v>30</v>
      </c>
      <c r="BK72" s="47">
        <f t="shared" si="74"/>
        <v>30</v>
      </c>
      <c r="BL72" s="95">
        <v>16.714285714285715</v>
      </c>
      <c r="BM72" s="45">
        <f>INDEX('[3]60-Mile'!$AA$4:$AA$129,MATCH(E72,'[3]60-Mile'!$A$4:$A$129,0))</f>
        <v>15.142857142857142</v>
      </c>
      <c r="BO72" s="20">
        <v>39512223</v>
      </c>
      <c r="BP72" s="38">
        <v>79.444065021289617</v>
      </c>
      <c r="BQ72" s="38">
        <f>INDEX('[3]60-Mile'!$U$4:$U$129,MATCH(E72,'[3]60-Mile'!$A$4:$A$129,0))</f>
        <v>54.882253015251152</v>
      </c>
      <c r="BR72" s="38">
        <v>184.30761807764659</v>
      </c>
      <c r="BS72" s="38">
        <f>INDEX('[3]60-Mile'!$Z$4:$Z$129,MATCH(E72,'[3]60-Mile'!$A$4:$A$129,0))</f>
        <v>53.848945462659032</v>
      </c>
      <c r="BT72" s="118">
        <f t="shared" si="96"/>
        <v>-1</v>
      </c>
      <c r="BU72" s="269">
        <v>1.4839062283214588</v>
      </c>
      <c r="BV72" s="2">
        <f>'[3]60-Mile'!B72</f>
        <v>243</v>
      </c>
      <c r="BW72" s="2">
        <f>'[3]60-Mile'!C72</f>
        <v>248</v>
      </c>
      <c r="BX72" s="2">
        <f>'[3]60-Mile'!D72</f>
        <v>298</v>
      </c>
      <c r="BY72" s="2">
        <f>'[3]60-Mile'!E72</f>
        <v>290</v>
      </c>
      <c r="BZ72" s="2">
        <f>'[3]60-Mile'!F72</f>
        <v>264</v>
      </c>
      <c r="CA72" s="2">
        <f>'[3]60-Mile'!G72</f>
        <v>321</v>
      </c>
      <c r="CB72" s="2">
        <f>'[3]60-Mile'!H72</f>
        <v>89</v>
      </c>
      <c r="CC72" s="2">
        <f>'[3]60-Mile'!I72</f>
        <v>9</v>
      </c>
      <c r="CD72" s="2">
        <f>'[3]60-Mile'!J72</f>
        <v>29</v>
      </c>
      <c r="CE72" s="2">
        <f>'[3]60-Mile'!K72</f>
        <v>39</v>
      </c>
      <c r="CF72" s="2">
        <f>'[3]60-Mile'!L72</f>
        <v>8</v>
      </c>
      <c r="CG72" s="2">
        <f>'[3]60-Mile'!M72</f>
        <v>12</v>
      </c>
      <c r="CH72" s="2">
        <f>'[3]60-Mile'!N72</f>
        <v>4</v>
      </c>
      <c r="CI72" s="2">
        <f>'[3]60-Mile'!O72</f>
        <v>5</v>
      </c>
      <c r="CK72" s="2">
        <v>198</v>
      </c>
      <c r="CL72" s="2">
        <v>-2296</v>
      </c>
      <c r="CM72" s="2">
        <v>624</v>
      </c>
      <c r="CN72" s="2">
        <v>2674</v>
      </c>
      <c r="CO72" s="2">
        <v>-233</v>
      </c>
      <c r="CP72" s="2">
        <v>329</v>
      </c>
      <c r="CQ72" s="2">
        <v>-1843</v>
      </c>
    </row>
    <row r="73" spans="1:95" x14ac:dyDescent="0.25">
      <c r="A73" s="21">
        <v>35009</v>
      </c>
      <c r="B73" s="21" t="s">
        <v>87</v>
      </c>
      <c r="C73" s="26" t="s">
        <v>164</v>
      </c>
      <c r="D73" s="26" t="s">
        <v>74</v>
      </c>
      <c r="E73" s="24" t="s">
        <v>126</v>
      </c>
      <c r="F73" s="31">
        <f t="shared" si="65"/>
        <v>9.839643229182571E-6</v>
      </c>
      <c r="G73" s="31">
        <f t="shared" si="97"/>
        <v>0.32315010410094913</v>
      </c>
      <c r="H73" s="31">
        <f t="shared" si="66"/>
        <v>3.0449141449475619E-5</v>
      </c>
      <c r="I73" s="31">
        <f t="shared" si="75"/>
        <v>3.0604061436965262</v>
      </c>
      <c r="J73" s="31">
        <f t="shared" si="67"/>
        <v>4.8253480608730297E-2</v>
      </c>
      <c r="K73" s="31">
        <f t="shared" si="63"/>
        <v>0.3681645658871866</v>
      </c>
      <c r="L73" s="31">
        <f t="shared" si="64"/>
        <v>0.29332731953796054</v>
      </c>
      <c r="M73" s="31">
        <f t="shared" si="68"/>
        <v>0.32547083176937891</v>
      </c>
      <c r="N73" s="31">
        <f t="shared" si="69"/>
        <v>0.80392247408550044</v>
      </c>
      <c r="O73" s="31">
        <f t="shared" si="76"/>
        <v>0.54444742811608549</v>
      </c>
      <c r="P73" s="31">
        <f t="shared" si="77"/>
        <v>0.82351305626173354</v>
      </c>
      <c r="Q73" s="31">
        <f t="shared" si="78"/>
        <v>0.83022636120388615</v>
      </c>
      <c r="R73" s="31">
        <f t="shared" si="79"/>
        <v>6.4524438147981214E-2</v>
      </c>
      <c r="S73" s="31">
        <f t="shared" si="80"/>
        <v>0.83736497995573533</v>
      </c>
      <c r="T73" s="31">
        <f t="shared" si="70"/>
        <v>0.92979937261923051</v>
      </c>
      <c r="Z73" s="41">
        <f t="shared" si="81"/>
        <v>0.87918771260694761</v>
      </c>
      <c r="AA73" s="41">
        <f t="shared" si="71"/>
        <v>1</v>
      </c>
      <c r="AB73" s="41">
        <v>0.14433170506875134</v>
      </c>
      <c r="AC73" s="41">
        <f t="shared" si="72"/>
        <v>0.9</v>
      </c>
      <c r="AD73" s="41">
        <f t="shared" si="73"/>
        <v>1</v>
      </c>
      <c r="AE73" s="41">
        <f t="shared" si="82"/>
        <v>0.89434257602862255</v>
      </c>
      <c r="AF73" s="41">
        <f t="shared" si="83"/>
        <v>0.181158257213516</v>
      </c>
      <c r="AG73" s="41">
        <f t="shared" si="84"/>
        <v>0.14139693356047697</v>
      </c>
      <c r="AH73" s="41">
        <f t="shared" si="85"/>
        <v>0.13168086754453914</v>
      </c>
      <c r="AI73" s="41">
        <f t="shared" si="86"/>
        <v>2.5036151497966511E-2</v>
      </c>
      <c r="AJ73" s="41">
        <f t="shared" si="87"/>
        <v>0.15756362405738217</v>
      </c>
      <c r="AK73" s="41">
        <f t="shared" si="88"/>
        <v>0.10649453141306528</v>
      </c>
      <c r="AL73" s="41">
        <f t="shared" si="89"/>
        <v>0</v>
      </c>
      <c r="AM73" s="41">
        <f t="shared" si="90"/>
        <v>0.53155252160415767</v>
      </c>
      <c r="AN73" s="41">
        <f t="shared" si="91"/>
        <v>6.4524438147981214E-2</v>
      </c>
      <c r="AO73" s="41">
        <f t="shared" si="92"/>
        <v>6.4474532559638939E-3</v>
      </c>
      <c r="AP73" s="41">
        <f t="shared" si="93"/>
        <v>0.76885378100975377</v>
      </c>
      <c r="AQ73" s="41">
        <f t="shared" si="94"/>
        <v>0.80956883315416384</v>
      </c>
      <c r="AR73" s="41">
        <f t="shared" si="98"/>
        <v>6.8511198945981552E-2</v>
      </c>
      <c r="AS73" s="41">
        <f t="shared" si="95"/>
        <v>6.9721115537848613E-3</v>
      </c>
      <c r="AT73" s="44">
        <v>0.87739999999999996</v>
      </c>
      <c r="AU73" s="43">
        <f>INDEX('[4]Social Distancing Grades'!$C$2:$C$126,MATCH('Data Table'!$A73,'[4]Social Distancing Grades'!$B$2:$B$126,0))</f>
        <v>1</v>
      </c>
      <c r="AV73" s="62">
        <v>0.14433170506875134</v>
      </c>
      <c r="AW73" s="43">
        <f>INDEX('[4]Social Distancing Grades'!$E$2:$E$126,MATCH('Data Table'!$A73,'[4]Social Distancing Grades'!$B$2:$B$126,0))</f>
        <v>0.9</v>
      </c>
      <c r="AX73" s="43">
        <f>INDEX('[4]Social Distancing Grades'!$D$2:$D$126,MATCH('Data Table'!$A73,'[4]Social Distancing Grades'!$B$2:$B$126,0))</f>
        <v>1</v>
      </c>
      <c r="AY73" s="45">
        <v>2882</v>
      </c>
      <c r="AZ73" s="46">
        <v>0.15957633174575367</v>
      </c>
      <c r="BA73" s="43">
        <v>1.63</v>
      </c>
      <c r="BB73" s="43">
        <v>3.74</v>
      </c>
      <c r="BC73" s="268">
        <f>IF(INDEX('[5]Hospital Capacity'!$I$2:$I$126,MATCH('Data Table'!A73,'[5]Hospital Capacity'!$B$2:$B$126,0))&gt;100,100,INDEX('[5]Hospital Capacity'!$I$2:$I$126,MATCH('Data Table'!A73,'[5]Hospital Capacity'!$B$2:$B$126,0)))</f>
        <v>2.503615149796651</v>
      </c>
      <c r="BD73" s="45">
        <v>331.14888583638583</v>
      </c>
      <c r="BE73" s="45">
        <f>INDEX('[3]60-Mile'!$S$4:$S$129,MATCH(E73,'[3]60-Mile'!$A$4:$A$129,0))</f>
        <v>269.10325298344048</v>
      </c>
      <c r="BF73" s="47">
        <f t="shared" si="99"/>
        <v>30</v>
      </c>
      <c r="BG73" s="43">
        <f t="shared" si="100"/>
        <v>18.210243583333806</v>
      </c>
      <c r="BH73" s="95">
        <v>143.57142857142858</v>
      </c>
      <c r="BI73" s="45">
        <f>INDEX('[3]60-Mile'!$V$4:$V$129,MATCH(E73,'[3]60-Mile'!$A$4:$A$129,0))</f>
        <v>11.428571428571429</v>
      </c>
      <c r="BJ73" s="47">
        <f t="shared" si="101"/>
        <v>24.065946790878009</v>
      </c>
      <c r="BK73" s="47">
        <f t="shared" si="74"/>
        <v>9.3532066849994671</v>
      </c>
      <c r="BL73" s="95">
        <v>7.4285714285714288</v>
      </c>
      <c r="BM73" s="45">
        <f>INDEX('[3]60-Mile'!$AA$4:$AA$129,MATCH(E73,'[3]60-Mile'!$A$4:$A$129,0))</f>
        <v>1</v>
      </c>
      <c r="BO73" s="20">
        <v>5758736</v>
      </c>
      <c r="BP73" s="38">
        <v>32.169214757687918</v>
      </c>
      <c r="BQ73" s="38">
        <f>INDEX('[3]60-Mile'!$U$4:$U$129,MATCH(E73,'[3]60-Mile'!$A$4:$A$129,0))</f>
        <v>18.210243583333806</v>
      </c>
      <c r="BR73" s="38">
        <v>24.065946790878009</v>
      </c>
      <c r="BS73" s="38">
        <f>INDEX('[3]60-Mile'!$Z$4:$Z$129,MATCH(E73,'[3]60-Mile'!$A$4:$A$129,0))</f>
        <v>9.3532066849994671</v>
      </c>
      <c r="BT73" s="118">
        <f t="shared" si="96"/>
        <v>-0.7886851520572451</v>
      </c>
      <c r="BU73" s="269">
        <v>1.503615149796651</v>
      </c>
      <c r="BV73" s="2">
        <f>'[3]60-Mile'!B73</f>
        <v>11</v>
      </c>
      <c r="BW73" s="2">
        <f>'[3]60-Mile'!C73</f>
        <v>17</v>
      </c>
      <c r="BX73" s="2">
        <f>'[3]60-Mile'!D73</f>
        <v>10</v>
      </c>
      <c r="BY73" s="2">
        <f>'[3]60-Mile'!E73</f>
        <v>2</v>
      </c>
      <c r="BZ73" s="2">
        <f>'[3]60-Mile'!F73</f>
        <v>6</v>
      </c>
      <c r="CA73" s="2">
        <f>'[3]60-Mile'!G73</f>
        <v>31</v>
      </c>
      <c r="CB73" s="2">
        <f>'[3]60-Mile'!H73</f>
        <v>3</v>
      </c>
      <c r="CC73" s="2">
        <f>'[3]60-Mile'!I73</f>
        <v>0</v>
      </c>
      <c r="CD73" s="2">
        <f>'[3]60-Mile'!J73</f>
        <v>1</v>
      </c>
      <c r="CE73" s="2">
        <f>'[3]60-Mile'!K73</f>
        <v>0</v>
      </c>
      <c r="CF73" s="2">
        <f>'[3]60-Mile'!L73</f>
        <v>0</v>
      </c>
      <c r="CG73" s="2">
        <f>'[3]60-Mile'!M73</f>
        <v>0</v>
      </c>
      <c r="CH73" s="2">
        <f>'[3]60-Mile'!N73</f>
        <v>5</v>
      </c>
      <c r="CI73" s="2">
        <f>'[3]60-Mile'!O73</f>
        <v>1</v>
      </c>
      <c r="CK73" s="2">
        <v>2787</v>
      </c>
      <c r="CL73" s="2">
        <v>3666</v>
      </c>
      <c r="CM73" s="2">
        <v>3848</v>
      </c>
      <c r="CN73" s="2">
        <v>3873</v>
      </c>
      <c r="CO73" s="2">
        <v>4086</v>
      </c>
      <c r="CP73" s="2">
        <v>9036</v>
      </c>
      <c r="CQ73" s="2">
        <v>2882</v>
      </c>
    </row>
    <row r="74" spans="1:95" x14ac:dyDescent="0.25">
      <c r="A74" s="21">
        <v>12009</v>
      </c>
      <c r="B74" s="21" t="s">
        <v>78</v>
      </c>
      <c r="C74" s="26" t="s">
        <v>164</v>
      </c>
      <c r="D74" s="26" t="s">
        <v>156</v>
      </c>
      <c r="E74" s="24" t="s">
        <v>118</v>
      </c>
      <c r="F74" s="31">
        <f t="shared" si="65"/>
        <v>4.5988623541106072E-4</v>
      </c>
      <c r="G74" s="31">
        <f t="shared" si="97"/>
        <v>0.58410756455310975</v>
      </c>
      <c r="H74" s="31">
        <f t="shared" si="66"/>
        <v>7.8733141516992931E-4</v>
      </c>
      <c r="I74" s="31">
        <f t="shared" si="75"/>
        <v>3.223327492011133</v>
      </c>
      <c r="J74" s="31">
        <f t="shared" si="67"/>
        <v>0.14390791164442221</v>
      </c>
      <c r="K74" s="31">
        <f t="shared" si="63"/>
        <v>0.99420043010806025</v>
      </c>
      <c r="L74" s="31">
        <f t="shared" si="64"/>
        <v>0.99420043010806025</v>
      </c>
      <c r="M74" s="31">
        <f t="shared" si="68"/>
        <v>0.40731125124622902</v>
      </c>
      <c r="N74" s="31">
        <f t="shared" si="69"/>
        <v>-9.2273731576246326E-3</v>
      </c>
      <c r="O74" s="31">
        <f t="shared" si="76"/>
        <v>0.11960025789813024</v>
      </c>
      <c r="P74" s="31">
        <f t="shared" si="77"/>
        <v>4.5816733067729085E-2</v>
      </c>
      <c r="Q74" s="31">
        <f t="shared" si="78"/>
        <v>0.42135833140124951</v>
      </c>
      <c r="R74" s="31">
        <f t="shared" si="79"/>
        <v>0.34136132397449936</v>
      </c>
      <c r="S74" s="31">
        <f t="shared" si="80"/>
        <v>0.33992094861660077</v>
      </c>
      <c r="T74" s="31">
        <f t="shared" si="70"/>
        <v>1.7460216403577644</v>
      </c>
      <c r="Z74" s="41">
        <f t="shared" si="81"/>
        <v>0.55334501597773422</v>
      </c>
      <c r="AA74" s="41">
        <f t="shared" si="71"/>
        <v>1</v>
      </c>
      <c r="AB74" s="41">
        <v>0.83916061542477605</v>
      </c>
      <c r="AC74" s="41">
        <f t="shared" si="72"/>
        <v>1</v>
      </c>
      <c r="AD74" s="41">
        <f t="shared" si="73"/>
        <v>1</v>
      </c>
      <c r="AE74" s="41">
        <f t="shared" si="82"/>
        <v>0.32797406082289804</v>
      </c>
      <c r="AF74" s="41">
        <f t="shared" si="83"/>
        <v>0.24475652675166223</v>
      </c>
      <c r="AG74" s="41">
        <f t="shared" si="84"/>
        <v>0.32027257240204432</v>
      </c>
      <c r="AH74" s="41">
        <f t="shared" si="85"/>
        <v>0.17660728117738189</v>
      </c>
      <c r="AI74" s="41">
        <f t="shared" si="86"/>
        <v>4.3613855486841782E-2</v>
      </c>
      <c r="AJ74" s="41">
        <f t="shared" si="87"/>
        <v>0.10494701676841088</v>
      </c>
      <c r="AK74" s="41">
        <f t="shared" si="88"/>
        <v>4.0409015006145632E-2</v>
      </c>
      <c r="AL74" s="41">
        <f t="shared" si="89"/>
        <v>0</v>
      </c>
      <c r="AM74" s="41">
        <f t="shared" si="90"/>
        <v>0</v>
      </c>
      <c r="AN74" s="41">
        <f t="shared" si="91"/>
        <v>0.34136132397449936</v>
      </c>
      <c r="AO74" s="41">
        <f t="shared" si="92"/>
        <v>5.9800128949065119E-2</v>
      </c>
      <c r="AP74" s="41">
        <f t="shared" si="93"/>
        <v>0</v>
      </c>
      <c r="AQ74" s="41">
        <f t="shared" si="94"/>
        <v>0</v>
      </c>
      <c r="AR74" s="41">
        <f t="shared" si="98"/>
        <v>0.33992094861660077</v>
      </c>
      <c r="AS74" s="41">
        <f t="shared" si="95"/>
        <v>2.2908366533864542E-2</v>
      </c>
      <c r="AT74" s="44">
        <v>0.56130000000000002</v>
      </c>
      <c r="AU74" s="43">
        <f>INDEX('[4]Social Distancing Grades'!$C$2:$C$126,MATCH('Data Table'!$A74,'[4]Social Distancing Grades'!$B$2:$B$126,0))</f>
        <v>1</v>
      </c>
      <c r="AV74" s="62">
        <v>0.83916061542477605</v>
      </c>
      <c r="AW74" s="43">
        <f>INDEX('[4]Social Distancing Grades'!$E$2:$E$126,MATCH('Data Table'!$A74,'[4]Social Distancing Grades'!$B$2:$B$126,0))</f>
        <v>1</v>
      </c>
      <c r="AX74" s="43">
        <f>INDEX('[4]Social Distancing Grades'!$D$2:$D$126,MATCH('Data Table'!$A74,'[4]Social Distancing Grades'!$B$2:$B$126,0))</f>
        <v>1</v>
      </c>
      <c r="AY74" s="45">
        <v>28210</v>
      </c>
      <c r="AZ74" s="46">
        <v>0.16831942261204369</v>
      </c>
      <c r="BA74" s="43">
        <v>2.68</v>
      </c>
      <c r="BB74" s="43">
        <v>4.32</v>
      </c>
      <c r="BC74" s="268">
        <f>IF(INDEX('[5]Hospital Capacity'!$I$2:$I$126,MATCH('Data Table'!A74,'[5]Hospital Capacity'!$B$2:$B$126,0))&gt;100,100,INDEX('[5]Hospital Capacity'!$I$2:$I$126,MATCH('Data Table'!A74,'[5]Hospital Capacity'!$B$2:$B$126,0)))</f>
        <v>4.3613855486841784</v>
      </c>
      <c r="BD74" s="45">
        <v>235.28411445740542</v>
      </c>
      <c r="BE74" s="45">
        <f>INDEX('[3]60-Mile'!$S$4:$S$129,MATCH(E74,'[3]60-Mile'!$A$4:$A$129,0))</f>
        <v>115.53129494879003</v>
      </c>
      <c r="BF74" s="47">
        <f t="shared" si="99"/>
        <v>30</v>
      </c>
      <c r="BG74" s="43">
        <f t="shared" si="100"/>
        <v>30</v>
      </c>
      <c r="BH74" s="95">
        <v>757.71428571428567</v>
      </c>
      <c r="BI74" s="45">
        <f>INDEX('[3]60-Mile'!$V$4:$V$129,MATCH(E74,'[3]60-Mile'!$A$4:$A$129,0))</f>
        <v>106</v>
      </c>
      <c r="BJ74" s="47">
        <f t="shared" si="101"/>
        <v>30</v>
      </c>
      <c r="BK74" s="47">
        <f t="shared" si="74"/>
        <v>30</v>
      </c>
      <c r="BL74" s="95">
        <v>36.857142857142854</v>
      </c>
      <c r="BM74" s="45">
        <f>INDEX('[3]60-Mile'!$AA$4:$AA$129,MATCH(E74,'[3]60-Mile'!$A$4:$A$129,0))</f>
        <v>3.2857142857142856</v>
      </c>
      <c r="BO74" s="20">
        <v>2096829</v>
      </c>
      <c r="BP74" s="38">
        <v>40.457435656365462</v>
      </c>
      <c r="BQ74" s="38">
        <f>INDEX('[3]60-Mile'!$U$4:$U$129,MATCH(E74,'[3]60-Mile'!$A$4:$A$129,0))</f>
        <v>56.183443747795934</v>
      </c>
      <c r="BR74" s="38">
        <v>107.36812536734368</v>
      </c>
      <c r="BS74" s="38">
        <f>INDEX('[3]60-Mile'!$Z$4:$Z$129,MATCH(E74,'[3]60-Mile'!$A$4:$A$129,0))</f>
        <v>58.2990184880558</v>
      </c>
      <c r="BT74" s="118">
        <f t="shared" si="96"/>
        <v>0.34405187835420392</v>
      </c>
      <c r="BU74" s="269">
        <v>3.3613855486841784</v>
      </c>
      <c r="BV74" s="2">
        <f>'[3]60-Mile'!B74</f>
        <v>109</v>
      </c>
      <c r="BW74" s="2">
        <f>'[3]60-Mile'!C74</f>
        <v>89</v>
      </c>
      <c r="BX74" s="2">
        <f>'[3]60-Mile'!D74</f>
        <v>54</v>
      </c>
      <c r="BY74" s="2">
        <f>'[3]60-Mile'!E74</f>
        <v>97</v>
      </c>
      <c r="BZ74" s="2">
        <f>'[3]60-Mile'!F74</f>
        <v>102</v>
      </c>
      <c r="CA74" s="2">
        <f>'[3]60-Mile'!G74</f>
        <v>141</v>
      </c>
      <c r="CB74" s="2">
        <f>'[3]60-Mile'!H74</f>
        <v>150</v>
      </c>
      <c r="CC74" s="2">
        <f>'[3]60-Mile'!I74</f>
        <v>2</v>
      </c>
      <c r="CD74" s="2">
        <f>'[3]60-Mile'!J74</f>
        <v>1</v>
      </c>
      <c r="CE74" s="2">
        <f>'[3]60-Mile'!K74</f>
        <v>10</v>
      </c>
      <c r="CF74" s="2">
        <f>'[3]60-Mile'!L74</f>
        <v>4</v>
      </c>
      <c r="CG74" s="2">
        <f>'[3]60-Mile'!M74</f>
        <v>2</v>
      </c>
      <c r="CH74" s="2">
        <f>'[3]60-Mile'!N74</f>
        <v>2</v>
      </c>
      <c r="CI74" s="2">
        <f>'[3]60-Mile'!O74</f>
        <v>2</v>
      </c>
      <c r="CK74" s="2">
        <v>34423</v>
      </c>
      <c r="CL74" s="2">
        <v>50223</v>
      </c>
      <c r="CM74" s="2">
        <v>30541</v>
      </c>
      <c r="CN74" s="2">
        <v>13807</v>
      </c>
      <c r="CO74" s="2">
        <v>14181</v>
      </c>
      <c r="CP74" s="2">
        <v>7398</v>
      </c>
      <c r="CQ74" s="2">
        <v>28210</v>
      </c>
    </row>
    <row r="75" spans="1:95" x14ac:dyDescent="0.25">
      <c r="A75" s="21">
        <v>45019</v>
      </c>
      <c r="B75" s="21" t="s">
        <v>71</v>
      </c>
      <c r="C75" s="26" t="s">
        <v>164</v>
      </c>
      <c r="D75" s="26" t="s">
        <v>153</v>
      </c>
      <c r="E75" s="24" t="s">
        <v>142</v>
      </c>
      <c r="F75" s="31">
        <f t="shared" si="65"/>
        <v>4.9968994892666196E-5</v>
      </c>
      <c r="G75" s="31">
        <f t="shared" si="97"/>
        <v>0.88402175775513314</v>
      </c>
      <c r="H75" s="31">
        <f t="shared" si="66"/>
        <v>5.6524621090273209E-5</v>
      </c>
      <c r="I75" s="31">
        <f t="shared" si="75"/>
        <v>3.3499639212452323</v>
      </c>
      <c r="J75" s="31">
        <f t="shared" si="67"/>
        <v>0.10957575308439899</v>
      </c>
      <c r="K75" s="31">
        <f t="shared" si="63"/>
        <v>0.83946525703191432</v>
      </c>
      <c r="L75" s="31">
        <f t="shared" si="64"/>
        <v>0.83946525703191432</v>
      </c>
      <c r="M75" s="31">
        <f t="shared" si="68"/>
        <v>9.3145002572554758E-2</v>
      </c>
      <c r="N75" s="31">
        <f t="shared" si="69"/>
        <v>3.080447088080877E-2</v>
      </c>
      <c r="O75" s="31">
        <f t="shared" si="76"/>
        <v>3.8845905867182465E-2</v>
      </c>
      <c r="P75" s="31">
        <f t="shared" si="77"/>
        <v>2.5896414342629487E-2</v>
      </c>
      <c r="Q75" s="31">
        <f t="shared" si="78"/>
        <v>9.5481107416867717E-2</v>
      </c>
      <c r="R75" s="31">
        <f t="shared" si="79"/>
        <v>7.9399832571318205E-2</v>
      </c>
      <c r="S75" s="31">
        <f t="shared" si="80"/>
        <v>6.4558629776021073E-2</v>
      </c>
      <c r="T75" s="31">
        <f t="shared" si="70"/>
        <v>0.62098461326660392</v>
      </c>
      <c r="Z75" s="41">
        <f t="shared" si="81"/>
        <v>0.30007215750953503</v>
      </c>
      <c r="AA75" s="41">
        <f t="shared" si="71"/>
        <v>1</v>
      </c>
      <c r="AB75" s="41">
        <v>0.39749541985131354</v>
      </c>
      <c r="AC75" s="41">
        <f t="shared" si="72"/>
        <v>1</v>
      </c>
      <c r="AD75" s="41">
        <f t="shared" si="73"/>
        <v>1</v>
      </c>
      <c r="AE75" s="41">
        <f t="shared" si="82"/>
        <v>0.93076923076923079</v>
      </c>
      <c r="AF75" s="41">
        <f t="shared" si="83"/>
        <v>0.67957662746329106</v>
      </c>
      <c r="AG75" s="41">
        <f t="shared" si="84"/>
        <v>0.3117546848381601</v>
      </c>
      <c r="AH75" s="41">
        <f t="shared" si="85"/>
        <v>0.26955848179705649</v>
      </c>
      <c r="AI75" s="41">
        <f t="shared" si="86"/>
        <v>0.15135429555995827</v>
      </c>
      <c r="AJ75" s="41">
        <f t="shared" si="87"/>
        <v>8.3029503336754087E-2</v>
      </c>
      <c r="AK75" s="41">
        <f t="shared" si="88"/>
        <v>6.0830037246059593E-2</v>
      </c>
      <c r="AL75" s="41">
        <f t="shared" si="89"/>
        <v>0</v>
      </c>
      <c r="AM75" s="41">
        <f t="shared" si="90"/>
        <v>0</v>
      </c>
      <c r="AN75" s="41">
        <f t="shared" si="91"/>
        <v>7.9399832571318205E-2</v>
      </c>
      <c r="AO75" s="41">
        <f t="shared" si="92"/>
        <v>1.9422952933591232E-2</v>
      </c>
      <c r="AP75" s="41">
        <f t="shared" si="93"/>
        <v>0</v>
      </c>
      <c r="AQ75" s="41">
        <f t="shared" si="94"/>
        <v>0</v>
      </c>
      <c r="AR75" s="41">
        <f t="shared" si="98"/>
        <v>6.4558629776021073E-2</v>
      </c>
      <c r="AS75" s="41">
        <f t="shared" si="95"/>
        <v>1.2948207171314743E-2</v>
      </c>
      <c r="AT75" s="44">
        <v>0.31559999999999999</v>
      </c>
      <c r="AU75" s="43">
        <f>INDEX('[4]Social Distancing Grades'!$C$2:$C$126,MATCH('Data Table'!$A75,'[4]Social Distancing Grades'!$B$2:$B$126,0))</f>
        <v>1</v>
      </c>
      <c r="AV75" s="62">
        <v>0.39749541985131354</v>
      </c>
      <c r="AW75" s="43">
        <f>INDEX('[4]Social Distancing Grades'!$E$2:$E$126,MATCH('Data Table'!$A75,'[4]Social Distancing Grades'!$B$2:$B$126,0))</f>
        <v>1</v>
      </c>
      <c r="AX75" s="43">
        <f>INDEX('[4]Social Distancing Grades'!$D$2:$D$126,MATCH('Data Table'!$A75,'[4]Social Distancing Grades'!$B$2:$B$126,0))</f>
        <v>1</v>
      </c>
      <c r="AY75" s="45">
        <v>1253</v>
      </c>
      <c r="AZ75" s="46">
        <v>0.22809576053159838</v>
      </c>
      <c r="BA75" s="43">
        <v>2.63</v>
      </c>
      <c r="BB75" s="43">
        <v>5.52</v>
      </c>
      <c r="BC75" s="268">
        <f>IF(INDEX('[5]Hospital Capacity'!$I$2:$I$126,MATCH('Data Table'!A75,'[5]Hospital Capacity'!$B$2:$B$126,0))&gt;100,100,INDEX('[5]Hospital Capacity'!$I$2:$I$126,MATCH('Data Table'!A75,'[5]Hospital Capacity'!$B$2:$B$126,0)))</f>
        <v>15.135429555995827</v>
      </c>
      <c r="BD75" s="45">
        <v>195.35152430042064</v>
      </c>
      <c r="BE75" s="45">
        <f>INDEX('[3]60-Mile'!$S$4:$S$129,MATCH(E75,'[3]60-Mile'!$A$4:$A$129,0))</f>
        <v>162.98641886947348</v>
      </c>
      <c r="BF75" s="47">
        <f t="shared" si="99"/>
        <v>30</v>
      </c>
      <c r="BG75" s="43">
        <f t="shared" si="100"/>
        <v>30</v>
      </c>
      <c r="BH75" s="95">
        <v>176.57142857142858</v>
      </c>
      <c r="BI75" s="45">
        <f>INDEX('[3]60-Mile'!$V$4:$V$129,MATCH(E75,'[3]60-Mile'!$A$4:$A$129,0))</f>
        <v>34.428571428571431</v>
      </c>
      <c r="BJ75" s="47">
        <f t="shared" si="101"/>
        <v>30</v>
      </c>
      <c r="BK75" s="47">
        <f t="shared" si="74"/>
        <v>30</v>
      </c>
      <c r="BL75" s="95">
        <v>7</v>
      </c>
      <c r="BM75" s="45">
        <f>INDEX('[3]60-Mile'!$AA$4:$AA$129,MATCH(E75,'[3]60-Mile'!$A$4:$A$129,0))</f>
        <v>1.8571428571428572</v>
      </c>
      <c r="BO75" s="20">
        <v>21477737</v>
      </c>
      <c r="BP75" s="38">
        <v>85.687739691827218</v>
      </c>
      <c r="BQ75" s="38">
        <f>INDEX('[3]60-Mile'!$U$4:$U$129,MATCH(E75,'[3]60-Mile'!$A$4:$A$129,0))</f>
        <v>40.502103462396896</v>
      </c>
      <c r="BR75" s="38">
        <v>60.649718153074488</v>
      </c>
      <c r="BS75" s="38">
        <f>INDEX('[3]60-Mile'!$Z$4:$Z$129,MATCH(E75,'[3]60-Mile'!$A$4:$A$129,0))</f>
        <v>38.095384442720821</v>
      </c>
      <c r="BT75" s="118">
        <f t="shared" si="96"/>
        <v>-0.86153846153846159</v>
      </c>
      <c r="BU75" s="269">
        <v>14.135429555995827</v>
      </c>
      <c r="BV75" s="2">
        <f>'[3]60-Mile'!B75</f>
        <v>18</v>
      </c>
      <c r="BW75" s="2">
        <f>'[3]60-Mile'!C75</f>
        <v>19</v>
      </c>
      <c r="BX75" s="2">
        <f>'[3]60-Mile'!D75</f>
        <v>18</v>
      </c>
      <c r="BY75" s="2">
        <f>'[3]60-Mile'!E75</f>
        <v>27</v>
      </c>
      <c r="BZ75" s="2">
        <f>'[3]60-Mile'!F75</f>
        <v>50</v>
      </c>
      <c r="CA75" s="2">
        <f>'[3]60-Mile'!G75</f>
        <v>69</v>
      </c>
      <c r="CB75" s="2">
        <f>'[3]60-Mile'!H75</f>
        <v>40</v>
      </c>
      <c r="CC75" s="2">
        <f>'[3]60-Mile'!I75</f>
        <v>4</v>
      </c>
      <c r="CD75" s="2">
        <f>'[3]60-Mile'!J75</f>
        <v>0</v>
      </c>
      <c r="CE75" s="2">
        <f>'[3]60-Mile'!K75</f>
        <v>5</v>
      </c>
      <c r="CF75" s="2">
        <f>'[3]60-Mile'!L75</f>
        <v>1</v>
      </c>
      <c r="CG75" s="2">
        <f>'[3]60-Mile'!M75</f>
        <v>0</v>
      </c>
      <c r="CH75" s="2">
        <f>'[3]60-Mile'!N75</f>
        <v>1</v>
      </c>
      <c r="CI75" s="2">
        <f>'[3]60-Mile'!O75</f>
        <v>2</v>
      </c>
      <c r="CK75" s="2">
        <v>2364</v>
      </c>
      <c r="CL75" s="2">
        <v>0</v>
      </c>
      <c r="CM75" s="2">
        <v>1985</v>
      </c>
      <c r="CN75" s="2">
        <v>7155</v>
      </c>
      <c r="CO75" s="2">
        <v>6317</v>
      </c>
      <c r="CP75" s="2">
        <v>3027</v>
      </c>
      <c r="CQ75" s="2">
        <v>1253</v>
      </c>
    </row>
    <row r="76" spans="1:95" x14ac:dyDescent="0.25">
      <c r="A76" s="21">
        <v>28087</v>
      </c>
      <c r="B76" s="21" t="s">
        <v>66</v>
      </c>
      <c r="C76" s="26" t="s">
        <v>164</v>
      </c>
      <c r="D76" s="26" t="s">
        <v>74</v>
      </c>
      <c r="E76" s="24" t="s">
        <v>122</v>
      </c>
      <c r="F76" s="31">
        <f t="shared" si="65"/>
        <v>8.6766094966230256E-6</v>
      </c>
      <c r="G76" s="31">
        <f t="shared" si="97"/>
        <v>0.17570706523040647</v>
      </c>
      <c r="H76" s="31">
        <f t="shared" si="66"/>
        <v>4.9381107613659697E-5</v>
      </c>
      <c r="I76" s="31">
        <f t="shared" si="75"/>
        <v>3.2485310792701783</v>
      </c>
      <c r="J76" s="31">
        <f t="shared" si="67"/>
        <v>9.8578356094717962E-2</v>
      </c>
      <c r="K76" s="31">
        <f t="shared" si="63"/>
        <v>0.40918806788086581</v>
      </c>
      <c r="L76" s="31">
        <f t="shared" si="64"/>
        <v>0.40918806788086581</v>
      </c>
      <c r="M76" s="31">
        <f t="shared" si="68"/>
        <v>9.1683812497926814E-2</v>
      </c>
      <c r="N76" s="31">
        <f t="shared" si="69"/>
        <v>0.10686366430815758</v>
      </c>
      <c r="O76" s="31">
        <f t="shared" si="76"/>
        <v>0.33083447599541915</v>
      </c>
      <c r="P76" s="31">
        <f t="shared" si="77"/>
        <v>0.13590174047458742</v>
      </c>
      <c r="Q76" s="31">
        <f t="shared" si="78"/>
        <v>0.28641868190702879</v>
      </c>
      <c r="R76" s="31">
        <f t="shared" si="79"/>
        <v>0.13027239358619358</v>
      </c>
      <c r="S76" s="31">
        <f t="shared" si="80"/>
        <v>0.14097496706192358</v>
      </c>
      <c r="T76" s="31">
        <f t="shared" si="70"/>
        <v>1.1489645958583834</v>
      </c>
      <c r="Z76" s="41">
        <f t="shared" si="81"/>
        <v>0.50293784145964326</v>
      </c>
      <c r="AA76" s="41">
        <f t="shared" si="71"/>
        <v>1</v>
      </c>
      <c r="AB76" s="41">
        <v>0.17035586268836866</v>
      </c>
      <c r="AC76" s="41">
        <f t="shared" si="72"/>
        <v>1</v>
      </c>
      <c r="AD76" s="41">
        <f t="shared" si="73"/>
        <v>1</v>
      </c>
      <c r="AE76" s="41">
        <f t="shared" si="82"/>
        <v>0.87034883720930234</v>
      </c>
      <c r="AF76" s="41">
        <f t="shared" si="83"/>
        <v>0</v>
      </c>
      <c r="AG76" s="41">
        <f t="shared" si="84"/>
        <v>4.2589437819420782E-2</v>
      </c>
      <c r="AH76" s="41">
        <f t="shared" si="85"/>
        <v>7.6684740511231586E-2</v>
      </c>
      <c r="AI76" s="41">
        <f t="shared" si="86"/>
        <v>2.821644344987705E-2</v>
      </c>
      <c r="AJ76" s="41">
        <f t="shared" si="87"/>
        <v>0.22291280605781216</v>
      </c>
      <c r="AK76" s="41">
        <f t="shared" si="88"/>
        <v>0.1496988380353485</v>
      </c>
      <c r="AL76" s="41">
        <f t="shared" si="89"/>
        <v>0</v>
      </c>
      <c r="AM76" s="41">
        <f t="shared" si="90"/>
        <v>0.24137606206892015</v>
      </c>
      <c r="AN76" s="41">
        <f t="shared" si="91"/>
        <v>0.13027239358619358</v>
      </c>
      <c r="AO76" s="41">
        <f t="shared" si="92"/>
        <v>4.4729206963249515E-2</v>
      </c>
      <c r="AP76" s="41">
        <f t="shared" si="93"/>
        <v>0</v>
      </c>
      <c r="AQ76" s="41">
        <f t="shared" si="94"/>
        <v>8.8092975534348361E-2</v>
      </c>
      <c r="AR76" s="41">
        <f t="shared" si="98"/>
        <v>0.14097496706192358</v>
      </c>
      <c r="AS76" s="41">
        <f t="shared" si="95"/>
        <v>2.3904382470119521E-2</v>
      </c>
      <c r="AT76" s="44">
        <v>0.51239999999999997</v>
      </c>
      <c r="AU76" s="43">
        <f>INDEX('[4]Social Distancing Grades'!$C$2:$C$126,MATCH('Data Table'!$A76,'[4]Social Distancing Grades'!$B$2:$B$126,0))</f>
        <v>1</v>
      </c>
      <c r="AV76" s="62">
        <v>0.17035586268836866</v>
      </c>
      <c r="AW76" s="43">
        <f>INDEX('[4]Social Distancing Grades'!$E$2:$E$126,MATCH('Data Table'!$A76,'[4]Social Distancing Grades'!$B$2:$B$126,0))</f>
        <v>1</v>
      </c>
      <c r="AX76" s="43">
        <f>INDEX('[4]Social Distancing Grades'!$D$2:$D$126,MATCH('Data Table'!$A76,'[4]Social Distancing Grades'!$B$2:$B$126,0))</f>
        <v>1</v>
      </c>
      <c r="AY76" s="45">
        <v>3955</v>
      </c>
      <c r="AZ76" s="46">
        <v>0.1346718317412921</v>
      </c>
      <c r="BA76" s="43">
        <v>1.05</v>
      </c>
      <c r="BB76" s="43">
        <v>3.03</v>
      </c>
      <c r="BC76" s="268">
        <f>IF(INDEX('[5]Hospital Capacity'!$I$2:$I$126,MATCH('Data Table'!A76,'[5]Hospital Capacity'!$B$2:$B$126,0))&gt;100,100,INDEX('[5]Hospital Capacity'!$I$2:$I$126,MATCH('Data Table'!A76,'[5]Hospital Capacity'!$B$2:$B$126,0)))</f>
        <v>2.8216443449877051</v>
      </c>
      <c r="BD76" s="45">
        <v>450.21175809397641</v>
      </c>
      <c r="BE76" s="45">
        <f>INDEX('[3]60-Mile'!$S$4:$S$129,MATCH(E76,'[3]60-Mile'!$A$4:$A$129,0))</f>
        <v>369.5030126321177</v>
      </c>
      <c r="BF76" s="47">
        <f t="shared" si="99"/>
        <v>30</v>
      </c>
      <c r="BG76" s="43">
        <f t="shared" si="100"/>
        <v>24.646314595557719</v>
      </c>
      <c r="BH76" s="95">
        <v>289.42857142857144</v>
      </c>
      <c r="BI76" s="45">
        <f>INDEX('[3]60-Mile'!$V$4:$V$129,MATCH(E76,'[3]60-Mile'!$A$4:$A$129,0))</f>
        <v>79.285714285714292</v>
      </c>
      <c r="BJ76" s="47">
        <f t="shared" si="101"/>
        <v>30</v>
      </c>
      <c r="BK76" s="47">
        <f t="shared" si="74"/>
        <v>27.753325740969164</v>
      </c>
      <c r="BL76" s="95">
        <v>15.285714285714286</v>
      </c>
      <c r="BM76" s="45">
        <f>INDEX('[3]60-Mile'!$AA$4:$AA$129,MATCH(E76,'[3]60-Mile'!$A$4:$A$129,0))</f>
        <v>3.4285714285714284</v>
      </c>
      <c r="BO76" s="20">
        <v>731545</v>
      </c>
      <c r="BP76" s="38">
        <v>44.935908018256839</v>
      </c>
      <c r="BQ76" s="38">
        <f>INDEX('[3]60-Mile'!$U$4:$U$129,MATCH(E76,'[3]60-Mile'!$A$4:$A$129,0))</f>
        <v>24.646314595557719</v>
      </c>
      <c r="BR76" s="38">
        <v>43.667355498525687</v>
      </c>
      <c r="BS76" s="38">
        <f>INDEX('[3]60-Mile'!$Z$4:$Z$129,MATCH(E76,'[3]60-Mile'!$A$4:$A$129,0))</f>
        <v>27.753325740969164</v>
      </c>
      <c r="BT76" s="118">
        <f t="shared" si="96"/>
        <v>-0.74069767441860468</v>
      </c>
      <c r="BU76" s="269">
        <v>1.8216443449877051</v>
      </c>
      <c r="BV76" s="2">
        <f>'[3]60-Mile'!B76</f>
        <v>65</v>
      </c>
      <c r="BW76" s="2">
        <f>'[3]60-Mile'!C76</f>
        <v>77</v>
      </c>
      <c r="BX76" s="2">
        <f>'[3]60-Mile'!D76</f>
        <v>105</v>
      </c>
      <c r="BY76" s="2">
        <f>'[3]60-Mile'!E76</f>
        <v>81</v>
      </c>
      <c r="BZ76" s="2">
        <f>'[3]60-Mile'!F76</f>
        <v>64</v>
      </c>
      <c r="CA76" s="2">
        <f>'[3]60-Mile'!G76</f>
        <v>86</v>
      </c>
      <c r="CB76" s="2">
        <f>'[3]60-Mile'!H76</f>
        <v>77</v>
      </c>
      <c r="CC76" s="2">
        <f>'[3]60-Mile'!I76</f>
        <v>2</v>
      </c>
      <c r="CD76" s="2">
        <f>'[3]60-Mile'!J76</f>
        <v>5</v>
      </c>
      <c r="CE76" s="2">
        <f>'[3]60-Mile'!K76</f>
        <v>3</v>
      </c>
      <c r="CF76" s="2">
        <f>'[3]60-Mile'!L76</f>
        <v>2</v>
      </c>
      <c r="CG76" s="2">
        <f>'[3]60-Mile'!M76</f>
        <v>2</v>
      </c>
      <c r="CH76" s="2">
        <f>'[3]60-Mile'!N76</f>
        <v>9</v>
      </c>
      <c r="CI76" s="2">
        <f>'[3]60-Mile'!O76</f>
        <v>1</v>
      </c>
      <c r="CK76" s="2">
        <v>-727</v>
      </c>
      <c r="CL76" s="2">
        <v>290</v>
      </c>
      <c r="CM76" s="2">
        <v>2740</v>
      </c>
      <c r="CN76" s="2">
        <v>7983</v>
      </c>
      <c r="CO76" s="2">
        <v>-7563</v>
      </c>
      <c r="CP76" s="2">
        <v>1212</v>
      </c>
      <c r="CQ76" s="2">
        <v>3955</v>
      </c>
    </row>
    <row r="77" spans="1:95" x14ac:dyDescent="0.25">
      <c r="A77" s="21">
        <v>55057</v>
      </c>
      <c r="B77" s="21" t="s">
        <v>98</v>
      </c>
      <c r="C77" s="26" t="s">
        <v>158</v>
      </c>
      <c r="D77" s="26" t="s">
        <v>153</v>
      </c>
      <c r="E77" s="24" t="s">
        <v>231</v>
      </c>
      <c r="F77" s="31">
        <f t="shared" si="65"/>
        <v>4.5518884571162391E-7</v>
      </c>
      <c r="G77" s="31">
        <f t="shared" si="97"/>
        <v>0.73318972156659445</v>
      </c>
      <c r="H77" s="31">
        <f t="shared" si="66"/>
        <v>6.2083364281079848E-7</v>
      </c>
      <c r="I77" s="31">
        <f t="shared" si="75"/>
        <v>3.2637872384290278</v>
      </c>
      <c r="J77" s="31">
        <f t="shared" si="67"/>
        <v>3.2625915148490031E-2</v>
      </c>
      <c r="K77" s="31">
        <f t="shared" si="63"/>
        <v>0.54877490721092048</v>
      </c>
      <c r="L77" s="31">
        <f t="shared" si="64"/>
        <v>0.40918806788086581</v>
      </c>
      <c r="M77" s="31">
        <f t="shared" si="68"/>
        <v>4.4095099400133106E-2</v>
      </c>
      <c r="N77" s="31">
        <f t="shared" si="69"/>
        <v>3.8381787433072866E-3</v>
      </c>
      <c r="O77" s="31">
        <f t="shared" si="76"/>
        <v>3.3849129593810441E-3</v>
      </c>
      <c r="P77" s="31">
        <f t="shared" si="77"/>
        <v>3.9840637450199202E-3</v>
      </c>
      <c r="Q77" s="31">
        <f t="shared" si="78"/>
        <v>0.189375000842437</v>
      </c>
      <c r="R77" s="31">
        <f t="shared" si="79"/>
        <v>0.18636100199626507</v>
      </c>
      <c r="S77" s="31">
        <f t="shared" si="80"/>
        <v>7.2463768115942018E-2</v>
      </c>
      <c r="T77" s="31">
        <f t="shared" si="70"/>
        <v>0.75651371038915349</v>
      </c>
      <c r="Z77" s="41">
        <f t="shared" si="81"/>
        <v>0.47242552314194408</v>
      </c>
      <c r="AA77" s="41">
        <f t="shared" si="71"/>
        <v>1</v>
      </c>
      <c r="AB77" s="41">
        <v>0.17035586268836866</v>
      </c>
      <c r="AC77" s="41">
        <f t="shared" si="72"/>
        <v>0.8</v>
      </c>
      <c r="AD77" s="41">
        <f t="shared" si="73"/>
        <v>1</v>
      </c>
      <c r="AE77" s="41">
        <f t="shared" si="82"/>
        <v>0.86017441860465116</v>
      </c>
      <c r="AF77" s="41">
        <f t="shared" si="83"/>
        <v>0.46167869029088515</v>
      </c>
      <c r="AG77" s="41">
        <f t="shared" si="84"/>
        <v>0.36286201022146503</v>
      </c>
      <c r="AH77" s="41">
        <f t="shared" si="85"/>
        <v>0.17970565453137105</v>
      </c>
      <c r="AI77" s="41">
        <f t="shared" si="86"/>
        <v>9.5311028406879161E-2</v>
      </c>
      <c r="AJ77" s="41">
        <f t="shared" si="87"/>
        <v>0.12197779021383534</v>
      </c>
      <c r="AK77" s="41">
        <f t="shared" si="88"/>
        <v>1.2794949923056393E-2</v>
      </c>
      <c r="AL77" s="41">
        <f t="shared" si="89"/>
        <v>0</v>
      </c>
      <c r="AM77" s="41">
        <f t="shared" si="90"/>
        <v>0</v>
      </c>
      <c r="AN77" s="41">
        <f t="shared" si="91"/>
        <v>0.18636100199626507</v>
      </c>
      <c r="AO77" s="41">
        <f t="shared" si="92"/>
        <v>1.6924564796905221E-3</v>
      </c>
      <c r="AP77" s="41">
        <f t="shared" si="93"/>
        <v>0</v>
      </c>
      <c r="AQ77" s="41">
        <f t="shared" si="94"/>
        <v>0</v>
      </c>
      <c r="AR77" s="41">
        <f t="shared" si="98"/>
        <v>7.2463768115942018E-2</v>
      </c>
      <c r="AS77" s="41">
        <f t="shared" si="95"/>
        <v>1.9920318725099601E-3</v>
      </c>
      <c r="AT77" s="44">
        <v>0.48280000000000001</v>
      </c>
      <c r="AU77" s="43">
        <f>INDEX('[4]Social Distancing Grades'!$C$2:$C$126,MATCH('Data Table'!$A77,'[4]Social Distancing Grades'!$B$2:$B$126,0))</f>
        <v>1</v>
      </c>
      <c r="AV77" s="62">
        <v>0.17035586268836866</v>
      </c>
      <c r="AW77" s="43">
        <f>INDEX('[4]Social Distancing Grades'!$E$2:$E$126,MATCH('Data Table'!$A77,'[4]Social Distancing Grades'!$B$2:$B$126,0))</f>
        <v>0.8</v>
      </c>
      <c r="AX77" s="43">
        <f>INDEX('[4]Social Distancing Grades'!$D$2:$D$126,MATCH('Data Table'!$A77,'[4]Social Distancing Grades'!$B$2:$B$126,0))</f>
        <v>1</v>
      </c>
      <c r="AY77" s="45">
        <v>4410</v>
      </c>
      <c r="AZ77" s="46">
        <v>0.19814051995492168</v>
      </c>
      <c r="BA77" s="43">
        <v>2.93</v>
      </c>
      <c r="BB77" s="43">
        <v>4.3600000000000003</v>
      </c>
      <c r="BC77" s="268">
        <f>IF(INDEX('[5]Hospital Capacity'!$I$2:$I$126,MATCH('Data Table'!A77,'[5]Hospital Capacity'!$B$2:$B$126,0))&gt;100,100,INDEX('[5]Hospital Capacity'!$I$2:$I$126,MATCH('Data Table'!A77,'[5]Hospital Capacity'!$B$2:$B$126,0)))</f>
        <v>9.5311028406879164</v>
      </c>
      <c r="BD77" s="45">
        <v>266.31331392262899</v>
      </c>
      <c r="BE77" s="45">
        <f>INDEX('[3]60-Mile'!$S$4:$S$129,MATCH(E77,'[3]60-Mile'!$A$4:$A$129,0))</f>
        <v>51.360713031959506</v>
      </c>
      <c r="BF77" s="47">
        <f t="shared" si="99"/>
        <v>30</v>
      </c>
      <c r="BG77" s="43">
        <f t="shared" si="100"/>
        <v>30</v>
      </c>
      <c r="BH77" s="95">
        <v>413.85714285714283</v>
      </c>
      <c r="BI77" s="45">
        <f>INDEX('[3]60-Mile'!$V$4:$V$129,MATCH(E77,'[3]60-Mile'!$A$4:$A$129,0))</f>
        <v>3</v>
      </c>
      <c r="BJ77" s="47">
        <f t="shared" si="101"/>
        <v>30</v>
      </c>
      <c r="BK77" s="47">
        <f t="shared" si="74"/>
        <v>30</v>
      </c>
      <c r="BL77" s="95">
        <v>7.8571428571428568</v>
      </c>
      <c r="BM77" s="45">
        <f>INDEX('[3]60-Mile'!$AA$4:$AA$129,MATCH(E77,'[3]60-Mile'!$A$4:$A$129,0))</f>
        <v>0.2857142857142857</v>
      </c>
      <c r="BO77" s="20">
        <v>2976149</v>
      </c>
      <c r="BP77" s="38">
        <v>34.837963355875154</v>
      </c>
      <c r="BQ77" s="38">
        <f>INDEX('[3]60-Mile'!$U$4:$U$129,MATCH(E77,'[3]60-Mile'!$A$4:$A$129,0))</f>
        <v>68.274410862191303</v>
      </c>
      <c r="BR77" s="38">
        <v>88.722387842141401</v>
      </c>
      <c r="BS77" s="38">
        <f>INDEX('[3]60-Mile'!$Z$4:$Z$129,MATCH(E77,'[3]60-Mile'!$A$4:$A$129,0))</f>
        <v>40.894704612844933</v>
      </c>
      <c r="BT77" s="118">
        <f t="shared" si="96"/>
        <v>-0.72034883720930232</v>
      </c>
      <c r="BU77" s="269">
        <v>8.5311028406879164</v>
      </c>
      <c r="BV77" s="2">
        <f>'[3]60-Mile'!B77</f>
        <v>3</v>
      </c>
      <c r="BW77" s="2">
        <f>'[3]60-Mile'!C77</f>
        <v>5</v>
      </c>
      <c r="BX77" s="2">
        <f>'[3]60-Mile'!D77</f>
        <v>1</v>
      </c>
      <c r="BY77" s="2">
        <f>'[3]60-Mile'!E77</f>
        <v>5</v>
      </c>
      <c r="BZ77" s="2">
        <f>'[3]60-Mile'!F77</f>
        <v>3</v>
      </c>
      <c r="CA77" s="2">
        <f>'[3]60-Mile'!G77</f>
        <v>1</v>
      </c>
      <c r="CB77" s="2">
        <f>'[3]60-Mile'!H77</f>
        <v>3</v>
      </c>
      <c r="CC77" s="2">
        <f>'[3]60-Mile'!I77</f>
        <v>0</v>
      </c>
      <c r="CD77" s="2">
        <f>'[3]60-Mile'!J77</f>
        <v>0</v>
      </c>
      <c r="CE77" s="2">
        <f>'[3]60-Mile'!K77</f>
        <v>0</v>
      </c>
      <c r="CF77" s="2">
        <f>'[3]60-Mile'!L77</f>
        <v>1</v>
      </c>
      <c r="CG77" s="2">
        <f>'[3]60-Mile'!M77</f>
        <v>0</v>
      </c>
      <c r="CH77" s="2">
        <f>'[3]60-Mile'!N77</f>
        <v>1</v>
      </c>
      <c r="CI77" s="2">
        <f>'[3]60-Mile'!O77</f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</row>
    <row r="78" spans="1:95" x14ac:dyDescent="0.25">
      <c r="A78" s="21">
        <v>4019</v>
      </c>
      <c r="B78" s="21" t="s">
        <v>51</v>
      </c>
      <c r="C78" s="26" t="s">
        <v>164</v>
      </c>
      <c r="D78" s="26" t="s">
        <v>76</v>
      </c>
      <c r="E78" s="24" t="s">
        <v>146</v>
      </c>
      <c r="F78" s="31">
        <f t="shared" si="65"/>
        <v>3.4936831121981399E-4</v>
      </c>
      <c r="G78" s="31">
        <f t="shared" si="97"/>
        <v>0.44792838062276197</v>
      </c>
      <c r="H78" s="31">
        <f t="shared" si="66"/>
        <v>7.7996466920466538E-4</v>
      </c>
      <c r="I78" s="31">
        <f t="shared" si="75"/>
        <v>3.057622925471601</v>
      </c>
      <c r="J78" s="31">
        <f t="shared" si="67"/>
        <v>0.15847224225056103</v>
      </c>
      <c r="K78" s="31">
        <f t="shared" si="63"/>
        <v>0.95177554628882377</v>
      </c>
      <c r="L78" s="31">
        <f t="shared" si="64"/>
        <v>0.95177554628882377</v>
      </c>
      <c r="M78" s="31">
        <f t="shared" si="68"/>
        <v>0.21792966879831521</v>
      </c>
      <c r="N78" s="31">
        <f t="shared" si="69"/>
        <v>4.8924849252137019E-2</v>
      </c>
      <c r="O78" s="31">
        <f t="shared" si="76"/>
        <v>5.947775628626692E-2</v>
      </c>
      <c r="P78" s="31">
        <f t="shared" si="77"/>
        <v>4.5816733067729085E-2</v>
      </c>
      <c r="Q78" s="31">
        <f t="shared" si="78"/>
        <v>0.18916944819183576</v>
      </c>
      <c r="R78" s="31">
        <f t="shared" si="79"/>
        <v>0.15377680468800309</v>
      </c>
      <c r="S78" s="31">
        <f t="shared" si="80"/>
        <v>0.15810276679841898</v>
      </c>
      <c r="T78" s="31">
        <f t="shared" si="70"/>
        <v>0.7724829147358262</v>
      </c>
      <c r="Z78" s="41">
        <f t="shared" si="81"/>
        <v>0.88475414905679828</v>
      </c>
      <c r="AA78" s="41">
        <f t="shared" si="71"/>
        <v>1</v>
      </c>
      <c r="AB78" s="41">
        <v>0.60311389092340173</v>
      </c>
      <c r="AC78" s="41">
        <f t="shared" si="72"/>
        <v>1</v>
      </c>
      <c r="AD78" s="41">
        <f t="shared" si="73"/>
        <v>1</v>
      </c>
      <c r="AE78" s="41">
        <f t="shared" si="82"/>
        <v>0.91583184257602857</v>
      </c>
      <c r="AF78" s="41">
        <f t="shared" si="83"/>
        <v>0.37869517015664822</v>
      </c>
      <c r="AG78" s="41">
        <f t="shared" si="84"/>
        <v>0.26064735945485518</v>
      </c>
      <c r="AH78" s="41">
        <f t="shared" si="85"/>
        <v>0.13400464756003097</v>
      </c>
      <c r="AI78" s="41">
        <f t="shared" si="86"/>
        <v>2.663818680393791E-2</v>
      </c>
      <c r="AJ78" s="41">
        <f t="shared" si="87"/>
        <v>9.9000352774800598E-2</v>
      </c>
      <c r="AK78" s="41">
        <f t="shared" si="88"/>
        <v>7.2275580715951429E-2</v>
      </c>
      <c r="AL78" s="41">
        <f t="shared" si="89"/>
        <v>0</v>
      </c>
      <c r="AM78" s="41">
        <f t="shared" si="90"/>
        <v>0</v>
      </c>
      <c r="AN78" s="41">
        <f t="shared" si="91"/>
        <v>0.15377680468800309</v>
      </c>
      <c r="AO78" s="41">
        <f t="shared" si="92"/>
        <v>2.973887814313346E-2</v>
      </c>
      <c r="AP78" s="41">
        <f t="shared" si="93"/>
        <v>0</v>
      </c>
      <c r="AQ78" s="41">
        <f t="shared" si="94"/>
        <v>0</v>
      </c>
      <c r="AR78" s="41">
        <f t="shared" si="98"/>
        <v>0.15810276679841898</v>
      </c>
      <c r="AS78" s="41">
        <f t="shared" si="95"/>
        <v>2.2908366533864542E-2</v>
      </c>
      <c r="AT78" s="44">
        <v>0.88280000000000003</v>
      </c>
      <c r="AU78" s="43">
        <f>INDEX('[4]Social Distancing Grades'!$C$2:$C$126,MATCH('Data Table'!$A78,'[4]Social Distancing Grades'!$B$2:$B$126,0))</f>
        <v>1</v>
      </c>
      <c r="AV78" s="62">
        <v>0.60311389092340173</v>
      </c>
      <c r="AW78" s="43">
        <f>INDEX('[4]Social Distancing Grades'!$E$2:$E$126,MATCH('Data Table'!$A78,'[4]Social Distancing Grades'!$B$2:$B$126,0))</f>
        <v>1</v>
      </c>
      <c r="AX78" s="43">
        <f>INDEX('[4]Social Distancing Grades'!$D$2:$D$126,MATCH('Data Table'!$A78,'[4]Social Distancing Grades'!$B$2:$B$126,0))</f>
        <v>1</v>
      </c>
      <c r="AY78" s="45">
        <v>1921</v>
      </c>
      <c r="AZ78" s="46">
        <v>0.1867324665250549</v>
      </c>
      <c r="BA78" s="43">
        <v>2.33</v>
      </c>
      <c r="BB78" s="43">
        <v>3.77</v>
      </c>
      <c r="BC78" s="268">
        <f>IF(INDEX('[5]Hospital Capacity'!$I$2:$I$126,MATCH('Data Table'!A78,'[5]Hospital Capacity'!$B$2:$B$126,0))&gt;100,100,INDEX('[5]Hospital Capacity'!$I$2:$I$126,MATCH('Data Table'!A78,'[5]Hospital Capacity'!$B$2:$B$126,0)))</f>
        <v>2.6638186803937911</v>
      </c>
      <c r="BD78" s="45">
        <v>224.44959635394432</v>
      </c>
      <c r="BE78" s="45">
        <f>INDEX('[3]60-Mile'!$S$4:$S$129,MATCH(E78,'[3]60-Mile'!$A$4:$A$129,0))</f>
        <v>189.58399451099407</v>
      </c>
      <c r="BF78" s="47">
        <f t="shared" si="99"/>
        <v>30</v>
      </c>
      <c r="BG78" s="43">
        <f t="shared" si="100"/>
        <v>30</v>
      </c>
      <c r="BH78" s="95">
        <v>341.57142857142856</v>
      </c>
      <c r="BI78" s="45">
        <f>INDEX('[3]60-Mile'!$V$4:$V$129,MATCH(E78,'[3]60-Mile'!$A$4:$A$129,0))</f>
        <v>52.714285714285715</v>
      </c>
      <c r="BJ78" s="47">
        <f t="shared" si="101"/>
        <v>30</v>
      </c>
      <c r="BK78" s="47">
        <f t="shared" si="74"/>
        <v>30</v>
      </c>
      <c r="BL78" s="95">
        <v>17.142857142857142</v>
      </c>
      <c r="BM78" s="45">
        <f>INDEX('[3]60-Mile'!$AA$4:$AA$129,MATCH(E78,'[3]60-Mile'!$A$4:$A$129,0))</f>
        <v>3.2857142857142856</v>
      </c>
      <c r="BO78" s="20">
        <v>5822434</v>
      </c>
      <c r="BP78" s="38">
        <v>51.360802085882767</v>
      </c>
      <c r="BQ78" s="38">
        <f>INDEX('[3]60-Mile'!$U$4:$U$129,MATCH(E78,'[3]60-Mile'!$A$4:$A$129,0))</f>
        <v>38.45547824762928</v>
      </c>
      <c r="BR78" s="38">
        <v>92.765766064838658</v>
      </c>
      <c r="BS78" s="38">
        <f>INDEX('[3]60-Mile'!$Z$4:$Z$129,MATCH(E78,'[3]60-Mile'!$A$4:$A$129,0))</f>
        <v>43.953661393244417</v>
      </c>
      <c r="BT78" s="118">
        <f t="shared" si="96"/>
        <v>-0.83166368515205724</v>
      </c>
      <c r="BU78" s="269">
        <v>1.6638186803937911</v>
      </c>
      <c r="BV78" s="2">
        <f>'[3]60-Mile'!B78</f>
        <v>23</v>
      </c>
      <c r="BW78" s="2">
        <f>'[3]60-Mile'!C78</f>
        <v>100</v>
      </c>
      <c r="BX78" s="2">
        <f>'[3]60-Mile'!D78</f>
        <v>24</v>
      </c>
      <c r="BY78" s="2">
        <f>'[3]60-Mile'!E78</f>
        <v>70</v>
      </c>
      <c r="BZ78" s="2">
        <f>'[3]60-Mile'!F78</f>
        <v>55</v>
      </c>
      <c r="CA78" s="2">
        <f>'[3]60-Mile'!G78</f>
        <v>42</v>
      </c>
      <c r="CB78" s="2">
        <f>'[3]60-Mile'!H78</f>
        <v>55</v>
      </c>
      <c r="CC78" s="2">
        <f>'[3]60-Mile'!I78</f>
        <v>0</v>
      </c>
      <c r="CD78" s="2">
        <f>'[3]60-Mile'!J78</f>
        <v>2</v>
      </c>
      <c r="CE78" s="2">
        <f>'[3]60-Mile'!K78</f>
        <v>14</v>
      </c>
      <c r="CF78" s="2">
        <f>'[3]60-Mile'!L78</f>
        <v>7</v>
      </c>
      <c r="CG78" s="2">
        <f>'[3]60-Mile'!M78</f>
        <v>0</v>
      </c>
      <c r="CH78" s="2">
        <f>'[3]60-Mile'!N78</f>
        <v>0</v>
      </c>
      <c r="CI78" s="2">
        <f>'[3]60-Mile'!O78</f>
        <v>0</v>
      </c>
      <c r="CK78" s="2">
        <v>1138</v>
      </c>
      <c r="CL78" s="2">
        <v>554</v>
      </c>
      <c r="CM78" s="2">
        <v>2012</v>
      </c>
      <c r="CN78" s="2">
        <v>1446</v>
      </c>
      <c r="CO78" s="2">
        <v>126</v>
      </c>
      <c r="CP78" s="2">
        <v>202</v>
      </c>
      <c r="CQ78" s="2">
        <v>1921</v>
      </c>
    </row>
    <row r="79" spans="1:95" x14ac:dyDescent="0.25">
      <c r="A79" s="21">
        <v>10001</v>
      </c>
      <c r="B79" s="21" t="s">
        <v>56</v>
      </c>
      <c r="C79" s="26" t="s">
        <v>164</v>
      </c>
      <c r="D79" s="26" t="s">
        <v>153</v>
      </c>
      <c r="E79" s="24" t="s">
        <v>147</v>
      </c>
      <c r="F79" s="31">
        <f t="shared" si="65"/>
        <v>0.66579042146070233</v>
      </c>
      <c r="G79" s="31">
        <f t="shared" si="97"/>
        <v>0.69685098691072844</v>
      </c>
      <c r="H79" s="31">
        <f t="shared" si="66"/>
        <v>0.95542724910568988</v>
      </c>
      <c r="I79" s="31">
        <f t="shared" si="75"/>
        <v>3.1380270075249976</v>
      </c>
      <c r="J79" s="31">
        <f t="shared" si="67"/>
        <v>0.87177158007319289</v>
      </c>
      <c r="K79" s="31">
        <f t="shared" si="63"/>
        <v>0.99405807554245318</v>
      </c>
      <c r="L79" s="31">
        <f t="shared" si="64"/>
        <v>0.99405807554245318</v>
      </c>
      <c r="M79" s="31">
        <f t="shared" si="68"/>
        <v>1.4696554817948204</v>
      </c>
      <c r="N79" s="31">
        <f t="shared" si="69"/>
        <v>0.88878261840082007</v>
      </c>
      <c r="O79" s="31">
        <f t="shared" si="76"/>
        <v>0.88362346872985165</v>
      </c>
      <c r="P79" s="31">
        <f t="shared" si="77"/>
        <v>0.89243027888446225</v>
      </c>
      <c r="Q79" s="31">
        <f t="shared" si="78"/>
        <v>0.59318228809207441</v>
      </c>
      <c r="R79" s="31">
        <f t="shared" si="79"/>
        <v>7.0384442011720033E-2</v>
      </c>
      <c r="S79" s="31">
        <f t="shared" si="80"/>
        <v>4.61133069828722E-2</v>
      </c>
      <c r="T79" s="31">
        <f t="shared" si="70"/>
        <v>0.58581365788468276</v>
      </c>
      <c r="Z79" s="41">
        <f t="shared" si="81"/>
        <v>0.72394598495000517</v>
      </c>
      <c r="AA79" s="41">
        <f t="shared" si="71"/>
        <v>1</v>
      </c>
      <c r="AB79" s="41">
        <v>0.83736753786964113</v>
      </c>
      <c r="AC79" s="41">
        <f t="shared" si="72"/>
        <v>1</v>
      </c>
      <c r="AD79" s="41">
        <f t="shared" si="73"/>
        <v>1</v>
      </c>
      <c r="AE79" s="41">
        <f t="shared" si="82"/>
        <v>0.94836762075134173</v>
      </c>
      <c r="AF79" s="41">
        <f t="shared" si="83"/>
        <v>0.75865983847674234</v>
      </c>
      <c r="AG79" s="41">
        <f t="shared" si="84"/>
        <v>0.36456558773424186</v>
      </c>
      <c r="AH79" s="41">
        <f t="shared" si="85"/>
        <v>0.3152594887683966</v>
      </c>
      <c r="AI79" s="41">
        <f t="shared" si="86"/>
        <v>8.512955204044971E-3</v>
      </c>
      <c r="AJ79" s="41">
        <f t="shared" si="87"/>
        <v>0.47642690310707037</v>
      </c>
      <c r="AK79" s="41">
        <f t="shared" si="88"/>
        <v>0.40338653366156196</v>
      </c>
      <c r="AL79" s="41">
        <f t="shared" si="89"/>
        <v>0</v>
      </c>
      <c r="AM79" s="41">
        <f t="shared" si="90"/>
        <v>0</v>
      </c>
      <c r="AN79" s="41">
        <f t="shared" si="91"/>
        <v>7.0384442011720033E-2</v>
      </c>
      <c r="AO79" s="41">
        <f t="shared" si="92"/>
        <v>0.44181173436492582</v>
      </c>
      <c r="AP79" s="41">
        <f t="shared" si="93"/>
        <v>0</v>
      </c>
      <c r="AQ79" s="41">
        <f t="shared" si="94"/>
        <v>0</v>
      </c>
      <c r="AR79" s="41">
        <f t="shared" si="98"/>
        <v>4.61133069828722E-2</v>
      </c>
      <c r="AS79" s="41">
        <f t="shared" si="95"/>
        <v>0.44621513944223112</v>
      </c>
      <c r="AT79" s="44">
        <v>0.7268</v>
      </c>
      <c r="AU79" s="43">
        <f>INDEX('[4]Social Distancing Grades'!$C$2:$C$126,MATCH('Data Table'!$A79,'[4]Social Distancing Grades'!$B$2:$B$126,0))</f>
        <v>1</v>
      </c>
      <c r="AV79" s="62">
        <v>0.83736753786964113</v>
      </c>
      <c r="AW79" s="43">
        <f>INDEX('[4]Social Distancing Grades'!$E$2:$E$126,MATCH('Data Table'!$A79,'[4]Social Distancing Grades'!$B$2:$B$126,0))</f>
        <v>1</v>
      </c>
      <c r="AX79" s="43">
        <f>INDEX('[4]Social Distancing Grades'!$D$2:$D$126,MATCH('Data Table'!$A79,'[4]Social Distancing Grades'!$B$2:$B$126,0))</f>
        <v>1</v>
      </c>
      <c r="AY79" s="45">
        <v>466</v>
      </c>
      <c r="AZ79" s="46">
        <v>0.23896762394721965</v>
      </c>
      <c r="BA79" s="43">
        <v>2.94</v>
      </c>
      <c r="BB79" s="43">
        <v>6.11</v>
      </c>
      <c r="BC79" s="268">
        <f>IF(INDEX('[5]Hospital Capacity'!$I$2:$I$126,MATCH('Data Table'!A79,'[5]Hospital Capacity'!$B$2:$B$126,0))&gt;100,100,INDEX('[5]Hospital Capacity'!$I$2:$I$126,MATCH('Data Table'!A79,'[5]Hospital Capacity'!$B$2:$B$126,0)))</f>
        <v>0.85129552040449719</v>
      </c>
      <c r="BD79" s="45">
        <v>912.10149609063023</v>
      </c>
      <c r="BE79" s="45">
        <f>INDEX('[3]60-Mile'!$S$4:$S$129,MATCH(E79,'[3]60-Mile'!$A$4:$A$129,0))</f>
        <v>959.03182718696155</v>
      </c>
      <c r="BF79" s="47">
        <f t="shared" si="99"/>
        <v>30</v>
      </c>
      <c r="BG79" s="43">
        <f t="shared" si="100"/>
        <v>30</v>
      </c>
      <c r="BH79" s="95">
        <v>156.57142857142858</v>
      </c>
      <c r="BI79" s="45">
        <f>INDEX('[3]60-Mile'!$V$4:$V$129,MATCH(E79,'[3]60-Mile'!$A$4:$A$129,0))</f>
        <v>783.14285714285711</v>
      </c>
      <c r="BJ79" s="47">
        <f t="shared" si="101"/>
        <v>30</v>
      </c>
      <c r="BK79" s="47">
        <f t="shared" si="74"/>
        <v>30</v>
      </c>
      <c r="BL79" s="95">
        <v>5</v>
      </c>
      <c r="BM79" s="45">
        <f>INDEX('[3]60-Mile'!$AA$4:$AA$129,MATCH(E79,'[3]60-Mile'!$A$4:$A$129,0))</f>
        <v>64</v>
      </c>
      <c r="BO79" s="20">
        <v>7278717</v>
      </c>
      <c r="BP79" s="38">
        <v>39.486159072085577</v>
      </c>
      <c r="BQ79" s="38">
        <f>INDEX('[3]60-Mile'!$U$4:$U$129,MATCH(E79,'[3]60-Mile'!$A$4:$A$129,0))</f>
        <v>48.050754226680958</v>
      </c>
      <c r="BR79" s="38">
        <v>38.006516962177734</v>
      </c>
      <c r="BS79" s="38">
        <f>INDEX('[3]60-Mile'!$Z$4:$Z$129,MATCH(E79,'[3]60-Mile'!$A$4:$A$129,0))</f>
        <v>34.103833380946853</v>
      </c>
      <c r="BT79" s="118">
        <f t="shared" si="96"/>
        <v>-0.89673524150268336</v>
      </c>
      <c r="BU79" s="269">
        <v>-0.14870447959550281</v>
      </c>
      <c r="BV79" s="2">
        <f>'[3]60-Mile'!B79</f>
        <v>1027</v>
      </c>
      <c r="BW79" s="2">
        <f>'[3]60-Mile'!C79</f>
        <v>809</v>
      </c>
      <c r="BX79" s="2">
        <f>'[3]60-Mile'!D79</f>
        <v>720</v>
      </c>
      <c r="BY79" s="2">
        <f>'[3]60-Mile'!E79</f>
        <v>912</v>
      </c>
      <c r="BZ79" s="2">
        <f>'[3]60-Mile'!F79</f>
        <v>986</v>
      </c>
      <c r="CA79" s="2">
        <f>'[3]60-Mile'!G79</f>
        <v>615</v>
      </c>
      <c r="CB79" s="2">
        <f>'[3]60-Mile'!H79</f>
        <v>413</v>
      </c>
      <c r="CC79" s="2">
        <f>'[3]60-Mile'!I79</f>
        <v>70</v>
      </c>
      <c r="CD79" s="2">
        <f>'[3]60-Mile'!J79</f>
        <v>81</v>
      </c>
      <c r="CE79" s="2">
        <f>'[3]60-Mile'!K79</f>
        <v>79</v>
      </c>
      <c r="CF79" s="2">
        <f>'[3]60-Mile'!L79</f>
        <v>52</v>
      </c>
      <c r="CG79" s="2">
        <f>'[3]60-Mile'!M79</f>
        <v>106</v>
      </c>
      <c r="CH79" s="2">
        <f>'[3]60-Mile'!N79</f>
        <v>43</v>
      </c>
      <c r="CI79" s="2">
        <f>'[3]60-Mile'!O79</f>
        <v>17</v>
      </c>
      <c r="CK79" s="2">
        <v>-6</v>
      </c>
      <c r="CL79" s="2">
        <v>-290</v>
      </c>
      <c r="CM79" s="2">
        <v>210</v>
      </c>
      <c r="CN79" s="2">
        <v>14</v>
      </c>
      <c r="CO79" s="2">
        <v>-62</v>
      </c>
      <c r="CP79" s="2">
        <v>146</v>
      </c>
      <c r="CQ79" s="2">
        <v>466</v>
      </c>
    </row>
    <row r="80" spans="1:95" x14ac:dyDescent="0.25">
      <c r="A80" s="21">
        <v>48441</v>
      </c>
      <c r="B80" s="21" t="s">
        <v>94</v>
      </c>
      <c r="C80" s="26" t="s">
        <v>164</v>
      </c>
      <c r="D80" s="26" t="s">
        <v>154</v>
      </c>
      <c r="E80" s="24" t="s">
        <v>132</v>
      </c>
      <c r="F80" s="31">
        <f t="shared" si="65"/>
        <v>9.446568400628244E-7</v>
      </c>
      <c r="G80" s="31">
        <f t="shared" si="97"/>
        <v>0.17600092458060174</v>
      </c>
      <c r="H80" s="31">
        <f t="shared" si="66"/>
        <v>5.3673402132055702E-6</v>
      </c>
      <c r="I80" s="31">
        <f t="shared" si="75"/>
        <v>3.155293268735182</v>
      </c>
      <c r="J80" s="31">
        <f t="shared" si="67"/>
        <v>4.7505241490090513E-2</v>
      </c>
      <c r="K80" s="31">
        <f t="shared" si="63"/>
        <v>0.41843422883034187</v>
      </c>
      <c r="L80" s="31">
        <f t="shared" si="64"/>
        <v>0.41843422883034187</v>
      </c>
      <c r="M80" s="31">
        <f t="shared" si="68"/>
        <v>8.0357731295062892E-2</v>
      </c>
      <c r="N80" s="31">
        <f t="shared" si="69"/>
        <v>-3.9834927659744088E-3</v>
      </c>
      <c r="O80" s="31">
        <f t="shared" si="76"/>
        <v>4.8355899419729202E-3</v>
      </c>
      <c r="P80" s="31">
        <f t="shared" si="77"/>
        <v>0</v>
      </c>
      <c r="Q80" s="31">
        <f t="shared" si="78"/>
        <v>0.4684783308648337</v>
      </c>
      <c r="R80" s="31">
        <f t="shared" si="79"/>
        <v>0.4684783308648337</v>
      </c>
      <c r="S80" s="31">
        <f t="shared" si="80"/>
        <v>0.23715415019762848</v>
      </c>
      <c r="T80" s="31">
        <f t="shared" si="70"/>
        <v>1.8237863040035078</v>
      </c>
      <c r="Z80" s="41">
        <f t="shared" si="81"/>
        <v>0.68941346252963609</v>
      </c>
      <c r="AA80" s="41">
        <f t="shared" si="71"/>
        <v>1</v>
      </c>
      <c r="AB80" s="41">
        <v>0.17274098954820383</v>
      </c>
      <c r="AC80" s="41">
        <f t="shared" si="72"/>
        <v>1</v>
      </c>
      <c r="AD80" s="41">
        <f t="shared" si="73"/>
        <v>1</v>
      </c>
      <c r="AE80" s="41">
        <f t="shared" si="82"/>
        <v>0.156484794275492</v>
      </c>
      <c r="AF80" s="41">
        <f t="shared" si="83"/>
        <v>0.39182505858656602</v>
      </c>
      <c r="AG80" s="41">
        <f t="shared" si="84"/>
        <v>5.6218057921635409E-2</v>
      </c>
      <c r="AH80" s="41">
        <f t="shared" si="85"/>
        <v>0</v>
      </c>
      <c r="AI80" s="41">
        <f t="shared" si="86"/>
        <v>5.9891433329483164E-2</v>
      </c>
      <c r="AJ80" s="41">
        <f t="shared" si="87"/>
        <v>8.0043159517969656E-2</v>
      </c>
      <c r="AK80" s="41">
        <f t="shared" si="88"/>
        <v>8.0038166561658339E-2</v>
      </c>
      <c r="AL80" s="41">
        <f t="shared" si="89"/>
        <v>0</v>
      </c>
      <c r="AM80" s="41">
        <f t="shared" si="90"/>
        <v>0</v>
      </c>
      <c r="AN80" s="41">
        <f t="shared" si="91"/>
        <v>0.4684783308648337</v>
      </c>
      <c r="AO80" s="41">
        <f t="shared" si="92"/>
        <v>2.4177949709864601E-3</v>
      </c>
      <c r="AP80" s="41">
        <f t="shared" si="93"/>
        <v>0</v>
      </c>
      <c r="AQ80" s="41">
        <f t="shared" si="94"/>
        <v>0</v>
      </c>
      <c r="AR80" s="41">
        <f t="shared" si="98"/>
        <v>0.23715415019762848</v>
      </c>
      <c r="AS80" s="41">
        <f t="shared" si="95"/>
        <v>0</v>
      </c>
      <c r="AT80" s="44">
        <v>0.69330000000000003</v>
      </c>
      <c r="AU80" s="43">
        <f>INDEX('[4]Social Distancing Grades'!$C$2:$C$126,MATCH('Data Table'!$A80,'[4]Social Distancing Grades'!$B$2:$B$126,0))</f>
        <v>1</v>
      </c>
      <c r="AV80" s="62">
        <v>0.17274098954820383</v>
      </c>
      <c r="AW80" s="43">
        <f>INDEX('[4]Social Distancing Grades'!$E$2:$E$126,MATCH('Data Table'!$A80,'[4]Social Distancing Grades'!$B$2:$B$126,0))</f>
        <v>1</v>
      </c>
      <c r="AX80" s="43">
        <f>INDEX('[4]Social Distancing Grades'!$D$2:$D$126,MATCH('Data Table'!$A80,'[4]Social Distancing Grades'!$B$2:$B$126,0))</f>
        <v>1</v>
      </c>
      <c r="AY80" s="45">
        <v>35879</v>
      </c>
      <c r="AZ80" s="46">
        <v>0.1885374811652436</v>
      </c>
      <c r="BA80" s="43">
        <v>1.1299999999999999</v>
      </c>
      <c r="BB80" s="43">
        <v>2.04</v>
      </c>
      <c r="BC80" s="268">
        <f>IF(INDEX('[5]Hospital Capacity'!$I$2:$I$126,MATCH('Data Table'!A80,'[5]Hospital Capacity'!$B$2:$B$126,0))&gt;100,100,INDEX('[5]Hospital Capacity'!$I$2:$I$126,MATCH('Data Table'!A80,'[5]Hospital Capacity'!$B$2:$B$126,0)))</f>
        <v>5.9891433329483164</v>
      </c>
      <c r="BD80" s="45">
        <v>189.91055837355049</v>
      </c>
      <c r="BE80" s="45">
        <f>INDEX('[3]60-Mile'!$S$4:$S$129,MATCH(E80,'[3]60-Mile'!$A$4:$A$129,0))</f>
        <v>207.62297752198936</v>
      </c>
      <c r="BF80" s="47">
        <f t="shared" si="99"/>
        <v>30</v>
      </c>
      <c r="BG80" s="43">
        <f t="shared" si="100"/>
        <v>30</v>
      </c>
      <c r="BH80" s="95">
        <v>1039.7142857142858</v>
      </c>
      <c r="BI80" s="45">
        <f>INDEX('[3]60-Mile'!$V$4:$V$129,MATCH(E80,'[3]60-Mile'!$A$4:$A$129,0))</f>
        <v>4.2857142857142856</v>
      </c>
      <c r="BJ80" s="47">
        <f t="shared" si="101"/>
        <v>30</v>
      </c>
      <c r="BK80" s="47">
        <f t="shared" si="74"/>
        <v>30</v>
      </c>
      <c r="BL80" s="95">
        <v>25.714285714285715</v>
      </c>
      <c r="BM80" s="45">
        <f>INDEX('[3]60-Mile'!$AA$4:$AA$129,MATCH(E80,'[3]60-Mile'!$A$4:$A$129,0))</f>
        <v>0</v>
      </c>
      <c r="BO80" s="20">
        <v>973764</v>
      </c>
      <c r="BP80" s="38">
        <v>61.925879134595924</v>
      </c>
      <c r="BQ80" s="38">
        <f>INDEX('[3]60-Mile'!$U$4:$U$129,MATCH(E80,'[3]60-Mile'!$A$4:$A$129,0))</f>
        <v>76.961921720816051</v>
      </c>
      <c r="BR80" s="38">
        <v>50.054328655675313</v>
      </c>
      <c r="BS80" s="38">
        <f>INDEX('[3]60-Mile'!$Z$4:$Z$129,MATCH(E80,'[3]60-Mile'!$A$4:$A$129,0))</f>
        <v>0</v>
      </c>
      <c r="BT80" s="118">
        <f t="shared" si="96"/>
        <v>0.687030411449016</v>
      </c>
      <c r="BU80" s="269">
        <v>4.9891433329483164</v>
      </c>
      <c r="BV80" s="2">
        <f>'[3]60-Mile'!B80</f>
        <v>0</v>
      </c>
      <c r="BW80" s="2">
        <f>'[3]60-Mile'!C80</f>
        <v>10</v>
      </c>
      <c r="BX80" s="2">
        <f>'[3]60-Mile'!D80</f>
        <v>2</v>
      </c>
      <c r="BY80" s="2">
        <f>'[3]60-Mile'!E80</f>
        <v>17</v>
      </c>
      <c r="BZ80" s="2">
        <f>'[3]60-Mile'!F80</f>
        <v>0</v>
      </c>
      <c r="CA80" s="2">
        <f>'[3]60-Mile'!G80</f>
        <v>1</v>
      </c>
      <c r="CB80" s="2">
        <f>'[3]60-Mile'!H80</f>
        <v>0</v>
      </c>
      <c r="CC80" s="2">
        <f>'[3]60-Mile'!I80</f>
        <v>0</v>
      </c>
      <c r="CD80" s="2">
        <f>'[3]60-Mile'!J80</f>
        <v>0</v>
      </c>
      <c r="CE80" s="2">
        <f>'[3]60-Mile'!K80</f>
        <v>0</v>
      </c>
      <c r="CF80" s="2">
        <f>'[3]60-Mile'!L80</f>
        <v>0</v>
      </c>
      <c r="CG80" s="2">
        <f>'[3]60-Mile'!M80</f>
        <v>0</v>
      </c>
      <c r="CH80" s="2">
        <f>'[3]60-Mile'!N80</f>
        <v>0</v>
      </c>
      <c r="CI80" s="2">
        <f>'[3]60-Mile'!O80</f>
        <v>0</v>
      </c>
      <c r="CK80" s="2">
        <v>0</v>
      </c>
      <c r="CL80" s="2">
        <v>0</v>
      </c>
      <c r="CM80" s="2">
        <v>0</v>
      </c>
      <c r="CN80" s="2">
        <v>-10629</v>
      </c>
      <c r="CO80" s="2">
        <v>10744</v>
      </c>
      <c r="CP80" s="2">
        <v>-7551</v>
      </c>
      <c r="CQ80" s="2">
        <v>35879</v>
      </c>
    </row>
    <row r="81" spans="1:95" x14ac:dyDescent="0.25">
      <c r="A81" s="21">
        <v>36065</v>
      </c>
      <c r="B81" s="21" t="s">
        <v>89</v>
      </c>
      <c r="C81" s="26" t="s">
        <v>158</v>
      </c>
      <c r="D81" s="26" t="s">
        <v>152</v>
      </c>
      <c r="E81" s="24" t="s">
        <v>219</v>
      </c>
      <c r="F81" s="31">
        <f t="shared" si="65"/>
        <v>0.18989950136812128</v>
      </c>
      <c r="G81" s="31">
        <f t="shared" si="97"/>
        <v>0.67529739571841996</v>
      </c>
      <c r="H81" s="31">
        <f t="shared" si="66"/>
        <v>0.28120869793388636</v>
      </c>
      <c r="I81" s="31">
        <f t="shared" si="75"/>
        <v>3.1368931038037315</v>
      </c>
      <c r="J81" s="31">
        <f t="shared" si="67"/>
        <v>0.79145644329106235</v>
      </c>
      <c r="K81" s="31">
        <f t="shared" si="63"/>
        <v>0.83193477220130441</v>
      </c>
      <c r="L81" s="31">
        <f t="shared" si="64"/>
        <v>0.83193477220130441</v>
      </c>
      <c r="M81" s="31">
        <f t="shared" si="68"/>
        <v>0.58566912936058324</v>
      </c>
      <c r="N81" s="31">
        <f t="shared" si="69"/>
        <v>5.0345286735577151E-2</v>
      </c>
      <c r="O81" s="31">
        <f t="shared" si="76"/>
        <v>0.22764996697354611</v>
      </c>
      <c r="P81" s="31">
        <f t="shared" si="77"/>
        <v>5.1792828685258974E-2</v>
      </c>
      <c r="Q81" s="31">
        <f t="shared" si="78"/>
        <v>0.78568557134253836</v>
      </c>
      <c r="R81" s="31">
        <f t="shared" si="79"/>
        <v>0.73346641767016574</v>
      </c>
      <c r="S81" s="31">
        <f t="shared" si="80"/>
        <v>1</v>
      </c>
      <c r="T81" s="31">
        <f t="shared" si="70"/>
        <v>1.0082313516742711</v>
      </c>
      <c r="Z81" s="41">
        <f t="shared" si="81"/>
        <v>0.72621379239253681</v>
      </c>
      <c r="AA81" s="41">
        <f t="shared" si="71"/>
        <v>1</v>
      </c>
      <c r="AB81" s="41">
        <v>0.38908313572841835</v>
      </c>
      <c r="AC81" s="41">
        <f t="shared" si="72"/>
        <v>1</v>
      </c>
      <c r="AD81" s="41">
        <f t="shared" si="73"/>
        <v>1</v>
      </c>
      <c r="AE81" s="41">
        <f t="shared" si="82"/>
        <v>0.35205724508050085</v>
      </c>
      <c r="AF81" s="41">
        <f t="shared" si="83"/>
        <v>0.6397786052324238</v>
      </c>
      <c r="AG81" s="41">
        <f t="shared" si="84"/>
        <v>0.27938671209540034</v>
      </c>
      <c r="AH81" s="41">
        <f t="shared" si="85"/>
        <v>0.34624322230828813</v>
      </c>
      <c r="AI81" s="41">
        <f t="shared" si="86"/>
        <v>2.4833730657365761E-2</v>
      </c>
      <c r="AJ81" s="41">
        <f t="shared" si="87"/>
        <v>1</v>
      </c>
      <c r="AK81" s="41">
        <f t="shared" si="88"/>
        <v>0.11940957562161915</v>
      </c>
      <c r="AL81" s="41">
        <f t="shared" si="89"/>
        <v>0</v>
      </c>
      <c r="AM81" s="41">
        <f t="shared" si="90"/>
        <v>0.1190103796105545</v>
      </c>
      <c r="AN81" s="41">
        <f t="shared" si="91"/>
        <v>0.73346641767016574</v>
      </c>
      <c r="AO81" s="41">
        <f t="shared" si="92"/>
        <v>5.4319793681495809E-2</v>
      </c>
      <c r="AP81" s="41">
        <f t="shared" si="93"/>
        <v>0</v>
      </c>
      <c r="AQ81" s="41">
        <f t="shared" si="94"/>
        <v>0</v>
      </c>
      <c r="AR81" s="41">
        <f t="shared" si="98"/>
        <v>1</v>
      </c>
      <c r="AS81" s="41">
        <f t="shared" si="95"/>
        <v>2.5896414342629487E-2</v>
      </c>
      <c r="AT81" s="44">
        <v>0.72899999999999998</v>
      </c>
      <c r="AU81" s="43">
        <f>INDEX('[4]Social Distancing Grades'!$C$2:$C$126,MATCH('Data Table'!$A81,'[4]Social Distancing Grades'!$B$2:$B$126,0))</f>
        <v>1</v>
      </c>
      <c r="AV81" s="62">
        <v>0.38908313572841835</v>
      </c>
      <c r="AW81" s="43">
        <f>INDEX('[4]Social Distancing Grades'!$E$2:$E$126,MATCH('Data Table'!$A81,'[4]Social Distancing Grades'!$B$2:$B$126,0))</f>
        <v>1</v>
      </c>
      <c r="AX81" s="43">
        <f>INDEX('[4]Social Distancing Grades'!$D$2:$D$126,MATCH('Data Table'!$A81,'[4]Social Distancing Grades'!$B$2:$B$126,0))</f>
        <v>1</v>
      </c>
      <c r="AY81" s="45">
        <v>27133</v>
      </c>
      <c r="AZ81" s="46">
        <v>0.22262457826217519</v>
      </c>
      <c r="BA81" s="43">
        <v>2.44</v>
      </c>
      <c r="BB81" s="43">
        <v>6.51</v>
      </c>
      <c r="BC81" s="268">
        <f>IF(INDEX('[5]Hospital Capacity'!$I$2:$I$126,MATCH('Data Table'!A81,'[5]Hospital Capacity'!$B$2:$B$126,0))&gt;100,100,INDEX('[5]Hospital Capacity'!$I$2:$I$126,MATCH('Data Table'!A81,'[5]Hospital Capacity'!$B$2:$B$126,0)))</f>
        <v>2.483373065736576</v>
      </c>
      <c r="BD81" s="45">
        <v>1866.0249400361688</v>
      </c>
      <c r="BE81" s="45">
        <f>INDEX('[3]60-Mile'!$S$4:$S$129,MATCH(E81,'[3]60-Mile'!$A$4:$A$129,0))</f>
        <v>299.11570858716203</v>
      </c>
      <c r="BF81" s="47">
        <f t="shared" si="99"/>
        <v>30</v>
      </c>
      <c r="BG81" s="43">
        <f t="shared" si="100"/>
        <v>27.360367358565007</v>
      </c>
      <c r="BH81" s="95">
        <v>1627.5714285714287</v>
      </c>
      <c r="BI81" s="45">
        <f>INDEX('[3]60-Mile'!$V$4:$V$129,MATCH(E81,'[3]60-Mile'!$A$4:$A$129,0))</f>
        <v>96.285714285714292</v>
      </c>
      <c r="BJ81" s="47">
        <f t="shared" si="101"/>
        <v>30</v>
      </c>
      <c r="BK81" s="47">
        <f t="shared" si="74"/>
        <v>30</v>
      </c>
      <c r="BL81" s="95">
        <v>108.42857142857143</v>
      </c>
      <c r="BM81" s="45">
        <f>INDEX('[3]60-Mile'!$AA$4:$AA$129,MATCH(E81,'[3]60-Mile'!$A$4:$A$129,0))</f>
        <v>3.7142857142857144</v>
      </c>
      <c r="BO81" s="20">
        <v>28995881</v>
      </c>
      <c r="BP81" s="38">
        <v>200.97335834240243</v>
      </c>
      <c r="BQ81" s="38">
        <f>INDEX('[3]60-Mile'!$U$4:$U$129,MATCH(E81,'[3]60-Mile'!$A$4:$A$129,0))</f>
        <v>27.360367358565007</v>
      </c>
      <c r="BR81" s="38">
        <v>167.49484692770227</v>
      </c>
      <c r="BS81" s="38">
        <f>INDEX('[3]60-Mile'!$Z$4:$Z$129,MATCH(E81,'[3]60-Mile'!$A$4:$A$129,0))</f>
        <v>32.86995400641225</v>
      </c>
      <c r="BT81" s="118">
        <f t="shared" si="96"/>
        <v>0.29588550983899831</v>
      </c>
      <c r="BU81" s="269">
        <v>1.483373065736576</v>
      </c>
      <c r="BV81" s="2">
        <f>'[3]60-Mile'!B81</f>
        <v>46</v>
      </c>
      <c r="BW81" s="2">
        <f>'[3]60-Mile'!C81</f>
        <v>167</v>
      </c>
      <c r="BX81" s="2">
        <f>'[3]60-Mile'!D81</f>
        <v>106</v>
      </c>
      <c r="BY81" s="2">
        <f>'[3]60-Mile'!E81</f>
        <v>74</v>
      </c>
      <c r="BZ81" s="2">
        <f>'[3]60-Mile'!F81</f>
        <v>83</v>
      </c>
      <c r="CA81" s="2">
        <f>'[3]60-Mile'!G81</f>
        <v>130</v>
      </c>
      <c r="CB81" s="2">
        <f>'[3]60-Mile'!H81</f>
        <v>68</v>
      </c>
      <c r="CC81" s="2">
        <f>'[3]60-Mile'!I81</f>
        <v>5</v>
      </c>
      <c r="CD81" s="2">
        <f>'[3]60-Mile'!J81</f>
        <v>2</v>
      </c>
      <c r="CE81" s="2">
        <f>'[3]60-Mile'!K81</f>
        <v>2</v>
      </c>
      <c r="CF81" s="2">
        <f>'[3]60-Mile'!L81</f>
        <v>3</v>
      </c>
      <c r="CG81" s="2">
        <f>'[3]60-Mile'!M81</f>
        <v>6</v>
      </c>
      <c r="CH81" s="2">
        <f>'[3]60-Mile'!N81</f>
        <v>1</v>
      </c>
      <c r="CI81" s="2">
        <f>'[3]60-Mile'!O81</f>
        <v>7</v>
      </c>
      <c r="CK81" s="2">
        <v>13442</v>
      </c>
      <c r="CL81" s="2">
        <v>22847</v>
      </c>
      <c r="CM81" s="2">
        <v>28339</v>
      </c>
      <c r="CN81" s="2">
        <v>28778</v>
      </c>
      <c r="CO81" s="2">
        <v>33548</v>
      </c>
      <c r="CP81" s="2">
        <v>31875</v>
      </c>
      <c r="CQ81" s="2">
        <v>27133</v>
      </c>
    </row>
    <row r="82" spans="1:95" x14ac:dyDescent="0.25">
      <c r="A82" s="21">
        <v>6029</v>
      </c>
      <c r="B82" s="21" t="s">
        <v>52</v>
      </c>
      <c r="C82" s="26" t="s">
        <v>164</v>
      </c>
      <c r="D82" s="26" t="s">
        <v>74</v>
      </c>
      <c r="E82" s="24" t="s">
        <v>131</v>
      </c>
      <c r="F82" s="31">
        <f t="shared" si="65"/>
        <v>2.5012383166292933E-2</v>
      </c>
      <c r="G82" s="31">
        <f t="shared" si="97"/>
        <v>0.73663103595661772</v>
      </c>
      <c r="H82" s="31">
        <f t="shared" si="66"/>
        <v>3.3955103634495769E-2</v>
      </c>
      <c r="I82" s="31">
        <f t="shared" si="75"/>
        <v>3.0147922894546952</v>
      </c>
      <c r="J82" s="31">
        <f t="shared" si="67"/>
        <v>0.26498431768843411</v>
      </c>
      <c r="K82" s="31">
        <f t="shared" si="63"/>
        <v>0.95902829574372517</v>
      </c>
      <c r="L82" s="31">
        <f t="shared" si="64"/>
        <v>0.95902829574372517</v>
      </c>
      <c r="M82" s="31">
        <f t="shared" si="68"/>
        <v>1.8611288344014534</v>
      </c>
      <c r="N82" s="31">
        <f t="shared" si="69"/>
        <v>-0.10867139955064165</v>
      </c>
      <c r="O82" s="31">
        <f t="shared" si="76"/>
        <v>1.1803675048355899</v>
      </c>
      <c r="P82" s="31">
        <f t="shared" si="77"/>
        <v>0.57569721115537853</v>
      </c>
      <c r="Q82" s="31">
        <f t="shared" si="78"/>
        <v>2.1368624660393403</v>
      </c>
      <c r="R82" s="31">
        <f t="shared" si="79"/>
        <v>0.90958851181660139</v>
      </c>
      <c r="S82" s="31">
        <f t="shared" si="80"/>
        <v>0.64953886693017127</v>
      </c>
      <c r="T82" s="31">
        <f t="shared" si="70"/>
        <v>2.1318045848436507</v>
      </c>
      <c r="Z82" s="41">
        <f t="shared" si="81"/>
        <v>0.97041542109060919</v>
      </c>
      <c r="AA82" s="41">
        <f t="shared" si="71"/>
        <v>1</v>
      </c>
      <c r="AB82" s="41">
        <v>0.62745894667650703</v>
      </c>
      <c r="AC82" s="41">
        <f t="shared" si="72"/>
        <v>1</v>
      </c>
      <c r="AD82" s="41">
        <f t="shared" si="73"/>
        <v>1</v>
      </c>
      <c r="AE82" s="41">
        <f t="shared" si="82"/>
        <v>0</v>
      </c>
      <c r="AF82" s="41">
        <f t="shared" si="83"/>
        <v>0.46908614753417527</v>
      </c>
      <c r="AG82" s="41">
        <f t="shared" si="84"/>
        <v>0.42078364565587728</v>
      </c>
      <c r="AH82" s="41">
        <f t="shared" si="85"/>
        <v>0.2161115414407436</v>
      </c>
      <c r="AI82" s="41">
        <f t="shared" si="86"/>
        <v>4.9867924429998461E-2</v>
      </c>
      <c r="AJ82" s="41">
        <f t="shared" si="87"/>
        <v>0.10575982549041044</v>
      </c>
      <c r="AK82" s="41">
        <f t="shared" si="88"/>
        <v>0.17487833942412759</v>
      </c>
      <c r="AL82" s="41">
        <f t="shared" si="89"/>
        <v>0</v>
      </c>
      <c r="AM82" s="41">
        <f t="shared" si="90"/>
        <v>0</v>
      </c>
      <c r="AN82" s="41">
        <f t="shared" si="91"/>
        <v>0.90958851181660139</v>
      </c>
      <c r="AO82" s="41">
        <f t="shared" si="92"/>
        <v>0.59018375241779497</v>
      </c>
      <c r="AP82" s="41">
        <f t="shared" si="93"/>
        <v>0</v>
      </c>
      <c r="AQ82" s="41">
        <f t="shared" si="94"/>
        <v>0</v>
      </c>
      <c r="AR82" s="41">
        <f t="shared" si="98"/>
        <v>0.64953886693017127</v>
      </c>
      <c r="AS82" s="41">
        <f t="shared" si="95"/>
        <v>0.28784860557768926</v>
      </c>
      <c r="AT82" s="44">
        <v>0.96589999999999998</v>
      </c>
      <c r="AU82" s="43">
        <f>INDEX('[4]Social Distancing Grades'!$C$2:$C$126,MATCH('Data Table'!$A82,'[4]Social Distancing Grades'!$B$2:$B$126,0))</f>
        <v>1</v>
      </c>
      <c r="AV82" s="62">
        <v>0.62745894667650703</v>
      </c>
      <c r="AW82" s="43">
        <f>INDEX('[4]Social Distancing Grades'!$E$2:$E$126,MATCH('Data Table'!$A82,'[4]Social Distancing Grades'!$B$2:$B$126,0))</f>
        <v>1</v>
      </c>
      <c r="AX82" s="43">
        <f>INDEX('[4]Social Distancing Grades'!$D$2:$D$126,MATCH('Data Table'!$A82,'[4]Social Distancing Grades'!$B$2:$B$126,0))</f>
        <v>1</v>
      </c>
      <c r="AY82" s="45">
        <v>42877</v>
      </c>
      <c r="AZ82" s="46">
        <v>0.19915885067738573</v>
      </c>
      <c r="BA82" s="43">
        <v>3.27</v>
      </c>
      <c r="BB82" s="43">
        <v>4.83</v>
      </c>
      <c r="BC82" s="268">
        <f>IF(INDEX('[5]Hospital Capacity'!$I$2:$I$126,MATCH('Data Table'!A82,'[5]Hospital Capacity'!$B$2:$B$126,0))&gt;100,100,INDEX('[5]Hospital Capacity'!$I$2:$I$126,MATCH('Data Table'!A82,'[5]Hospital Capacity'!$B$2:$B$126,0)))</f>
        <v>4.986792442999846</v>
      </c>
      <c r="BD82" s="45">
        <v>236.76501043918913</v>
      </c>
      <c r="BE82" s="45">
        <f>INDEX('[3]60-Mile'!$S$4:$S$129,MATCH(E82,'[3]60-Mile'!$A$4:$A$129,0))</f>
        <v>428.01606573139122</v>
      </c>
      <c r="BF82" s="47">
        <f t="shared" si="99"/>
        <v>30</v>
      </c>
      <c r="BG82" s="43">
        <f t="shared" si="100"/>
        <v>30</v>
      </c>
      <c r="BH82" s="95">
        <v>2018.2857142857142</v>
      </c>
      <c r="BI82" s="45">
        <f>INDEX('[3]60-Mile'!$V$4:$V$129,MATCH(E82,'[3]60-Mile'!$A$4:$A$129,0))</f>
        <v>1046.1428571428571</v>
      </c>
      <c r="BJ82" s="47">
        <f t="shared" si="101"/>
        <v>30</v>
      </c>
      <c r="BK82" s="47">
        <f t="shared" si="74"/>
        <v>30</v>
      </c>
      <c r="BL82" s="95">
        <v>70.428571428571431</v>
      </c>
      <c r="BM82" s="45">
        <f>INDEX('[3]60-Mile'!$AA$4:$AA$129,MATCH(E82,'[3]60-Mile'!$A$4:$A$129,0))</f>
        <v>41.285714285714285</v>
      </c>
      <c r="BO82" s="20">
        <v>19453561</v>
      </c>
      <c r="BP82" s="38">
        <v>35.119067257696869</v>
      </c>
      <c r="BQ82" s="38">
        <f>INDEX('[3]60-Mile'!$U$4:$U$129,MATCH(E82,'[3]60-Mile'!$A$4:$A$129,0))</f>
        <v>30.675166542717374</v>
      </c>
      <c r="BR82" s="38">
        <v>124.91470351892345</v>
      </c>
      <c r="BS82" s="38">
        <f>INDEX('[3]60-Mile'!$Z$4:$Z$129,MATCH(E82,'[3]60-Mile'!$A$4:$A$129,0))</f>
        <v>35.496881931449707</v>
      </c>
      <c r="BT82" s="118">
        <f t="shared" si="96"/>
        <v>1</v>
      </c>
      <c r="BU82" s="269">
        <v>3.986792442999846</v>
      </c>
      <c r="BV82" s="2">
        <f>'[3]60-Mile'!B82</f>
        <v>514</v>
      </c>
      <c r="BW82" s="2">
        <f>'[3]60-Mile'!C82</f>
        <v>1156</v>
      </c>
      <c r="BX82" s="2">
        <f>'[3]60-Mile'!D82</f>
        <v>1303</v>
      </c>
      <c r="BY82" s="2">
        <f>'[3]60-Mile'!E82</f>
        <v>1219</v>
      </c>
      <c r="BZ82" s="2">
        <f>'[3]60-Mile'!F82</f>
        <v>1066</v>
      </c>
      <c r="CA82" s="2">
        <f>'[3]60-Mile'!G82</f>
        <v>1065</v>
      </c>
      <c r="CB82" s="2">
        <f>'[3]60-Mile'!H82</f>
        <v>1000</v>
      </c>
      <c r="CC82" s="2">
        <f>'[3]60-Mile'!I82</f>
        <v>19</v>
      </c>
      <c r="CD82" s="2">
        <f>'[3]60-Mile'!J82</f>
        <v>74</v>
      </c>
      <c r="CE82" s="2">
        <f>'[3]60-Mile'!K82</f>
        <v>57</v>
      </c>
      <c r="CF82" s="2">
        <f>'[3]60-Mile'!L82</f>
        <v>47</v>
      </c>
      <c r="CG82" s="2">
        <f>'[3]60-Mile'!M82</f>
        <v>34</v>
      </c>
      <c r="CH82" s="2">
        <f>'[3]60-Mile'!N82</f>
        <v>43</v>
      </c>
      <c r="CI82" s="2">
        <f>'[3]60-Mile'!O82</f>
        <v>15</v>
      </c>
      <c r="CK82" s="2">
        <v>32994</v>
      </c>
      <c r="CL82" s="2">
        <v>18184</v>
      </c>
      <c r="CM82" s="2">
        <v>19607</v>
      </c>
      <c r="CN82" s="2">
        <v>23176</v>
      </c>
      <c r="CO82" s="2">
        <v>26663</v>
      </c>
      <c r="CP82" s="2">
        <v>46649</v>
      </c>
      <c r="CQ82" s="2">
        <v>42877</v>
      </c>
    </row>
    <row r="83" spans="1:95" x14ac:dyDescent="0.25">
      <c r="A83" s="21">
        <v>12091</v>
      </c>
      <c r="B83" s="21" t="s">
        <v>78</v>
      </c>
      <c r="C83" s="26" t="s">
        <v>164</v>
      </c>
      <c r="D83" s="26" t="s">
        <v>74</v>
      </c>
      <c r="E83" s="24" t="s">
        <v>109</v>
      </c>
      <c r="F83" s="31">
        <f t="shared" si="65"/>
        <v>6.2172469215936047E-4</v>
      </c>
      <c r="G83" s="31">
        <f t="shared" si="97"/>
        <v>0.52262174409777551</v>
      </c>
      <c r="H83" s="31">
        <f t="shared" si="66"/>
        <v>1.1896265304320061E-3</v>
      </c>
      <c r="I83" s="31">
        <f t="shared" si="75"/>
        <v>3.3136790021647253</v>
      </c>
      <c r="J83" s="31">
        <f t="shared" si="67"/>
        <v>0.11695660017763805</v>
      </c>
      <c r="K83" s="31">
        <f t="shared" si="63"/>
        <v>0.81395964824063127</v>
      </c>
      <c r="L83" s="31">
        <f t="shared" si="64"/>
        <v>0.81395964824063127</v>
      </c>
      <c r="M83" s="31">
        <f t="shared" si="68"/>
        <v>1.4577313920924997</v>
      </c>
      <c r="N83" s="31">
        <f t="shared" si="69"/>
        <v>0.82369665734006547</v>
      </c>
      <c r="O83" s="31">
        <f t="shared" si="76"/>
        <v>2.5145067698259187E-2</v>
      </c>
      <c r="P83" s="31">
        <f t="shared" si="77"/>
        <v>0.44024358110486028</v>
      </c>
      <c r="Q83" s="31">
        <f t="shared" si="78"/>
        <v>1.1882860904251253</v>
      </c>
      <c r="R83" s="31">
        <f t="shared" si="79"/>
        <v>0.34136132397449936</v>
      </c>
      <c r="S83" s="31">
        <f t="shared" si="80"/>
        <v>0.33992094861660077</v>
      </c>
      <c r="T83" s="31">
        <f t="shared" si="70"/>
        <v>1.9237640315507509</v>
      </c>
      <c r="Z83" s="41">
        <f t="shared" si="81"/>
        <v>0.3726419956705494</v>
      </c>
      <c r="AA83" s="41">
        <f t="shared" si="71"/>
        <v>1</v>
      </c>
      <c r="AB83" s="41">
        <v>0.3704043239175025</v>
      </c>
      <c r="AC83" s="41">
        <f t="shared" si="72"/>
        <v>1</v>
      </c>
      <c r="AD83" s="41">
        <f t="shared" si="73"/>
        <v>1</v>
      </c>
      <c r="AE83" s="41">
        <f t="shared" si="82"/>
        <v>0.32797406082289804</v>
      </c>
      <c r="AF83" s="41">
        <f t="shared" si="83"/>
        <v>0.19184021140564422</v>
      </c>
      <c r="AG83" s="41">
        <f t="shared" si="84"/>
        <v>0.26575809199318567</v>
      </c>
      <c r="AH83" s="41">
        <f t="shared" si="85"/>
        <v>0.1696359411309063</v>
      </c>
      <c r="AI83" s="41">
        <f t="shared" si="86"/>
        <v>4.3613855486841782E-2</v>
      </c>
      <c r="AJ83" s="41">
        <f t="shared" si="87"/>
        <v>0.10494701676841088</v>
      </c>
      <c r="AK83" s="41">
        <f t="shared" si="88"/>
        <v>5.8265813097396757E-2</v>
      </c>
      <c r="AL83" s="41">
        <f t="shared" si="89"/>
        <v>0</v>
      </c>
      <c r="AM83" s="41">
        <f t="shared" si="90"/>
        <v>0</v>
      </c>
      <c r="AN83" s="41">
        <f t="shared" si="91"/>
        <v>0.34136132397449936</v>
      </c>
      <c r="AO83" s="41">
        <f t="shared" si="92"/>
        <v>1.2572533849129593E-2</v>
      </c>
      <c r="AP83" s="41">
        <f t="shared" si="93"/>
        <v>0</v>
      </c>
      <c r="AQ83" s="41">
        <f t="shared" si="94"/>
        <v>0.41434716676223082</v>
      </c>
      <c r="AR83" s="41">
        <f t="shared" si="98"/>
        <v>0.33992094861660077</v>
      </c>
      <c r="AS83" s="41">
        <f t="shared" si="95"/>
        <v>1.2948207171314743E-2</v>
      </c>
      <c r="AT83" s="44">
        <v>0.38600000000000001</v>
      </c>
      <c r="AU83" s="43">
        <f>INDEX('[4]Social Distancing Grades'!$C$2:$C$126,MATCH('Data Table'!$A83,'[4]Social Distancing Grades'!$B$2:$B$126,0))</f>
        <v>1</v>
      </c>
      <c r="AV83" s="62">
        <v>0.3704043239175025</v>
      </c>
      <c r="AW83" s="43">
        <f>INDEX('[4]Social Distancing Grades'!$E$2:$E$126,MATCH('Data Table'!$A83,'[4]Social Distancing Grades'!$B$2:$B$126,0))</f>
        <v>1</v>
      </c>
      <c r="AX83" s="43">
        <f>INDEX('[4]Social Distancing Grades'!$D$2:$D$126,MATCH('Data Table'!$A83,'[4]Social Distancing Grades'!$B$2:$B$126,0))</f>
        <v>1</v>
      </c>
      <c r="AY83" s="45">
        <v>28210</v>
      </c>
      <c r="AZ83" s="46">
        <v>0.16104481975351789</v>
      </c>
      <c r="BA83" s="43">
        <v>2.36</v>
      </c>
      <c r="BB83" s="43">
        <v>4.2300000000000004</v>
      </c>
      <c r="BC83" s="268">
        <f>IF(INDEX('[5]Hospital Capacity'!$I$2:$I$126,MATCH('Data Table'!A83,'[5]Hospital Capacity'!$B$2:$B$126,0))&gt;100,100,INDEX('[5]Hospital Capacity'!$I$2:$I$126,MATCH('Data Table'!A83,'[5]Hospital Capacity'!$B$2:$B$126,0)))</f>
        <v>4.3613855486841784</v>
      </c>
      <c r="BD83" s="45">
        <v>235.28411445740542</v>
      </c>
      <c r="BE83" s="45">
        <f>INDEX('[3]60-Mile'!$S$4:$S$129,MATCH(E83,'[3]60-Mile'!$A$4:$A$129,0))</f>
        <v>157.02758031058082</v>
      </c>
      <c r="BF83" s="47">
        <f t="shared" si="99"/>
        <v>30</v>
      </c>
      <c r="BG83" s="43">
        <f t="shared" si="100"/>
        <v>30</v>
      </c>
      <c r="BH83" s="95">
        <v>757.71428571428567</v>
      </c>
      <c r="BI83" s="45">
        <f>INDEX('[3]60-Mile'!$V$4:$V$129,MATCH(E83,'[3]60-Mile'!$A$4:$A$129,0))</f>
        <v>22.285714285714285</v>
      </c>
      <c r="BJ83" s="47">
        <f t="shared" si="101"/>
        <v>30</v>
      </c>
      <c r="BK83" s="47">
        <f t="shared" si="74"/>
        <v>19.432720279676644</v>
      </c>
      <c r="BL83" s="95">
        <v>36.857142857142854</v>
      </c>
      <c r="BM83" s="45">
        <f>INDEX('[3]60-Mile'!$AA$4:$AA$129,MATCH(E83,'[3]60-Mile'!$A$4:$A$129,0))</f>
        <v>1.8571428571428572</v>
      </c>
      <c r="BO83" s="20">
        <v>39512223</v>
      </c>
      <c r="BP83" s="38">
        <v>40.457435656365462</v>
      </c>
      <c r="BQ83" s="38">
        <f>INDEX('[3]60-Mile'!$U$4:$U$129,MATCH(E83,'[3]60-Mile'!$A$4:$A$129,0))</f>
        <v>42.667602504770279</v>
      </c>
      <c r="BR83" s="38">
        <v>107.36812536734368</v>
      </c>
      <c r="BS83" s="38">
        <f>INDEX('[3]60-Mile'!$Z$4:$Z$129,MATCH(E83,'[3]60-Mile'!$A$4:$A$129,0))</f>
        <v>19.432720279676644</v>
      </c>
      <c r="BT83" s="118">
        <f t="shared" si="96"/>
        <v>0.34405187835420392</v>
      </c>
      <c r="BU83" s="269">
        <v>3.3613855486841784</v>
      </c>
      <c r="BV83" s="2">
        <f>'[3]60-Mile'!B83</f>
        <v>28</v>
      </c>
      <c r="BW83" s="2">
        <f>'[3]60-Mile'!C83</f>
        <v>25</v>
      </c>
      <c r="BX83" s="2">
        <f>'[3]60-Mile'!D83</f>
        <v>27</v>
      </c>
      <c r="BY83" s="2">
        <f>'[3]60-Mile'!E83</f>
        <v>18</v>
      </c>
      <c r="BZ83" s="2">
        <f>'[3]60-Mile'!F83</f>
        <v>17</v>
      </c>
      <c r="CA83" s="2">
        <f>'[3]60-Mile'!G83</f>
        <v>25</v>
      </c>
      <c r="CB83" s="2">
        <f>'[3]60-Mile'!H83</f>
        <v>16</v>
      </c>
      <c r="CC83" s="2">
        <f>'[3]60-Mile'!I83</f>
        <v>1</v>
      </c>
      <c r="CD83" s="2">
        <f>'[3]60-Mile'!J83</f>
        <v>3</v>
      </c>
      <c r="CE83" s="2">
        <f>'[3]60-Mile'!K83</f>
        <v>1</v>
      </c>
      <c r="CF83" s="2">
        <f>'[3]60-Mile'!L83</f>
        <v>5</v>
      </c>
      <c r="CG83" s="2">
        <f>'[3]60-Mile'!M83</f>
        <v>1</v>
      </c>
      <c r="CH83" s="2">
        <f>'[3]60-Mile'!N83</f>
        <v>1</v>
      </c>
      <c r="CI83" s="2">
        <f>'[3]60-Mile'!O83</f>
        <v>1</v>
      </c>
      <c r="CK83" s="2">
        <v>34423</v>
      </c>
      <c r="CL83" s="2">
        <v>50223</v>
      </c>
      <c r="CM83" s="2">
        <v>30541</v>
      </c>
      <c r="CN83" s="2">
        <v>13807</v>
      </c>
      <c r="CO83" s="2">
        <v>14181</v>
      </c>
      <c r="CP83" s="2">
        <v>7398</v>
      </c>
      <c r="CQ83" s="2">
        <v>28210</v>
      </c>
    </row>
    <row r="84" spans="1:95" x14ac:dyDescent="0.25">
      <c r="A84" s="21">
        <v>2090</v>
      </c>
      <c r="B84" s="21" t="s">
        <v>75</v>
      </c>
      <c r="C84" s="26" t="s">
        <v>164</v>
      </c>
      <c r="D84" s="26" t="s">
        <v>154</v>
      </c>
      <c r="E84" s="24" t="s">
        <v>112</v>
      </c>
      <c r="F84" s="31">
        <f>G84*H84</f>
        <v>3.9779845004194014E-20</v>
      </c>
      <c r="G84" s="31">
        <f t="shared" si="97"/>
        <v>0.61956910441439017</v>
      </c>
      <c r="H84" s="31">
        <f>M84*(J84^I84)</f>
        <v>6.4205662807853339E-20</v>
      </c>
      <c r="I84" s="31">
        <f t="shared" si="75"/>
        <v>3.3419235130398928</v>
      </c>
      <c r="J84" s="31">
        <f>L84*(AK84+(K84*AJ84))</f>
        <v>2.8524676146611283E-4</v>
      </c>
      <c r="K84" s="31">
        <f t="shared" si="63"/>
        <v>0.01</v>
      </c>
      <c r="L84" s="31">
        <f t="shared" si="64"/>
        <v>0.01</v>
      </c>
      <c r="M84" s="31">
        <f t="shared" si="68"/>
        <v>4.5076952797990863E-8</v>
      </c>
      <c r="N84" s="31">
        <f t="shared" si="69"/>
        <v>0</v>
      </c>
      <c r="O84" s="31">
        <f t="shared" si="76"/>
        <v>0</v>
      </c>
      <c r="P84" s="31">
        <f t="shared" si="77"/>
        <v>0</v>
      </c>
      <c r="Q84" s="31">
        <f t="shared" si="78"/>
        <v>4.5076952797990861E-4</v>
      </c>
      <c r="R84" s="31">
        <f t="shared" si="79"/>
        <v>4.5076952797990861E-4</v>
      </c>
      <c r="S84" s="31">
        <f t="shared" si="80"/>
        <v>0</v>
      </c>
      <c r="T84" s="31">
        <f t="shared" si="70"/>
        <v>0.69039967456415507</v>
      </c>
      <c r="Z84" s="41">
        <f t="shared" si="81"/>
        <v>0.31615297392021435</v>
      </c>
      <c r="AA84" s="41">
        <f t="shared" si="71"/>
        <v>1</v>
      </c>
      <c r="AB84" s="41">
        <v>2.8000000000000001E-2</v>
      </c>
      <c r="AC84" s="41">
        <f t="shared" si="72"/>
        <v>0.7</v>
      </c>
      <c r="AD84" s="41">
        <f t="shared" si="73"/>
        <v>1</v>
      </c>
      <c r="AE84" s="41">
        <f t="shared" si="82"/>
        <v>0.93743291592128797</v>
      </c>
      <c r="AF84" s="41">
        <f t="shared" si="83"/>
        <v>0.51100345628774224</v>
      </c>
      <c r="AG84" s="41">
        <f t="shared" si="84"/>
        <v>0.3407155025553662</v>
      </c>
      <c r="AH84" s="41">
        <f t="shared" si="85"/>
        <v>0.27885360185902397</v>
      </c>
      <c r="AI84" s="41">
        <f t="shared" si="86"/>
        <v>0</v>
      </c>
      <c r="AJ84" s="41">
        <f t="shared" si="87"/>
        <v>6.3920065629524498E-3</v>
      </c>
      <c r="AK84" s="41">
        <f t="shared" si="88"/>
        <v>2.8460756080981756E-2</v>
      </c>
      <c r="AL84" s="41">
        <f t="shared" si="89"/>
        <v>0</v>
      </c>
      <c r="AM84" s="41">
        <f t="shared" si="90"/>
        <v>0</v>
      </c>
      <c r="AN84" s="41">
        <f t="shared" si="91"/>
        <v>4.5076952797990861E-4</v>
      </c>
      <c r="AO84" s="41">
        <f t="shared" si="92"/>
        <v>0</v>
      </c>
      <c r="AP84" s="41">
        <f t="shared" si="93"/>
        <v>0</v>
      </c>
      <c r="AQ84" s="41">
        <f t="shared" si="94"/>
        <v>0</v>
      </c>
      <c r="AR84" s="41">
        <f t="shared" si="98"/>
        <v>0</v>
      </c>
      <c r="AS84" s="41">
        <f t="shared" si="95"/>
        <v>0</v>
      </c>
      <c r="AT84" s="44">
        <v>0.33119999999999999</v>
      </c>
      <c r="AU84" s="43">
        <f>INDEX('[4]Social Distancing Grades'!$C$2:$C$126,MATCH('Data Table'!$A84,'[4]Social Distancing Grades'!$B$2:$B$126,0))</f>
        <v>1</v>
      </c>
      <c r="AV84" s="62">
        <v>2.8000000000000001E-2</v>
      </c>
      <c r="AW84" s="43">
        <f>INDEX('[4]Social Distancing Grades'!$E$2:$E$126,MATCH('Data Table'!$A84,'[4]Social Distancing Grades'!$B$2:$B$126,0))</f>
        <v>0.7</v>
      </c>
      <c r="AX84" s="43">
        <f>INDEX('[4]Social Distancing Grades'!$D$2:$D$126,MATCH('Data Table'!$A84,'[4]Social Distancing Grades'!$B$2:$B$126,0))</f>
        <v>1</v>
      </c>
      <c r="AY84" s="45">
        <v>955</v>
      </c>
      <c r="AZ84" s="46">
        <v>0.20492137915440586</v>
      </c>
      <c r="BA84" s="43">
        <v>2.8</v>
      </c>
      <c r="BB84" s="43">
        <v>5.64</v>
      </c>
      <c r="BC84" s="268">
        <f>IF(INDEX('[5]Hospital Capacity'!$I$2:$I$126,MATCH('Data Table'!A84,'[5]Hospital Capacity'!$B$2:$B$126,0))&gt;100,100,INDEX('[5]Hospital Capacity'!$I$2:$I$126,MATCH('Data Table'!A84,'[5]Hospital Capacity'!$B$2:$B$126,0)))</f>
        <v>0</v>
      </c>
      <c r="BD84" s="45">
        <v>55.721919013844648</v>
      </c>
      <c r="BE84" s="45">
        <f>INDEX('[3]60-Mile'!$S$4:$S$129,MATCH(E84,'[3]60-Mile'!$A$4:$A$129,0))</f>
        <v>87.765490609092495</v>
      </c>
      <c r="BF84" s="47">
        <f t="shared" si="99"/>
        <v>30</v>
      </c>
      <c r="BG84" s="43">
        <f t="shared" si="100"/>
        <v>30</v>
      </c>
      <c r="BH84" s="95">
        <v>1.4285714285714286</v>
      </c>
      <c r="BI84" s="45">
        <f>INDEX('[3]60-Mile'!$V$4:$V$129,MATCH(E84,'[3]60-Mile'!$A$4:$A$129,0))</f>
        <v>0</v>
      </c>
      <c r="BJ84" s="47">
        <f t="shared" si="101"/>
        <v>30</v>
      </c>
      <c r="BK84" s="47">
        <f t="shared" si="74"/>
        <v>30</v>
      </c>
      <c r="BL84" s="95">
        <v>0</v>
      </c>
      <c r="BM84" s="45">
        <f>INDEX('[3]60-Mile'!$AA$4:$AA$129,MATCH(E84,'[3]60-Mile'!$A$4:$A$129,0))</f>
        <v>0</v>
      </c>
      <c r="BO84" s="20">
        <v>21477737</v>
      </c>
      <c r="BP84" s="38">
        <v>283.15048185778858</v>
      </c>
      <c r="BQ84" s="38">
        <f>INDEX('[3]60-Mile'!$U$4:$U$129,MATCH(E84,'[3]60-Mile'!$A$4:$A$129,0))</f>
        <v>0</v>
      </c>
      <c r="BR84" s="38">
        <v>0</v>
      </c>
      <c r="BS84" s="38">
        <f>INDEX('[3]60-Mile'!$Z$4:$Z$129,MATCH(E84,'[3]60-Mile'!$A$4:$A$129,0))</f>
        <v>0</v>
      </c>
      <c r="BT84" s="118">
        <f t="shared" si="96"/>
        <v>-0.87486583184257605</v>
      </c>
      <c r="BU84" s="269">
        <v>-1</v>
      </c>
      <c r="BV84" s="2">
        <f>'[3]60-Mile'!B84</f>
        <v>0</v>
      </c>
      <c r="BW84" s="2">
        <f>'[3]60-Mile'!C84</f>
        <v>0</v>
      </c>
      <c r="BX84" s="2">
        <f>'[3]60-Mile'!D84</f>
        <v>0</v>
      </c>
      <c r="BY84" s="2">
        <f>'[3]60-Mile'!E84</f>
        <v>0</v>
      </c>
      <c r="BZ84" s="2">
        <f>'[3]60-Mile'!F84</f>
        <v>0</v>
      </c>
      <c r="CA84" s="2">
        <f>'[3]60-Mile'!G84</f>
        <v>0</v>
      </c>
      <c r="CB84" s="2">
        <f>'[3]60-Mile'!H84</f>
        <v>0</v>
      </c>
      <c r="CC84" s="2">
        <f>'[3]60-Mile'!I84</f>
        <v>0</v>
      </c>
      <c r="CD84" s="2">
        <f>'[3]60-Mile'!J84</f>
        <v>0</v>
      </c>
      <c r="CE84" s="2">
        <f>'[3]60-Mile'!K84</f>
        <v>0</v>
      </c>
      <c r="CF84" s="2">
        <f>'[3]60-Mile'!L84</f>
        <v>0</v>
      </c>
      <c r="CG84" s="2">
        <f>'[3]60-Mile'!M84</f>
        <v>0</v>
      </c>
      <c r="CH84" s="2">
        <f>'[3]60-Mile'!N84</f>
        <v>0</v>
      </c>
      <c r="CI84" s="2">
        <f>'[3]60-Mile'!O84</f>
        <v>0</v>
      </c>
      <c r="CK84" s="2">
        <v>769</v>
      </c>
      <c r="CL84" s="2">
        <v>635</v>
      </c>
      <c r="CM84" s="2">
        <v>2500</v>
      </c>
      <c r="CN84" s="2">
        <v>1881</v>
      </c>
      <c r="CO84" s="2">
        <v>865</v>
      </c>
      <c r="CP84" s="2">
        <v>1156</v>
      </c>
      <c r="CQ84" s="2">
        <v>955</v>
      </c>
    </row>
    <row r="85" spans="1:95" x14ac:dyDescent="0.25">
      <c r="A85" s="21">
        <v>46093</v>
      </c>
      <c r="B85" s="21" t="s">
        <v>72</v>
      </c>
      <c r="C85" s="26" t="s">
        <v>164</v>
      </c>
      <c r="D85" s="26" t="s">
        <v>154</v>
      </c>
      <c r="E85" s="24" t="s">
        <v>163</v>
      </c>
      <c r="F85" s="31">
        <f t="shared" si="65"/>
        <v>2.4047198186912091E-5</v>
      </c>
      <c r="G85" s="31">
        <f t="shared" si="97"/>
        <v>0.42857837688555478</v>
      </c>
      <c r="H85" s="31">
        <f t="shared" si="66"/>
        <v>5.610921941900378E-5</v>
      </c>
      <c r="I85" s="31">
        <f t="shared" si="75"/>
        <v>3.2981135965364397</v>
      </c>
      <c r="J85" s="31">
        <f t="shared" si="67"/>
        <v>6.1447330628804982E-2</v>
      </c>
      <c r="K85" s="31">
        <f t="shared" si="63"/>
        <v>0.56965194410024567</v>
      </c>
      <c r="L85" s="31">
        <f t="shared" si="64"/>
        <v>0.34242310863935788</v>
      </c>
      <c r="M85" s="31">
        <f t="shared" si="68"/>
        <v>0.55550616734770131</v>
      </c>
      <c r="N85" s="31">
        <f t="shared" si="69"/>
        <v>1.0033134925763372</v>
      </c>
      <c r="O85" s="31">
        <f t="shared" si="76"/>
        <v>1.0183752417794971</v>
      </c>
      <c r="P85" s="31">
        <f t="shared" si="77"/>
        <v>1.0039840637450199</v>
      </c>
      <c r="Q85" s="31">
        <f t="shared" si="78"/>
        <v>1.0865696734579287</v>
      </c>
      <c r="R85" s="31">
        <f t="shared" si="79"/>
        <v>3.5803979650975599E-2</v>
      </c>
      <c r="S85" s="31">
        <f t="shared" si="80"/>
        <v>7.9051383399209481E-3</v>
      </c>
      <c r="T85" s="31">
        <f t="shared" si="70"/>
        <v>1.0465959886727985</v>
      </c>
      <c r="Z85" s="41">
        <f t="shared" si="81"/>
        <v>0.40377280692712086</v>
      </c>
      <c r="AA85" s="41">
        <f t="shared" si="71"/>
        <v>1</v>
      </c>
      <c r="AB85" s="41">
        <v>0.15455706112960929</v>
      </c>
      <c r="AC85" s="41">
        <f t="shared" si="72"/>
        <v>0.7</v>
      </c>
      <c r="AD85" s="41">
        <f t="shared" si="73"/>
        <v>1</v>
      </c>
      <c r="AE85" s="41">
        <f t="shared" si="82"/>
        <v>0.95547853309481212</v>
      </c>
      <c r="AF85" s="41">
        <f t="shared" si="83"/>
        <v>0</v>
      </c>
      <c r="AG85" s="41">
        <f t="shared" si="84"/>
        <v>0.10562180579216353</v>
      </c>
      <c r="AH85" s="41">
        <f t="shared" si="85"/>
        <v>0.25251742835011615</v>
      </c>
      <c r="AI85" s="41">
        <f t="shared" si="86"/>
        <v>3.5219571371637573E-2</v>
      </c>
      <c r="AJ85" s="41">
        <f t="shared" si="87"/>
        <v>0.25454691834640503</v>
      </c>
      <c r="AK85" s="41">
        <f t="shared" si="88"/>
        <v>3.4445403966532742E-2</v>
      </c>
      <c r="AL85" s="41">
        <f t="shared" si="89"/>
        <v>0</v>
      </c>
      <c r="AM85" s="41">
        <f t="shared" si="90"/>
        <v>1</v>
      </c>
      <c r="AN85" s="41">
        <f t="shared" si="91"/>
        <v>3.5803979650975599E-2</v>
      </c>
      <c r="AO85" s="41">
        <f t="shared" si="92"/>
        <v>9.1876208897485479E-3</v>
      </c>
      <c r="AP85" s="41">
        <f t="shared" si="93"/>
        <v>0</v>
      </c>
      <c r="AQ85" s="41">
        <f t="shared" si="94"/>
        <v>1</v>
      </c>
      <c r="AR85" s="41">
        <f t="shared" si="98"/>
        <v>7.9051383399209481E-3</v>
      </c>
      <c r="AS85" s="41">
        <f t="shared" si="95"/>
        <v>1.9920318725099601E-3</v>
      </c>
      <c r="AT85" s="44">
        <v>0.41620000000000001</v>
      </c>
      <c r="AU85" s="43">
        <f>INDEX('[4]Social Distancing Grades'!$C$2:$C$126,MATCH('Data Table'!$A85,'[4]Social Distancing Grades'!$B$2:$B$126,0))</f>
        <v>1</v>
      </c>
      <c r="AV85" s="62">
        <v>0.15455706112960929</v>
      </c>
      <c r="AW85" s="43">
        <f>INDEX('[4]Social Distancing Grades'!$E$2:$E$126,MATCH('Data Table'!$A85,'[4]Social Distancing Grades'!$B$2:$B$126,0))</f>
        <v>0.7</v>
      </c>
      <c r="AX85" s="43">
        <f>INDEX('[4]Social Distancing Grades'!$D$2:$D$126,MATCH('Data Table'!$A85,'[4]Social Distancing Grades'!$B$2:$B$126,0))</f>
        <v>1</v>
      </c>
      <c r="AY85" s="45">
        <v>148</v>
      </c>
      <c r="AZ85" s="46">
        <v>0.1346718317412921</v>
      </c>
      <c r="BA85" s="43">
        <v>1.42</v>
      </c>
      <c r="BB85" s="43">
        <v>5.3</v>
      </c>
      <c r="BC85" s="268">
        <f>IF(INDEX('[5]Hospital Capacity'!$I$2:$I$126,MATCH('Data Table'!A85,'[5]Hospital Capacity'!$B$2:$B$126,0))&gt;100,100,INDEX('[5]Hospital Capacity'!$I$2:$I$126,MATCH('Data Table'!A85,'[5]Hospital Capacity'!$B$2:$B$126,0)))</f>
        <v>3.5219571371637572</v>
      </c>
      <c r="BD85" s="45">
        <v>507.84749514687826</v>
      </c>
      <c r="BE85" s="45">
        <f>INDEX('[3]60-Mile'!$S$4:$S$129,MATCH(E85,'[3]60-Mile'!$A$4:$A$129,0))</f>
        <v>101.67283587780196</v>
      </c>
      <c r="BF85" s="47">
        <f t="shared" si="99"/>
        <v>30</v>
      </c>
      <c r="BG85" s="43">
        <f t="shared" si="100"/>
        <v>7.8201477041512035</v>
      </c>
      <c r="BH85" s="95">
        <v>79.857142857142861</v>
      </c>
      <c r="BI85" s="45">
        <f>INDEX('[3]60-Mile'!$V$4:$V$129,MATCH(E85,'[3]60-Mile'!$A$4:$A$129,0))</f>
        <v>16.285714285714285</v>
      </c>
      <c r="BJ85" s="47">
        <f t="shared" si="101"/>
        <v>30</v>
      </c>
      <c r="BK85" s="47">
        <f t="shared" si="74"/>
        <v>4.4965561056019254</v>
      </c>
      <c r="BL85" s="95">
        <v>0.8571428571428571</v>
      </c>
      <c r="BM85" s="45">
        <f>INDEX('[3]60-Mile'!$AA$4:$AA$129,MATCH(E85,'[3]60-Mile'!$A$4:$A$129,0))</f>
        <v>0.2857142857142857</v>
      </c>
      <c r="BO85" s="20">
        <v>731545</v>
      </c>
      <c r="BP85" s="38">
        <v>137.86065642482762</v>
      </c>
      <c r="BQ85" s="38">
        <f>INDEX('[3]60-Mile'!$U$4:$U$129,MATCH(E85,'[3]60-Mile'!$A$4:$A$129,0))</f>
        <v>7.8201477041512035</v>
      </c>
      <c r="BR85" s="38">
        <v>0</v>
      </c>
      <c r="BS85" s="38">
        <f>INDEX('[3]60-Mile'!$Z$4:$Z$129,MATCH(E85,'[3]60-Mile'!$A$4:$A$129,0))</f>
        <v>4.4965561056019254</v>
      </c>
      <c r="BT85" s="118">
        <f t="shared" si="96"/>
        <v>-0.91095706618962435</v>
      </c>
      <c r="BU85" s="269">
        <v>2.5219571371637572</v>
      </c>
      <c r="BV85" s="2">
        <f>'[3]60-Mile'!B85</f>
        <v>6</v>
      </c>
      <c r="BW85" s="2">
        <f>'[3]60-Mile'!C85</f>
        <v>17</v>
      </c>
      <c r="BX85" s="2">
        <f>'[3]60-Mile'!D85</f>
        <v>16</v>
      </c>
      <c r="BY85" s="2">
        <f>'[3]60-Mile'!E85</f>
        <v>0</v>
      </c>
      <c r="BZ85" s="2">
        <f>'[3]60-Mile'!F85</f>
        <v>44</v>
      </c>
      <c r="CA85" s="2">
        <f>'[3]60-Mile'!G85</f>
        <v>14</v>
      </c>
      <c r="CB85" s="2">
        <f>'[3]60-Mile'!H85</f>
        <v>17</v>
      </c>
      <c r="CC85" s="2">
        <f>'[3]60-Mile'!I85</f>
        <v>0</v>
      </c>
      <c r="CD85" s="2">
        <f>'[3]60-Mile'!J85</f>
        <v>1</v>
      </c>
      <c r="CE85" s="2">
        <f>'[3]60-Mile'!K85</f>
        <v>0</v>
      </c>
      <c r="CF85" s="2">
        <f>'[3]60-Mile'!L85</f>
        <v>0</v>
      </c>
      <c r="CG85" s="2">
        <f>'[3]60-Mile'!M85</f>
        <v>0</v>
      </c>
      <c r="CH85" s="2">
        <f>'[3]60-Mile'!N85</f>
        <v>1</v>
      </c>
      <c r="CI85" s="2">
        <f>'[3]60-Mile'!O85</f>
        <v>0</v>
      </c>
      <c r="CK85" s="2">
        <v>84</v>
      </c>
      <c r="CL85" s="2">
        <v>-240</v>
      </c>
      <c r="CM85" s="2">
        <v>182</v>
      </c>
      <c r="CN85" s="2">
        <v>-17</v>
      </c>
      <c r="CO85" s="2">
        <v>64</v>
      </c>
      <c r="CP85" s="2">
        <v>427</v>
      </c>
      <c r="CQ85" s="2">
        <v>148</v>
      </c>
    </row>
    <row r="86" spans="1:95" x14ac:dyDescent="0.25">
      <c r="A86" s="21">
        <v>53063</v>
      </c>
      <c r="B86" s="21" t="s">
        <v>97</v>
      </c>
      <c r="C86" s="26" t="s">
        <v>164</v>
      </c>
      <c r="D86" s="26" t="s">
        <v>153</v>
      </c>
      <c r="E86" s="24" t="s">
        <v>144</v>
      </c>
      <c r="F86" s="31">
        <f t="shared" si="65"/>
        <v>3.9584703322627134E-5</v>
      </c>
      <c r="G86" s="31">
        <f t="shared" si="97"/>
        <v>0.63418006458496268</v>
      </c>
      <c r="H86" s="31">
        <f t="shared" si="66"/>
        <v>6.2418712812319679E-5</v>
      </c>
      <c r="I86" s="31">
        <f t="shared" si="75"/>
        <v>3.2639418616637461</v>
      </c>
      <c r="J86" s="31">
        <f t="shared" si="67"/>
        <v>0.12623426419051081</v>
      </c>
      <c r="K86" s="31">
        <f t="shared" si="63"/>
        <v>0.95654734558421117</v>
      </c>
      <c r="L86" s="31">
        <f t="shared" si="64"/>
        <v>0.95654734558421117</v>
      </c>
      <c r="M86" s="31">
        <f t="shared" si="68"/>
        <v>5.358213310563139E-2</v>
      </c>
      <c r="N86" s="31">
        <f t="shared" si="69"/>
        <v>4.9772608654861756E-3</v>
      </c>
      <c r="O86" s="31">
        <f t="shared" si="76"/>
        <v>1.3056092843326884E-2</v>
      </c>
      <c r="P86" s="31">
        <f t="shared" si="77"/>
        <v>1.9920318725099601E-3</v>
      </c>
      <c r="Q86" s="31">
        <f t="shared" si="78"/>
        <v>5.3357446869521527E-2</v>
      </c>
      <c r="R86" s="31">
        <f t="shared" si="79"/>
        <v>5.1902891364543763E-2</v>
      </c>
      <c r="S86" s="31">
        <f t="shared" si="80"/>
        <v>7.9051383399209488E-2</v>
      </c>
      <c r="T86" s="31">
        <f t="shared" si="70"/>
        <v>0.7301868634988371</v>
      </c>
      <c r="Z86" s="41">
        <f t="shared" si="81"/>
        <v>0.47211627667250794</v>
      </c>
      <c r="AA86" s="41">
        <f t="shared" si="71"/>
        <v>1</v>
      </c>
      <c r="AB86" s="41">
        <v>0.61879528675956308</v>
      </c>
      <c r="AC86" s="41">
        <f t="shared" si="72"/>
        <v>1</v>
      </c>
      <c r="AD86" s="41">
        <f t="shared" si="73"/>
        <v>1</v>
      </c>
      <c r="AE86" s="41">
        <f t="shared" si="82"/>
        <v>0.78242397137745978</v>
      </c>
      <c r="AF86" s="41">
        <f t="shared" si="83"/>
        <v>0.58708847809102171</v>
      </c>
      <c r="AG86" s="41">
        <f t="shared" si="84"/>
        <v>0.21124361158432708</v>
      </c>
      <c r="AH86" s="41">
        <f t="shared" si="85"/>
        <v>0.26646010844306739</v>
      </c>
      <c r="AI86" s="41">
        <f t="shared" si="86"/>
        <v>7.8238172278784074E-2</v>
      </c>
      <c r="AJ86" s="41">
        <f t="shared" si="87"/>
        <v>0.1153840404508762</v>
      </c>
      <c r="AK86" s="41">
        <f t="shared" si="88"/>
        <v>2.1598354822577714E-2</v>
      </c>
      <c r="AL86" s="41">
        <f t="shared" si="89"/>
        <v>0</v>
      </c>
      <c r="AM86" s="41">
        <f t="shared" si="90"/>
        <v>0</v>
      </c>
      <c r="AN86" s="41">
        <f t="shared" si="91"/>
        <v>5.1902891364543763E-2</v>
      </c>
      <c r="AO86" s="41">
        <f t="shared" si="92"/>
        <v>6.528046421663442E-3</v>
      </c>
      <c r="AP86" s="41">
        <f t="shared" si="93"/>
        <v>0</v>
      </c>
      <c r="AQ86" s="41">
        <f t="shared" si="94"/>
        <v>0</v>
      </c>
      <c r="AR86" s="41">
        <f t="shared" si="98"/>
        <v>7.9051383399209488E-2</v>
      </c>
      <c r="AS86" s="41">
        <f t="shared" si="95"/>
        <v>9.9601593625498006E-4</v>
      </c>
      <c r="AT86" s="44">
        <v>0.48249999999999998</v>
      </c>
      <c r="AU86" s="43">
        <f>INDEX('[4]Social Distancing Grades'!$C$2:$C$126,MATCH('Data Table'!$A86,'[4]Social Distancing Grades'!$B$2:$B$126,0))</f>
        <v>1</v>
      </c>
      <c r="AV86" s="62">
        <v>0.61879528675956308</v>
      </c>
      <c r="AW86" s="43">
        <f>INDEX('[4]Social Distancing Grades'!$E$2:$E$126,MATCH('Data Table'!$A86,'[4]Social Distancing Grades'!$B$2:$B$126,0))</f>
        <v>1</v>
      </c>
      <c r="AX86" s="43">
        <f>INDEX('[4]Social Distancing Grades'!$D$2:$D$126,MATCH('Data Table'!$A86,'[4]Social Distancing Grades'!$B$2:$B$126,0))</f>
        <v>1</v>
      </c>
      <c r="AY86" s="45">
        <v>7887</v>
      </c>
      <c r="AZ86" s="46">
        <v>0.21538107033815312</v>
      </c>
      <c r="BA86" s="43">
        <v>2.04</v>
      </c>
      <c r="BB86" s="43">
        <v>5.48</v>
      </c>
      <c r="BC86" s="268">
        <f>IF(INDEX('[5]Hospital Capacity'!$I$2:$I$126,MATCH('Data Table'!A86,'[5]Hospital Capacity'!$B$2:$B$126,0))&gt;100,100,INDEX('[5]Hospital Capacity'!$I$2:$I$126,MATCH('Data Table'!A86,'[5]Hospital Capacity'!$B$2:$B$126,0)))</f>
        <v>7.8238172278784068</v>
      </c>
      <c r="BD86" s="45">
        <v>254.29983859373266</v>
      </c>
      <c r="BE86" s="45">
        <f>INDEX('[3]60-Mile'!$S$4:$S$129,MATCH(E86,'[3]60-Mile'!$A$4:$A$129,0))</f>
        <v>71.818389710563238</v>
      </c>
      <c r="BF86" s="47">
        <f t="shared" si="99"/>
        <v>30</v>
      </c>
      <c r="BG86" s="43">
        <f t="shared" si="100"/>
        <v>30</v>
      </c>
      <c r="BH86" s="95">
        <v>115.57142857142857</v>
      </c>
      <c r="BI86" s="45">
        <f>INDEX('[3]60-Mile'!$V$4:$V$129,MATCH(E86,'[3]60-Mile'!$A$4:$A$129,0))</f>
        <v>11.571428571428571</v>
      </c>
      <c r="BJ86" s="47">
        <f t="shared" si="101"/>
        <v>30</v>
      </c>
      <c r="BK86" s="47">
        <f t="shared" si="74"/>
        <v>30</v>
      </c>
      <c r="BL86" s="95">
        <v>8.5714285714285712</v>
      </c>
      <c r="BM86" s="45">
        <f>INDEX('[3]60-Mile'!$AA$4:$AA$129,MATCH(E86,'[3]60-Mile'!$A$4:$A$129,0))</f>
        <v>0.14285714285714285</v>
      </c>
      <c r="BO86" s="20">
        <v>884659</v>
      </c>
      <c r="BP86" s="38">
        <v>56.211242106170197</v>
      </c>
      <c r="BQ86" s="38">
        <f>INDEX('[3]60-Mile'!$U$4:$U$129,MATCH(E86,'[3]60-Mile'!$A$4:$A$129,0))</f>
        <v>34.455098752859477</v>
      </c>
      <c r="BR86" s="38">
        <v>122.22462526375148</v>
      </c>
      <c r="BS86" s="38">
        <f>INDEX('[3]60-Mile'!$Z$4:$Z$129,MATCH(E86,'[3]60-Mile'!$A$4:$A$129,0))</f>
        <v>154.91813641066349</v>
      </c>
      <c r="BT86" s="118">
        <f t="shared" si="96"/>
        <v>-0.56484794275491956</v>
      </c>
      <c r="BU86" s="269">
        <v>6.8238172278784068</v>
      </c>
      <c r="BV86" s="2">
        <f>'[3]60-Mile'!B86</f>
        <v>8</v>
      </c>
      <c r="BW86" s="2">
        <f>'[3]60-Mile'!C86</f>
        <v>5</v>
      </c>
      <c r="BX86" s="2">
        <f>'[3]60-Mile'!D86</f>
        <v>8</v>
      </c>
      <c r="BY86" s="2">
        <f>'[3]60-Mile'!E86</f>
        <v>13</v>
      </c>
      <c r="BZ86" s="2">
        <f>'[3]60-Mile'!F86</f>
        <v>18</v>
      </c>
      <c r="CA86" s="2">
        <f>'[3]60-Mile'!G86</f>
        <v>15</v>
      </c>
      <c r="CB86" s="2">
        <f>'[3]60-Mile'!H86</f>
        <v>14</v>
      </c>
      <c r="CC86" s="2">
        <f>'[3]60-Mile'!I86</f>
        <v>0</v>
      </c>
      <c r="CD86" s="2">
        <f>'[3]60-Mile'!J86</f>
        <v>1</v>
      </c>
      <c r="CE86" s="2">
        <f>'[3]60-Mile'!K86</f>
        <v>0</v>
      </c>
      <c r="CF86" s="2">
        <f>'[3]60-Mile'!L86</f>
        <v>0</v>
      </c>
      <c r="CG86" s="2">
        <f>'[3]60-Mile'!M86</f>
        <v>0</v>
      </c>
      <c r="CH86" s="2">
        <f>'[3]60-Mile'!N86</f>
        <v>0</v>
      </c>
      <c r="CI86" s="2">
        <f>'[3]60-Mile'!O86</f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</row>
    <row r="87" spans="1:95" x14ac:dyDescent="0.25">
      <c r="A87" s="21">
        <v>56021</v>
      </c>
      <c r="B87" s="21" t="s">
        <v>100</v>
      </c>
      <c r="C87" s="26" t="s">
        <v>164</v>
      </c>
      <c r="D87" s="26" t="s">
        <v>154</v>
      </c>
      <c r="E87" s="24" t="s">
        <v>188</v>
      </c>
      <c r="F87" s="31">
        <f t="shared" si="65"/>
        <v>7.9379138021618673E-4</v>
      </c>
      <c r="G87" s="31">
        <f t="shared" si="97"/>
        <v>1.0233130162031203</v>
      </c>
      <c r="H87" s="31">
        <f t="shared" si="66"/>
        <v>7.7570730328580602E-4</v>
      </c>
      <c r="I87" s="31">
        <f t="shared" si="75"/>
        <v>3.3736212761570972</v>
      </c>
      <c r="J87" s="31">
        <f t="shared" si="67"/>
        <v>0.15941028357070094</v>
      </c>
      <c r="K87" s="31">
        <f t="shared" si="63"/>
        <v>0.82714523832334463</v>
      </c>
      <c r="L87" s="31">
        <f t="shared" si="64"/>
        <v>0.78700339967476007</v>
      </c>
      <c r="M87" s="31">
        <f t="shared" si="68"/>
        <v>0.38028197627534249</v>
      </c>
      <c r="N87" s="31">
        <f t="shared" si="69"/>
        <v>1.279771788872423E-2</v>
      </c>
      <c r="O87" s="31">
        <f t="shared" si="76"/>
        <v>2.675693101225016E-2</v>
      </c>
      <c r="P87" s="31">
        <f t="shared" si="77"/>
        <v>5.9760956175298804E-3</v>
      </c>
      <c r="Q87" s="31">
        <f t="shared" si="78"/>
        <v>0.56870875533160925</v>
      </c>
      <c r="R87" s="31">
        <f t="shared" si="79"/>
        <v>0.56469440312742103</v>
      </c>
      <c r="S87" s="31">
        <f t="shared" si="80"/>
        <v>5.2700922266139651E-3</v>
      </c>
      <c r="T87" s="31">
        <f t="shared" si="70"/>
        <v>0.67173493550083663</v>
      </c>
      <c r="Z87" s="41">
        <f t="shared" si="81"/>
        <v>0.25275744768580555</v>
      </c>
      <c r="AA87" s="41">
        <f t="shared" si="71"/>
        <v>1</v>
      </c>
      <c r="AB87" s="41">
        <v>0.345528959835807</v>
      </c>
      <c r="AC87" s="41">
        <f t="shared" si="72"/>
        <v>0.9</v>
      </c>
      <c r="AD87" s="41">
        <f t="shared" si="73"/>
        <v>1</v>
      </c>
      <c r="AE87" s="41">
        <f t="shared" si="82"/>
        <v>0.95644007155635058</v>
      </c>
      <c r="AF87" s="41">
        <f t="shared" si="83"/>
        <v>0.53224236425356208</v>
      </c>
      <c r="AG87" s="41">
        <f t="shared" si="84"/>
        <v>0.25724020442930151</v>
      </c>
      <c r="AH87" s="41">
        <f t="shared" si="85"/>
        <v>0.76607281177381881</v>
      </c>
      <c r="AI87" s="41">
        <f t="shared" si="86"/>
        <v>0</v>
      </c>
      <c r="AJ87" s="41">
        <f t="shared" si="87"/>
        <v>5.6924146975586488E-2</v>
      </c>
      <c r="AK87" s="41">
        <f t="shared" si="88"/>
        <v>0.15546895075483502</v>
      </c>
      <c r="AL87" s="41">
        <f t="shared" si="89"/>
        <v>0.55947835573222493</v>
      </c>
      <c r="AM87" s="41">
        <f t="shared" si="90"/>
        <v>0</v>
      </c>
      <c r="AN87" s="41">
        <f t="shared" si="91"/>
        <v>5.2160473951960856E-3</v>
      </c>
      <c r="AO87" s="41">
        <f t="shared" si="92"/>
        <v>1.337846550612508E-2</v>
      </c>
      <c r="AP87" s="41">
        <f t="shared" si="93"/>
        <v>0</v>
      </c>
      <c r="AQ87" s="41">
        <f t="shared" si="94"/>
        <v>0</v>
      </c>
      <c r="AR87" s="41">
        <f t="shared" si="98"/>
        <v>5.2700922266139651E-3</v>
      </c>
      <c r="AS87" s="41">
        <f t="shared" si="95"/>
        <v>2.9880478087649402E-3</v>
      </c>
      <c r="AT87" s="44">
        <v>0.2697</v>
      </c>
      <c r="AU87" s="43">
        <f>INDEX('[4]Social Distancing Grades'!$C$2:$C$126,MATCH('Data Table'!$A87,'[4]Social Distancing Grades'!$B$2:$B$126,0))</f>
        <v>1</v>
      </c>
      <c r="AV87" s="62">
        <v>0.345528959835807</v>
      </c>
      <c r="AW87" s="43">
        <f>INDEX('[4]Social Distancing Grades'!$E$2:$E$126,MATCH('Data Table'!$A87,'[4]Social Distancing Grades'!$B$2:$B$126,0))</f>
        <v>0.9</v>
      </c>
      <c r="AX87" s="43">
        <f>INDEX('[4]Social Distancing Grades'!$D$2:$D$126,MATCH('Data Table'!$A87,'[4]Social Distancing Grades'!$B$2:$B$126,0))</f>
        <v>1</v>
      </c>
      <c r="AY87" s="45">
        <v>105</v>
      </c>
      <c r="AZ87" s="46">
        <v>0.20784117089708143</v>
      </c>
      <c r="BA87" s="43">
        <v>2.31</v>
      </c>
      <c r="BB87" s="43">
        <v>11.93</v>
      </c>
      <c r="BC87" s="268">
        <f>IF(INDEX('[5]Hospital Capacity'!$I$2:$I$126,MATCH('Data Table'!A87,'[5]Hospital Capacity'!$B$2:$B$126,0))&gt;100,100,INDEX('[5]Hospital Capacity'!$I$2:$I$126,MATCH('Data Table'!A87,'[5]Hospital Capacity'!$B$2:$B$126,0)))</f>
        <v>0</v>
      </c>
      <c r="BD87" s="45">
        <v>147.78889819672852</v>
      </c>
      <c r="BE87" s="45">
        <f>INDEX('[3]60-Mile'!$S$4:$S$129,MATCH(E87,'[3]60-Mile'!$A$4:$A$129,0))</f>
        <v>382.91181317709459</v>
      </c>
      <c r="BF87" s="47">
        <f t="shared" si="99"/>
        <v>22.885970483637134</v>
      </c>
      <c r="BG87" s="43">
        <f t="shared" si="100"/>
        <v>30</v>
      </c>
      <c r="BH87" s="95">
        <v>12</v>
      </c>
      <c r="BI87" s="45">
        <f>INDEX('[3]60-Mile'!$V$4:$V$129,MATCH(E87,'[3]60-Mile'!$A$4:$A$129,0))</f>
        <v>23.714285714285715</v>
      </c>
      <c r="BJ87" s="47">
        <f t="shared" si="101"/>
        <v>30</v>
      </c>
      <c r="BK87" s="47">
        <f t="shared" si="74"/>
        <v>30</v>
      </c>
      <c r="BL87" s="95">
        <v>0.5714285714285714</v>
      </c>
      <c r="BM87" s="45">
        <f>INDEX('[3]60-Mile'!$AA$4:$AA$129,MATCH(E87,'[3]60-Mile'!$A$4:$A$129,0))</f>
        <v>0.42857142857142855</v>
      </c>
      <c r="BO87" s="20">
        <v>7614893</v>
      </c>
      <c r="BP87" s="38">
        <v>22.885970483637134</v>
      </c>
      <c r="BQ87" s="38">
        <f>INDEX('[3]60-Mile'!$U$4:$U$129,MATCH(E87,'[3]60-Mile'!$A$4:$A$129,0))</f>
        <v>91.40312692017352</v>
      </c>
      <c r="BR87" s="38">
        <v>0</v>
      </c>
      <c r="BS87" s="38">
        <f>INDEX('[3]60-Mile'!$Z$4:$Z$129,MATCH(E87,'[3]60-Mile'!$A$4:$A$129,0))</f>
        <v>239.02008525521794</v>
      </c>
      <c r="BT87" s="118">
        <f t="shared" si="96"/>
        <v>-0.91288014311270127</v>
      </c>
      <c r="BU87" s="269">
        <v>-1</v>
      </c>
      <c r="BV87" s="2">
        <f>'[3]60-Mile'!B87</f>
        <v>17</v>
      </c>
      <c r="BW87" s="2">
        <f>'[3]60-Mile'!C87</f>
        <v>36</v>
      </c>
      <c r="BX87" s="2">
        <f>'[3]60-Mile'!D87</f>
        <v>16</v>
      </c>
      <c r="BY87" s="2">
        <f>'[3]60-Mile'!E87</f>
        <v>25</v>
      </c>
      <c r="BZ87" s="2">
        <f>'[3]60-Mile'!F87</f>
        <v>12</v>
      </c>
      <c r="CA87" s="2">
        <f>'[3]60-Mile'!G87</f>
        <v>38</v>
      </c>
      <c r="CB87" s="2">
        <f>'[3]60-Mile'!H87</f>
        <v>22</v>
      </c>
      <c r="CC87" s="2">
        <f>'[3]60-Mile'!I87</f>
        <v>1</v>
      </c>
      <c r="CD87" s="2">
        <f>'[3]60-Mile'!J87</f>
        <v>1</v>
      </c>
      <c r="CE87" s="2">
        <f>'[3]60-Mile'!K87</f>
        <v>1</v>
      </c>
      <c r="CF87" s="2">
        <f>'[3]60-Mile'!L87</f>
        <v>0</v>
      </c>
      <c r="CG87" s="2">
        <f>'[3]60-Mile'!M87</f>
        <v>0</v>
      </c>
      <c r="CH87" s="2">
        <f>'[3]60-Mile'!N87</f>
        <v>0</v>
      </c>
      <c r="CI87" s="2">
        <f>'[3]60-Mile'!O87</f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</row>
    <row r="88" spans="1:95" x14ac:dyDescent="0.25">
      <c r="A88" s="21">
        <v>48451</v>
      </c>
      <c r="B88" s="21" t="s">
        <v>94</v>
      </c>
      <c r="C88" s="26" t="s">
        <v>164</v>
      </c>
      <c r="D88" s="26" t="s">
        <v>74</v>
      </c>
      <c r="E88" s="24" t="s">
        <v>107</v>
      </c>
      <c r="F88" s="31">
        <f t="shared" si="65"/>
        <v>5.4199685977240087E-7</v>
      </c>
      <c r="G88" s="31">
        <f t="shared" si="97"/>
        <v>0.35741279578433566</v>
      </c>
      <c r="H88" s="31">
        <f>M88*(J88^I88)</f>
        <v>1.5164450354470354E-6</v>
      </c>
      <c r="I88" s="31">
        <f t="shared" si="75"/>
        <v>3.1702401814245955</v>
      </c>
      <c r="J88" s="31">
        <f t="shared" si="67"/>
        <v>3.2634533047915922E-2</v>
      </c>
      <c r="K88" s="31">
        <f t="shared" si="63"/>
        <v>0.41132826975021408</v>
      </c>
      <c r="L88" s="31">
        <f t="shared" si="64"/>
        <v>0.41132826975021408</v>
      </c>
      <c r="M88" s="31">
        <f t="shared" si="68"/>
        <v>7.8131523599792849E-2</v>
      </c>
      <c r="N88" s="31">
        <f t="shared" si="69"/>
        <v>-2.7490649844337366E-3</v>
      </c>
      <c r="O88" s="31">
        <f t="shared" si="76"/>
        <v>1.6118633139909735E-3</v>
      </c>
      <c r="P88" s="31">
        <f t="shared" si="77"/>
        <v>0</v>
      </c>
      <c r="Q88" s="31">
        <f t="shared" si="78"/>
        <v>0.4684783308648337</v>
      </c>
      <c r="R88" s="31">
        <f t="shared" si="79"/>
        <v>0.4684783308648337</v>
      </c>
      <c r="S88" s="31">
        <f t="shared" si="80"/>
        <v>0.23715415019762848</v>
      </c>
      <c r="T88" s="31">
        <f t="shared" si="70"/>
        <v>2.7055199163426904</v>
      </c>
      <c r="Z88" s="41">
        <f t="shared" si="81"/>
        <v>0.65951963715080919</v>
      </c>
      <c r="AA88" s="41">
        <f t="shared" si="71"/>
        <v>1</v>
      </c>
      <c r="AB88" s="41">
        <v>0.17090333687038772</v>
      </c>
      <c r="AC88" s="41">
        <f t="shared" si="72"/>
        <v>1</v>
      </c>
      <c r="AD88" s="41">
        <f t="shared" si="73"/>
        <v>1</v>
      </c>
      <c r="AE88" s="41">
        <f t="shared" si="82"/>
        <v>0.156484794275492</v>
      </c>
      <c r="AF88" s="41">
        <f t="shared" si="83"/>
        <v>0.21312993077587467</v>
      </c>
      <c r="AG88" s="41">
        <f t="shared" si="84"/>
        <v>4.9403747870528113E-2</v>
      </c>
      <c r="AH88" s="41">
        <f t="shared" si="85"/>
        <v>0.1882261812548412</v>
      </c>
      <c r="AI88" s="41">
        <f t="shared" si="86"/>
        <v>5.9891433329483164E-2</v>
      </c>
      <c r="AJ88" s="41">
        <f t="shared" si="87"/>
        <v>8.0043159517969656E-2</v>
      </c>
      <c r="AK88" s="41">
        <f t="shared" si="88"/>
        <v>4.6415373346940167E-2</v>
      </c>
      <c r="AL88" s="41">
        <f t="shared" si="89"/>
        <v>0</v>
      </c>
      <c r="AM88" s="41">
        <f t="shared" si="90"/>
        <v>0</v>
      </c>
      <c r="AN88" s="41">
        <f t="shared" si="91"/>
        <v>0.4684783308648337</v>
      </c>
      <c r="AO88" s="41">
        <f t="shared" si="92"/>
        <v>8.0593165699548673E-4</v>
      </c>
      <c r="AP88" s="41">
        <f t="shared" si="93"/>
        <v>0</v>
      </c>
      <c r="AQ88" s="41">
        <f t="shared" si="94"/>
        <v>0</v>
      </c>
      <c r="AR88" s="41">
        <f t="shared" si="98"/>
        <v>0.23715415019762848</v>
      </c>
      <c r="AS88" s="41">
        <f t="shared" si="95"/>
        <v>0</v>
      </c>
      <c r="AT88" s="44">
        <v>0.6643</v>
      </c>
      <c r="AU88" s="43">
        <f>INDEX('[4]Social Distancing Grades'!$C$2:$C$126,MATCH('Data Table'!$A88,'[4]Social Distancing Grades'!$B$2:$B$126,0))</f>
        <v>1</v>
      </c>
      <c r="AV88" s="62">
        <v>0.17090333687038772</v>
      </c>
      <c r="AW88" s="43">
        <f>INDEX('[4]Social Distancing Grades'!$E$2:$E$126,MATCH('Data Table'!$A88,'[4]Social Distancing Grades'!$B$2:$B$126,0))</f>
        <v>1</v>
      </c>
      <c r="AX88" s="43">
        <f>INDEX('[4]Social Distancing Grades'!$D$2:$D$126,MATCH('Data Table'!$A88,'[4]Social Distancing Grades'!$B$2:$B$126,0))</f>
        <v>1</v>
      </c>
      <c r="AY88" s="45">
        <v>35879</v>
      </c>
      <c r="AZ88" s="46">
        <v>0.16397159672910988</v>
      </c>
      <c r="BA88" s="43">
        <v>1.0900000000000001</v>
      </c>
      <c r="BB88" s="43">
        <v>4.47</v>
      </c>
      <c r="BC88" s="268">
        <f>IF(INDEX('[5]Hospital Capacity'!$I$2:$I$126,MATCH('Data Table'!A88,'[5]Hospital Capacity'!$B$2:$B$126,0))&gt;100,100,INDEX('[5]Hospital Capacity'!$I$2:$I$126,MATCH('Data Table'!A88,'[5]Hospital Capacity'!$B$2:$B$126,0)))</f>
        <v>5.9891433329483164</v>
      </c>
      <c r="BD88" s="45">
        <v>189.91055837355049</v>
      </c>
      <c r="BE88" s="45">
        <f>INDEX('[3]60-Mile'!$S$4:$S$129,MATCH(E88,'[3]60-Mile'!$A$4:$A$129,0))</f>
        <v>129.48909177334491</v>
      </c>
      <c r="BF88" s="47">
        <f t="shared" si="99"/>
        <v>30</v>
      </c>
      <c r="BG88" s="43">
        <f t="shared" si="100"/>
        <v>30</v>
      </c>
      <c r="BH88" s="95">
        <v>1039.7142857142858</v>
      </c>
      <c r="BI88" s="45">
        <f>INDEX('[3]60-Mile'!$V$4:$V$129,MATCH(E88,'[3]60-Mile'!$A$4:$A$129,0))</f>
        <v>1.4285714285714286</v>
      </c>
      <c r="BJ88" s="47">
        <f t="shared" si="101"/>
        <v>30</v>
      </c>
      <c r="BK88" s="47">
        <f t="shared" si="74"/>
        <v>30</v>
      </c>
      <c r="BL88" s="95">
        <v>25.714285714285715</v>
      </c>
      <c r="BM88" s="45">
        <f>INDEX('[3]60-Mile'!$AA$4:$AA$129,MATCH(E88,'[3]60-Mile'!$A$4:$A$129,0))</f>
        <v>0</v>
      </c>
      <c r="BO88" s="20">
        <v>578759</v>
      </c>
      <c r="BP88" s="38">
        <v>61.925879134595924</v>
      </c>
      <c r="BQ88" s="38">
        <f>INDEX('[3]60-Mile'!$U$4:$U$129,MATCH(E88,'[3]60-Mile'!$A$4:$A$129,0))</f>
        <v>191.30841255079173</v>
      </c>
      <c r="BR88" s="38">
        <v>50.054328655675313</v>
      </c>
      <c r="BS88" s="38">
        <f>INDEX('[3]60-Mile'!$Z$4:$Z$129,MATCH(E88,'[3]60-Mile'!$A$4:$A$129,0))</f>
        <v>0</v>
      </c>
      <c r="BT88" s="118">
        <f t="shared" si="96"/>
        <v>0.687030411449016</v>
      </c>
      <c r="BU88" s="269">
        <v>4.9891433329483164</v>
      </c>
      <c r="BV88" s="2">
        <f>'[3]60-Mile'!B88</f>
        <v>0</v>
      </c>
      <c r="BW88" s="2">
        <f>'[3]60-Mile'!C88</f>
        <v>8</v>
      </c>
      <c r="BX88" s="2">
        <f>'[3]60-Mile'!D88</f>
        <v>0</v>
      </c>
      <c r="BY88" s="2">
        <f>'[3]60-Mile'!E88</f>
        <v>1</v>
      </c>
      <c r="BZ88" s="2">
        <f>'[3]60-Mile'!F88</f>
        <v>0</v>
      </c>
      <c r="CA88" s="2">
        <f>'[3]60-Mile'!G88</f>
        <v>1</v>
      </c>
      <c r="CB88" s="2">
        <f>'[3]60-Mile'!H88</f>
        <v>0</v>
      </c>
      <c r="CC88" s="2">
        <f>'[3]60-Mile'!I88</f>
        <v>0</v>
      </c>
      <c r="CD88" s="2">
        <f>'[3]60-Mile'!J88</f>
        <v>0</v>
      </c>
      <c r="CE88" s="2">
        <f>'[3]60-Mile'!K88</f>
        <v>0</v>
      </c>
      <c r="CF88" s="2">
        <f>'[3]60-Mile'!L88</f>
        <v>0</v>
      </c>
      <c r="CG88" s="2">
        <f>'[3]60-Mile'!M88</f>
        <v>0</v>
      </c>
      <c r="CH88" s="2">
        <f>'[3]60-Mile'!N88</f>
        <v>0</v>
      </c>
      <c r="CI88" s="2">
        <f>'[3]60-Mile'!O88</f>
        <v>0</v>
      </c>
      <c r="CK88" s="2">
        <v>0</v>
      </c>
      <c r="CL88" s="2">
        <v>0</v>
      </c>
      <c r="CM88" s="2">
        <v>0</v>
      </c>
      <c r="CN88" s="2">
        <v>-10629</v>
      </c>
      <c r="CO88" s="2">
        <v>10744</v>
      </c>
      <c r="CP88" s="2">
        <v>-7551</v>
      </c>
      <c r="CQ88" s="2">
        <v>35879</v>
      </c>
    </row>
    <row r="89" spans="1:95" x14ac:dyDescent="0.25">
      <c r="A89" s="21">
        <v>38035</v>
      </c>
      <c r="B89" s="21" t="s">
        <v>84</v>
      </c>
      <c r="C89" s="26" t="s">
        <v>164</v>
      </c>
      <c r="D89" s="26" t="s">
        <v>155</v>
      </c>
      <c r="E89" s="24" t="s">
        <v>128</v>
      </c>
      <c r="F89" s="31">
        <f t="shared" si="65"/>
        <v>1.2530668277361677E-7</v>
      </c>
      <c r="G89" s="31">
        <f t="shared" si="97"/>
        <v>0.3407725435747756</v>
      </c>
      <c r="H89" s="31">
        <f t="shared" si="66"/>
        <v>3.6771355303195302E-7</v>
      </c>
      <c r="I89" s="31">
        <f t="shared" si="75"/>
        <v>3.3565096381816306</v>
      </c>
      <c r="J89" s="31">
        <f t="shared" si="67"/>
        <v>5.9993817697867192E-2</v>
      </c>
      <c r="K89" s="31">
        <f t="shared" si="63"/>
        <v>0.38794468274957095</v>
      </c>
      <c r="L89" s="31">
        <f t="shared" si="64"/>
        <v>0.31425513713343267</v>
      </c>
      <c r="M89" s="31">
        <f t="shared" si="68"/>
        <v>4.643088373989847E-3</v>
      </c>
      <c r="N89" s="31">
        <f t="shared" si="69"/>
        <v>1.7093412552694339E-3</v>
      </c>
      <c r="O89" s="31">
        <f t="shared" si="76"/>
        <v>5.3191489361702126E-3</v>
      </c>
      <c r="P89" s="31">
        <f t="shared" si="77"/>
        <v>0</v>
      </c>
      <c r="Q89" s="31">
        <f t="shared" si="78"/>
        <v>3.36789233047846E-2</v>
      </c>
      <c r="R89" s="31">
        <f t="shared" si="79"/>
        <v>3.36789233047846E-2</v>
      </c>
      <c r="S89" s="31">
        <f t="shared" si="80"/>
        <v>1.3175230566534914E-2</v>
      </c>
      <c r="T89" s="31">
        <f t="shared" si="70"/>
        <v>0.67864384400934641</v>
      </c>
      <c r="Z89" s="41">
        <f t="shared" si="81"/>
        <v>0.28698072363673843</v>
      </c>
      <c r="AA89" s="41">
        <f t="shared" si="71"/>
        <v>1</v>
      </c>
      <c r="AB89" s="41">
        <v>0.14856033370996449</v>
      </c>
      <c r="AC89" s="41">
        <f t="shared" si="72"/>
        <v>0.9</v>
      </c>
      <c r="AD89" s="41">
        <f t="shared" si="73"/>
        <v>1</v>
      </c>
      <c r="AE89" s="41">
        <f t="shared" si="82"/>
        <v>0.94823345259391767</v>
      </c>
      <c r="AF89" s="41">
        <f t="shared" si="83"/>
        <v>0.52529350683758624</v>
      </c>
      <c r="AG89" s="41">
        <f t="shared" si="84"/>
        <v>2.8960817717206121E-2</v>
      </c>
      <c r="AH89" s="41">
        <f t="shared" si="85"/>
        <v>0.17738187451587917</v>
      </c>
      <c r="AI89" s="41">
        <f t="shared" si="86"/>
        <v>6.7214925670845152E-2</v>
      </c>
      <c r="AJ89" s="41">
        <f t="shared" si="87"/>
        <v>0.15284851629463864</v>
      </c>
      <c r="AK89" s="41">
        <f t="shared" si="88"/>
        <v>0.13161122440306453</v>
      </c>
      <c r="AL89" s="41">
        <f t="shared" si="89"/>
        <v>0</v>
      </c>
      <c r="AM89" s="41">
        <f t="shared" si="90"/>
        <v>0</v>
      </c>
      <c r="AN89" s="41">
        <f t="shared" si="91"/>
        <v>3.36789233047846E-2</v>
      </c>
      <c r="AO89" s="41">
        <f t="shared" si="92"/>
        <v>2.6595744680851063E-3</v>
      </c>
      <c r="AP89" s="41">
        <f t="shared" si="93"/>
        <v>0</v>
      </c>
      <c r="AQ89" s="41">
        <f t="shared" si="94"/>
        <v>0</v>
      </c>
      <c r="AR89" s="41">
        <f t="shared" si="98"/>
        <v>1.3175230566534914E-2</v>
      </c>
      <c r="AS89" s="41">
        <f t="shared" si="95"/>
        <v>0</v>
      </c>
      <c r="AT89" s="44">
        <v>0.3029</v>
      </c>
      <c r="AU89" s="43">
        <f>INDEX('[4]Social Distancing Grades'!$C$2:$C$126,MATCH('Data Table'!$A89,'[4]Social Distancing Grades'!$B$2:$B$126,0))</f>
        <v>1</v>
      </c>
      <c r="AV89" s="62">
        <v>0.14856033370996449</v>
      </c>
      <c r="AW89" s="43">
        <f>INDEX('[4]Social Distancing Grades'!$E$2:$E$126,MATCH('Data Table'!$A89,'[4]Social Distancing Grades'!$B$2:$B$126,0))</f>
        <v>0.9</v>
      </c>
      <c r="AX89" s="43">
        <f>INDEX('[4]Social Distancing Grades'!$D$2:$D$126,MATCH('Data Table'!$A89,'[4]Social Distancing Grades'!$B$2:$B$126,0))</f>
        <v>1</v>
      </c>
      <c r="AY89" s="45">
        <v>472</v>
      </c>
      <c r="AZ89" s="46">
        <v>0.20688588560007615</v>
      </c>
      <c r="BA89" s="43">
        <v>0.97</v>
      </c>
      <c r="BB89" s="43">
        <v>4.33</v>
      </c>
      <c r="BC89" s="268">
        <f>IF(INDEX('[5]Hospital Capacity'!$I$2:$I$126,MATCH('Data Table'!A89,'[5]Hospital Capacity'!$B$2:$B$126,0))&gt;100,100,INDEX('[5]Hospital Capacity'!$I$2:$I$126,MATCH('Data Table'!A89,'[5]Hospital Capacity'!$B$2:$B$126,0)))</f>
        <v>6.7214925670845158</v>
      </c>
      <c r="BD89" s="45">
        <v>322.55820029065683</v>
      </c>
      <c r="BE89" s="45">
        <f>INDEX('[3]60-Mile'!$S$4:$S$129,MATCH(E89,'[3]60-Mile'!$A$4:$A$129,0))</f>
        <v>327.47034961137092</v>
      </c>
      <c r="BF89" s="47">
        <f t="shared" si="99"/>
        <v>30</v>
      </c>
      <c r="BG89" s="43">
        <f t="shared" si="100"/>
        <v>30</v>
      </c>
      <c r="BH89" s="95">
        <v>75.142857142857139</v>
      </c>
      <c r="BI89" s="45">
        <f>INDEX('[3]60-Mile'!$V$4:$V$129,MATCH(E89,'[3]60-Mile'!$A$4:$A$129,0))</f>
        <v>4.7142857142857144</v>
      </c>
      <c r="BJ89" s="47">
        <f t="shared" si="101"/>
        <v>30</v>
      </c>
      <c r="BK89" s="47">
        <f t="shared" si="74"/>
        <v>30</v>
      </c>
      <c r="BL89" s="95">
        <v>1.4285714285714286</v>
      </c>
      <c r="BM89" s="45">
        <f>INDEX('[3]60-Mile'!$AA$4:$AA$129,MATCH(E89,'[3]60-Mile'!$A$4:$A$129,0))</f>
        <v>0</v>
      </c>
      <c r="BO89" s="20">
        <v>28995881</v>
      </c>
      <c r="BP89" s="38">
        <v>43.320774572982394</v>
      </c>
      <c r="BQ89" s="38">
        <f>INDEX('[3]60-Mile'!$U$4:$U$129,MATCH(E89,'[3]60-Mile'!$A$4:$A$129,0))</f>
        <v>61.846985153445921</v>
      </c>
      <c r="BR89" s="38">
        <v>37.082294466303075</v>
      </c>
      <c r="BS89" s="38">
        <f>INDEX('[3]60-Mile'!$Z$4:$Z$129,MATCH(E89,'[3]60-Mile'!$A$4:$A$129,0))</f>
        <v>0</v>
      </c>
      <c r="BT89" s="118">
        <f t="shared" si="96"/>
        <v>-0.89646690518783545</v>
      </c>
      <c r="BU89" s="269">
        <v>5.7214925670845158</v>
      </c>
      <c r="BV89" s="2">
        <f>'[3]60-Mile'!B89</f>
        <v>1</v>
      </c>
      <c r="BW89" s="2">
        <f>'[3]60-Mile'!C89</f>
        <v>0</v>
      </c>
      <c r="BX89" s="2">
        <f>'[3]60-Mile'!D89</f>
        <v>23</v>
      </c>
      <c r="BY89" s="2">
        <f>'[3]60-Mile'!E89</f>
        <v>1</v>
      </c>
      <c r="BZ89" s="2">
        <f>'[3]60-Mile'!F89</f>
        <v>0</v>
      </c>
      <c r="CA89" s="2">
        <f>'[3]60-Mile'!G89</f>
        <v>3</v>
      </c>
      <c r="CB89" s="2">
        <f>'[3]60-Mile'!H89</f>
        <v>5</v>
      </c>
      <c r="CC89" s="2">
        <f>'[3]60-Mile'!I89</f>
        <v>0</v>
      </c>
      <c r="CD89" s="2">
        <f>'[3]60-Mile'!J89</f>
        <v>0</v>
      </c>
      <c r="CE89" s="2">
        <f>'[3]60-Mile'!K89</f>
        <v>0</v>
      </c>
      <c r="CF89" s="2">
        <f>'[3]60-Mile'!L89</f>
        <v>0</v>
      </c>
      <c r="CG89" s="2">
        <f>'[3]60-Mile'!M89</f>
        <v>0</v>
      </c>
      <c r="CH89" s="2">
        <f>'[3]60-Mile'!N89</f>
        <v>0</v>
      </c>
      <c r="CI89" s="2">
        <f>'[3]60-Mile'!O89</f>
        <v>0</v>
      </c>
      <c r="CK89" s="2">
        <v>540</v>
      </c>
      <c r="CL89" s="2">
        <v>459</v>
      </c>
      <c r="CM89" s="2">
        <v>739</v>
      </c>
      <c r="CN89" s="2">
        <v>671</v>
      </c>
      <c r="CO89" s="2">
        <v>838</v>
      </c>
      <c r="CP89" s="2">
        <v>810</v>
      </c>
      <c r="CQ89" s="2">
        <v>472</v>
      </c>
    </row>
    <row r="90" spans="1:95" x14ac:dyDescent="0.25">
      <c r="A90" s="21">
        <v>25017</v>
      </c>
      <c r="B90" s="21" t="s">
        <v>67</v>
      </c>
      <c r="C90" s="26" t="s">
        <v>164</v>
      </c>
      <c r="D90" s="26" t="s">
        <v>157</v>
      </c>
      <c r="E90" s="24" t="s">
        <v>139</v>
      </c>
      <c r="F90" s="31">
        <f t="shared" si="65"/>
        <v>3.84826254966947</v>
      </c>
      <c r="G90" s="31">
        <f t="shared" si="97"/>
        <v>0.90238259793709641</v>
      </c>
      <c r="H90" s="31">
        <f t="shared" si="66"/>
        <v>4.2645575817473</v>
      </c>
      <c r="I90" s="31">
        <f t="shared" si="75"/>
        <v>2.6959385630347388</v>
      </c>
      <c r="J90" s="31">
        <f t="shared" si="67"/>
        <v>1.2327767146709414</v>
      </c>
      <c r="K90" s="31">
        <f t="shared" si="63"/>
        <v>0.99790625205758976</v>
      </c>
      <c r="L90" s="31">
        <f t="shared" si="64"/>
        <v>0.99060844937877834</v>
      </c>
      <c r="M90" s="31">
        <f t="shared" si="68"/>
        <v>2.4258009573652335</v>
      </c>
      <c r="N90" s="31">
        <f t="shared" si="69"/>
        <v>1.1722684915449431</v>
      </c>
      <c r="O90" s="31">
        <f t="shared" si="76"/>
        <v>1.3302707930367503</v>
      </c>
      <c r="P90" s="31">
        <f t="shared" si="77"/>
        <v>1.1135458167330679</v>
      </c>
      <c r="Q90" s="31">
        <f t="shared" si="78"/>
        <v>1.2792088262210264</v>
      </c>
      <c r="R90" s="31">
        <f t="shared" si="79"/>
        <v>0.46738360486831099</v>
      </c>
      <c r="S90" s="31">
        <f t="shared" si="80"/>
        <v>0.81554677206851123</v>
      </c>
      <c r="T90" s="31">
        <f t="shared" si="70"/>
        <v>0.72904518983732203</v>
      </c>
      <c r="Z90" s="41">
        <f t="shared" si="81"/>
        <v>0.20812287393052262</v>
      </c>
      <c r="AA90" s="41">
        <f t="shared" si="71"/>
        <v>0.8</v>
      </c>
      <c r="AB90" s="41">
        <v>1</v>
      </c>
      <c r="AC90" s="41">
        <f t="shared" si="72"/>
        <v>0.9</v>
      </c>
      <c r="AD90" s="41">
        <f t="shared" si="73"/>
        <v>0.8</v>
      </c>
      <c r="AE90" s="41">
        <f t="shared" si="82"/>
        <v>0.90896690518783541</v>
      </c>
      <c r="AF90" s="41">
        <f t="shared" si="83"/>
        <v>0.462690179914308</v>
      </c>
      <c r="AG90" s="41">
        <f t="shared" si="84"/>
        <v>0.61158432708688237</v>
      </c>
      <c r="AH90" s="41">
        <f t="shared" si="85"/>
        <v>0.26800929512006194</v>
      </c>
      <c r="AI90" s="41">
        <f t="shared" si="86"/>
        <v>1.1394487865076101E-2</v>
      </c>
      <c r="AJ90" s="41">
        <f t="shared" si="87"/>
        <v>0.70958988288065705</v>
      </c>
      <c r="AK90" s="41">
        <f t="shared" si="88"/>
        <v>0.53635998232924798</v>
      </c>
      <c r="AL90" s="41">
        <f t="shared" si="89"/>
        <v>0</v>
      </c>
      <c r="AM90" s="41">
        <f t="shared" si="90"/>
        <v>0</v>
      </c>
      <c r="AN90" s="41">
        <f t="shared" si="91"/>
        <v>0.46738360486831099</v>
      </c>
      <c r="AO90" s="41">
        <f t="shared" si="92"/>
        <v>0.66513539651837517</v>
      </c>
      <c r="AP90" s="41">
        <f t="shared" si="93"/>
        <v>0</v>
      </c>
      <c r="AQ90" s="41">
        <f t="shared" si="94"/>
        <v>0</v>
      </c>
      <c r="AR90" s="41">
        <f t="shared" si="98"/>
        <v>0.81554677206851123</v>
      </c>
      <c r="AS90" s="41">
        <f t="shared" si="95"/>
        <v>0.55677290836653393</v>
      </c>
      <c r="AT90" s="44">
        <v>0.22639999999999999</v>
      </c>
      <c r="AU90" s="43">
        <f>INDEX('[4]Social Distancing Grades'!$C$2:$C$126,MATCH('Data Table'!$A90,'[4]Social Distancing Grades'!$B$2:$B$126,0))</f>
        <v>0.8</v>
      </c>
      <c r="AV90" s="62">
        <v>1</v>
      </c>
      <c r="AW90" s="43">
        <f>INDEX('[4]Social Distancing Grades'!$E$2:$E$126,MATCH('Data Table'!$A90,'[4]Social Distancing Grades'!$B$2:$B$126,0))</f>
        <v>0.9</v>
      </c>
      <c r="AX90" s="43">
        <f>INDEX('[4]Social Distancing Grades'!$D$2:$D$126,MATCH('Data Table'!$A90,'[4]Social Distancing Grades'!$B$2:$B$126,0))</f>
        <v>0.8</v>
      </c>
      <c r="AY90" s="45">
        <v>2228</v>
      </c>
      <c r="AZ90" s="46">
        <v>0.19827957319885611</v>
      </c>
      <c r="BA90" s="43">
        <v>4.3899999999999997</v>
      </c>
      <c r="BB90" s="43">
        <v>5.5</v>
      </c>
      <c r="BC90" s="268">
        <f>IF(INDEX('[5]Hospital Capacity'!$I$2:$I$126,MATCH('Data Table'!A90,'[5]Hospital Capacity'!$B$2:$B$126,0))&gt;100,100,INDEX('[5]Hospital Capacity'!$I$2:$I$126,MATCH('Data Table'!A90,'[5]Hospital Capacity'!$B$2:$B$126,0)))</f>
        <v>1.1394487865076102</v>
      </c>
      <c r="BD90" s="45">
        <v>1336.9125377315042</v>
      </c>
      <c r="BE90" s="45">
        <f>INDEX('[3]60-Mile'!$S$4:$S$129,MATCH(E90,'[3]60-Mile'!$A$4:$A$129,0))</f>
        <v>1268.0404267835047</v>
      </c>
      <c r="BF90" s="47">
        <f t="shared" si="99"/>
        <v>30</v>
      </c>
      <c r="BG90" s="43">
        <f t="shared" si="100"/>
        <v>30</v>
      </c>
      <c r="BH90" s="95">
        <v>1037.2857142857142</v>
      </c>
      <c r="BI90" s="45">
        <f>INDEX('[3]60-Mile'!$V$4:$V$129,MATCH(E90,'[3]60-Mile'!$A$4:$A$129,0))</f>
        <v>1179</v>
      </c>
      <c r="BJ90" s="47">
        <f t="shared" si="101"/>
        <v>30</v>
      </c>
      <c r="BK90" s="47">
        <f t="shared" si="74"/>
        <v>30</v>
      </c>
      <c r="BL90" s="95">
        <v>88.428571428571431</v>
      </c>
      <c r="BM90" s="45">
        <f>INDEX('[3]60-Mile'!$AA$4:$AA$129,MATCH(E90,'[3]60-Mile'!$A$4:$A$129,0))</f>
        <v>79.857142857142861</v>
      </c>
      <c r="BO90" s="20">
        <v>762062</v>
      </c>
      <c r="BP90" s="38">
        <v>108.12710088758307</v>
      </c>
      <c r="BQ90" s="38">
        <f>INDEX('[3]60-Mile'!$U$4:$U$129,MATCH(E90,'[3]60-Mile'!$A$4:$A$129,0))</f>
        <v>58.45619708771617</v>
      </c>
      <c r="BR90" s="38">
        <v>100.72649052189693</v>
      </c>
      <c r="BS90" s="38">
        <f>INDEX('[3]60-Mile'!$Z$4:$Z$129,MATCH(E90,'[3]60-Mile'!$A$4:$A$129,0))</f>
        <v>53.163883645923292</v>
      </c>
      <c r="BT90" s="118">
        <f t="shared" si="96"/>
        <v>-0.81793381037567081</v>
      </c>
      <c r="BU90" s="269">
        <v>0.13944878650761017</v>
      </c>
      <c r="BV90" s="2">
        <f>'[3]60-Mile'!B90</f>
        <v>1015</v>
      </c>
      <c r="BW90" s="2">
        <f>'[3]60-Mile'!C90</f>
        <v>890</v>
      </c>
      <c r="BX90" s="2">
        <f>'[3]60-Mile'!D90</f>
        <v>2039</v>
      </c>
      <c r="BY90" s="2">
        <f>'[3]60-Mile'!E90</f>
        <v>1277</v>
      </c>
      <c r="BZ90" s="2">
        <f>'[3]60-Mile'!F90</f>
        <v>940</v>
      </c>
      <c r="CA90" s="2">
        <f>'[3]60-Mile'!G90</f>
        <v>993</v>
      </c>
      <c r="CB90" s="2">
        <f>'[3]60-Mile'!H90</f>
        <v>1099</v>
      </c>
      <c r="CC90" s="2">
        <f>'[3]60-Mile'!I90</f>
        <v>61</v>
      </c>
      <c r="CD90" s="2">
        <f>'[3]60-Mile'!J90</f>
        <v>80</v>
      </c>
      <c r="CE90" s="2">
        <f>'[3]60-Mile'!K90</f>
        <v>125</v>
      </c>
      <c r="CF90" s="2">
        <f>'[3]60-Mile'!L90</f>
        <v>83</v>
      </c>
      <c r="CG90" s="2">
        <f>'[3]60-Mile'!M90</f>
        <v>76</v>
      </c>
      <c r="CH90" s="2">
        <f>'[3]60-Mile'!N90</f>
        <v>71</v>
      </c>
      <c r="CI90" s="2">
        <f>'[3]60-Mile'!O90</f>
        <v>63</v>
      </c>
      <c r="CK90" s="2">
        <v>-3036</v>
      </c>
      <c r="CL90" s="2">
        <v>2563</v>
      </c>
      <c r="CM90" s="2">
        <v>393</v>
      </c>
      <c r="CN90" s="2">
        <v>2108</v>
      </c>
      <c r="CO90" s="2">
        <v>1612</v>
      </c>
      <c r="CP90" s="2">
        <v>1257</v>
      </c>
      <c r="CQ90" s="2">
        <v>2228</v>
      </c>
    </row>
    <row r="91" spans="1:95" x14ac:dyDescent="0.25">
      <c r="A91" s="21">
        <v>15003</v>
      </c>
      <c r="B91" s="21" t="s">
        <v>79</v>
      </c>
      <c r="C91" s="26" t="s">
        <v>164</v>
      </c>
      <c r="D91" s="26" t="s">
        <v>76</v>
      </c>
      <c r="E91" s="72" t="s">
        <v>169</v>
      </c>
      <c r="F91" s="31">
        <f t="shared" si="65"/>
        <v>1.8900950041425238E-9</v>
      </c>
      <c r="G91" s="31">
        <f t="shared" si="97"/>
        <v>1.0955745252481801</v>
      </c>
      <c r="H91" s="31">
        <f t="shared" si="66"/>
        <v>1.725208975367843E-9</v>
      </c>
      <c r="I91" s="31">
        <f t="shared" si="75"/>
        <v>2.1277187918771263</v>
      </c>
      <c r="J91" s="31">
        <f t="shared" si="67"/>
        <v>8.8777237677617853E-3</v>
      </c>
      <c r="K91" s="31">
        <f t="shared" si="63"/>
        <v>0.99790625205758976</v>
      </c>
      <c r="L91" s="31">
        <f t="shared" si="64"/>
        <v>0.9093809417105434</v>
      </c>
      <c r="M91" s="31">
        <f t="shared" si="68"/>
        <v>4.0020166470110754E-5</v>
      </c>
      <c r="N91" s="31">
        <f t="shared" si="69"/>
        <v>4.4008142940441347E-5</v>
      </c>
      <c r="O91" s="31">
        <f t="shared" si="76"/>
        <v>1.6118633139909733E-4</v>
      </c>
      <c r="P91" s="31">
        <f t="shared" si="77"/>
        <v>0</v>
      </c>
      <c r="Q91" s="31">
        <f t="shared" si="78"/>
        <v>0</v>
      </c>
      <c r="R91" s="31">
        <f t="shared" si="79"/>
        <v>0</v>
      </c>
      <c r="S91" s="31">
        <f t="shared" si="80"/>
        <v>0</v>
      </c>
      <c r="T91" s="31">
        <f t="shared" si="70"/>
        <v>0.72697348119750183</v>
      </c>
      <c r="Z91" s="41">
        <f t="shared" si="81"/>
        <v>0.74456241624574782</v>
      </c>
      <c r="AA91" s="41">
        <f t="shared" si="71"/>
        <v>0.5</v>
      </c>
      <c r="AB91" s="41">
        <v>1</v>
      </c>
      <c r="AC91" s="41">
        <f t="shared" si="72"/>
        <v>0.9</v>
      </c>
      <c r="AD91" s="41">
        <f t="shared" si="73"/>
        <v>1</v>
      </c>
      <c r="AE91" s="41">
        <f t="shared" si="82"/>
        <v>0.9409212880143113</v>
      </c>
      <c r="AF91" s="41">
        <f t="shared" si="83"/>
        <v>0.43464470698286123</v>
      </c>
      <c r="AG91" s="41">
        <f t="shared" si="84"/>
        <v>0.53321976149914818</v>
      </c>
      <c r="AH91" s="41">
        <f t="shared" si="85"/>
        <v>0.56235476374903182</v>
      </c>
      <c r="AI91" s="41">
        <f t="shared" si="86"/>
        <v>0</v>
      </c>
      <c r="AJ91" s="41">
        <f t="shared" si="87"/>
        <v>7.9041104236994369E-4</v>
      </c>
      <c r="AK91" s="41">
        <f t="shared" si="88"/>
        <v>8.9736254736431393E-3</v>
      </c>
      <c r="AL91" s="41">
        <f t="shared" si="89"/>
        <v>0</v>
      </c>
      <c r="AM91" s="41">
        <f t="shared" si="90"/>
        <v>0</v>
      </c>
      <c r="AN91" s="41">
        <f t="shared" si="91"/>
        <v>0</v>
      </c>
      <c r="AO91" s="41">
        <f t="shared" si="92"/>
        <v>8.0593165699548665E-5</v>
      </c>
      <c r="AP91" s="41">
        <f t="shared" si="93"/>
        <v>0</v>
      </c>
      <c r="AQ91" s="41">
        <f t="shared" si="94"/>
        <v>0</v>
      </c>
      <c r="AR91" s="41">
        <f t="shared" si="98"/>
        <v>0</v>
      </c>
      <c r="AS91" s="41">
        <f t="shared" si="95"/>
        <v>0</v>
      </c>
      <c r="AT91" s="44">
        <v>0.74680000000000002</v>
      </c>
      <c r="AU91" s="43">
        <f>INDEX('[4]Social Distancing Grades'!$C$2:$C$126,MATCH('Data Table'!$A91,'[4]Social Distancing Grades'!$B$2:$B$126,0))</f>
        <v>0.5</v>
      </c>
      <c r="AV91" s="62">
        <v>1</v>
      </c>
      <c r="AW91" s="43">
        <f>INDEX('[4]Social Distancing Grades'!$E$2:$E$126,MATCH('Data Table'!$A91,'[4]Social Distancing Grades'!$B$2:$B$126,0))</f>
        <v>0.9</v>
      </c>
      <c r="AX91" s="43">
        <f>INDEX('[4]Social Distancing Grades'!$D$2:$D$126,MATCH('Data Table'!$A91,'[4]Social Distancing Grades'!$B$2:$B$126,0))</f>
        <v>1</v>
      </c>
      <c r="AY91" s="45">
        <v>799</v>
      </c>
      <c r="AZ91" s="46">
        <v>0.194424057632027</v>
      </c>
      <c r="BA91" s="43">
        <v>3.93</v>
      </c>
      <c r="BB91" s="43">
        <v>9.3000000000000007</v>
      </c>
      <c r="BC91" s="268">
        <f>IF(INDEX('[5]Hospital Capacity'!$I$2:$I$126,MATCH('Data Table'!A91,'[5]Hospital Capacity'!$B$2:$B$126,0))&gt;100,100,INDEX('[5]Hospital Capacity'!$I$2:$I$126,MATCH('Data Table'!A91,'[5]Hospital Capacity'!$B$2:$B$126,0)))</f>
        <v>0</v>
      </c>
      <c r="BD91" s="45">
        <v>45.516098045780836</v>
      </c>
      <c r="BE91" s="45">
        <f>INDEX('[3]60-Mile'!$S$4:$S$129,MATCH(E91,'[3]60-Mile'!$A$4:$A$129,0))</f>
        <v>42.480578474659922</v>
      </c>
      <c r="BF91" s="47">
        <f t="shared" si="99"/>
        <v>30</v>
      </c>
      <c r="BG91" s="43">
        <f t="shared" si="100"/>
        <v>30</v>
      </c>
      <c r="BH91" s="95">
        <v>0.42857142857142855</v>
      </c>
      <c r="BI91" s="45">
        <f>INDEX('[3]60-Mile'!$V$4:$V$129,MATCH(E91,'[3]60-Mile'!$A$4:$A$129,0))</f>
        <v>0.14285714285714285</v>
      </c>
      <c r="BJ91" s="47">
        <f t="shared" si="101"/>
        <v>30</v>
      </c>
      <c r="BK91" s="47">
        <f t="shared" si="74"/>
        <v>30</v>
      </c>
      <c r="BL91" s="95">
        <v>0</v>
      </c>
      <c r="BM91" s="45">
        <f>INDEX('[3]60-Mile'!$AA$4:$AA$129,MATCH(E91,'[3]60-Mile'!$A$4:$A$129,0))</f>
        <v>0</v>
      </c>
      <c r="BO91" s="20">
        <v>6892503</v>
      </c>
      <c r="BP91" s="38">
        <v>0</v>
      </c>
      <c r="BQ91" s="38">
        <f>INDEX('[3]60-Mile'!$U$4:$U$129,MATCH(E91,'[3]60-Mile'!$A$4:$A$129,0))</f>
        <v>2008.3939357370562</v>
      </c>
      <c r="BR91" s="38">
        <v>0</v>
      </c>
      <c r="BS91" s="38">
        <f>INDEX('[3]60-Mile'!$Z$4:$Z$129,MATCH(E91,'[3]60-Mile'!$A$4:$A$129,0))</f>
        <v>0</v>
      </c>
      <c r="BT91" s="118">
        <f t="shared" si="96"/>
        <v>-0.88184257602862259</v>
      </c>
      <c r="BU91" s="269">
        <v>-1</v>
      </c>
      <c r="BV91" s="2">
        <f>'[3]60-Mile'!B91</f>
        <v>0</v>
      </c>
      <c r="BW91" s="2">
        <f>'[3]60-Mile'!C91</f>
        <v>0</v>
      </c>
      <c r="BX91" s="2">
        <f>'[3]60-Mile'!D91</f>
        <v>1</v>
      </c>
      <c r="BY91" s="2">
        <f>'[3]60-Mile'!E91</f>
        <v>0</v>
      </c>
      <c r="BZ91" s="2">
        <f>'[3]60-Mile'!F91</f>
        <v>0</v>
      </c>
      <c r="CA91" s="2">
        <f>'[3]60-Mile'!G91</f>
        <v>0</v>
      </c>
      <c r="CB91" s="2">
        <f>'[3]60-Mile'!H91</f>
        <v>0</v>
      </c>
      <c r="CC91" s="2">
        <f>'[3]60-Mile'!I91</f>
        <v>0</v>
      </c>
      <c r="CD91" s="2">
        <f>'[3]60-Mile'!J91</f>
        <v>0</v>
      </c>
      <c r="CE91" s="2">
        <f>'[3]60-Mile'!K91</f>
        <v>0</v>
      </c>
      <c r="CF91" s="2">
        <f>'[3]60-Mile'!L91</f>
        <v>0</v>
      </c>
      <c r="CG91" s="2">
        <f>'[3]60-Mile'!M91</f>
        <v>0</v>
      </c>
      <c r="CH91" s="2">
        <f>'[3]60-Mile'!N91</f>
        <v>0</v>
      </c>
      <c r="CI91" s="2">
        <f>'[3]60-Mile'!O91</f>
        <v>0</v>
      </c>
      <c r="CK91" s="2">
        <v>2978</v>
      </c>
      <c r="CL91" s="2">
        <v>1271</v>
      </c>
      <c r="CM91" s="2">
        <v>825</v>
      </c>
      <c r="CN91" s="2">
        <v>796</v>
      </c>
      <c r="CO91" s="2">
        <v>886</v>
      </c>
      <c r="CP91" s="2">
        <v>741</v>
      </c>
      <c r="CQ91" s="2">
        <v>799</v>
      </c>
    </row>
    <row r="92" spans="1:95" x14ac:dyDescent="0.25">
      <c r="A92" s="21">
        <v>49011</v>
      </c>
      <c r="B92" s="21" t="s">
        <v>95</v>
      </c>
      <c r="C92" s="26" t="s">
        <v>164</v>
      </c>
      <c r="D92" s="26" t="s">
        <v>76</v>
      </c>
      <c r="E92" s="24" t="s">
        <v>140</v>
      </c>
      <c r="F92" s="31">
        <f t="shared" si="65"/>
        <v>9.0006203256042395E-4</v>
      </c>
      <c r="G92" s="31">
        <f t="shared" si="97"/>
        <v>0.82637692852317113</v>
      </c>
      <c r="H92" s="31">
        <f t="shared" si="66"/>
        <v>1.0891664584210215E-3</v>
      </c>
      <c r="I92" s="31">
        <f t="shared" si="75"/>
        <v>3.4716008658901143</v>
      </c>
      <c r="J92" s="31">
        <f t="shared" si="67"/>
        <v>0.22701018483430585</v>
      </c>
      <c r="K92" s="31">
        <f t="shared" si="63"/>
        <v>1</v>
      </c>
      <c r="L92" s="31">
        <f t="shared" si="64"/>
        <v>1</v>
      </c>
      <c r="M92" s="31">
        <f t="shared" si="68"/>
        <v>0.18734745842239137</v>
      </c>
      <c r="N92" s="31">
        <f t="shared" si="69"/>
        <v>7.7084149761128706E-2</v>
      </c>
      <c r="O92" s="31">
        <f t="shared" si="76"/>
        <v>0.11686009026434557</v>
      </c>
      <c r="P92" s="31">
        <f t="shared" si="77"/>
        <v>5.6505029473888822E-2</v>
      </c>
      <c r="Q92" s="31">
        <f t="shared" si="78"/>
        <v>0.11026330866126265</v>
      </c>
      <c r="R92" s="31">
        <f t="shared" si="79"/>
        <v>7.3024663532745199E-2</v>
      </c>
      <c r="S92" s="31">
        <f t="shared" si="80"/>
        <v>2.3715415019762848E-2</v>
      </c>
      <c r="T92" s="31">
        <f t="shared" si="70"/>
        <v>0.65903239897831678</v>
      </c>
      <c r="Z92" s="41">
        <f t="shared" si="81"/>
        <v>5.6798268219771159E-2</v>
      </c>
      <c r="AA92" s="41">
        <f t="shared" si="71"/>
        <v>1</v>
      </c>
      <c r="AB92" s="41">
        <v>1</v>
      </c>
      <c r="AC92" s="41">
        <f t="shared" si="72"/>
        <v>1</v>
      </c>
      <c r="AD92" s="41">
        <f t="shared" si="73"/>
        <v>1</v>
      </c>
      <c r="AE92" s="41">
        <f t="shared" si="82"/>
        <v>0.94212880143112698</v>
      </c>
      <c r="AF92" s="41">
        <f t="shared" si="83"/>
        <v>0.57524728136886538</v>
      </c>
      <c r="AG92" s="41">
        <f t="shared" si="84"/>
        <v>0.30834752981260644</v>
      </c>
      <c r="AH92" s="41">
        <f t="shared" si="85"/>
        <v>0.2161115414407436</v>
      </c>
      <c r="AI92" s="41">
        <f t="shared" si="86"/>
        <v>0.15095892863491056</v>
      </c>
      <c r="AJ92" s="41">
        <f t="shared" si="87"/>
        <v>0.11830362826375883</v>
      </c>
      <c r="AK92" s="41">
        <f t="shared" si="88"/>
        <v>0.10870655657054702</v>
      </c>
      <c r="AL92" s="41">
        <f t="shared" si="89"/>
        <v>0</v>
      </c>
      <c r="AM92" s="41">
        <f t="shared" si="90"/>
        <v>0</v>
      </c>
      <c r="AN92" s="41">
        <f t="shared" si="91"/>
        <v>7.3024663532745199E-2</v>
      </c>
      <c r="AO92" s="41">
        <f t="shared" si="92"/>
        <v>5.8430045132172787E-2</v>
      </c>
      <c r="AP92" s="41">
        <f t="shared" si="93"/>
        <v>0</v>
      </c>
      <c r="AQ92" s="41">
        <f t="shared" si="94"/>
        <v>3.2600647003769301E-2</v>
      </c>
      <c r="AR92" s="41">
        <f t="shared" si="98"/>
        <v>2.3715415019762848E-2</v>
      </c>
      <c r="AS92" s="41">
        <f t="shared" si="95"/>
        <v>1.1952191235059761E-2</v>
      </c>
      <c r="AT92" s="44">
        <v>7.9600000000000004E-2</v>
      </c>
      <c r="AU92" s="43">
        <f>INDEX('[4]Social Distancing Grades'!$C$2:$C$126,MATCH('Data Table'!$A92,'[4]Social Distancing Grades'!$B$2:$B$126,0))</f>
        <v>1</v>
      </c>
      <c r="AV92" s="62">
        <v>1</v>
      </c>
      <c r="AW92" s="43">
        <f>INDEX('[4]Social Distancing Grades'!$E$2:$E$126,MATCH('Data Table'!$A92,'[4]Social Distancing Grades'!$B$2:$B$126,0))</f>
        <v>1</v>
      </c>
      <c r="AX92" s="43">
        <f>INDEX('[4]Social Distancing Grades'!$D$2:$D$126,MATCH('Data Table'!$A92,'[4]Social Distancing Grades'!$B$2:$B$126,0))</f>
        <v>1</v>
      </c>
      <c r="AY92" s="45">
        <v>745</v>
      </c>
      <c r="AZ92" s="46">
        <v>0.21375321694435392</v>
      </c>
      <c r="BA92" s="43">
        <v>2.61</v>
      </c>
      <c r="BB92" s="43">
        <v>4.83</v>
      </c>
      <c r="BC92" s="268">
        <f>IF(INDEX('[5]Hospital Capacity'!$I$2:$I$126,MATCH('Data Table'!A92,'[5]Hospital Capacity'!$B$2:$B$126,0))&gt;100,100,INDEX('[5]Hospital Capacity'!$I$2:$I$126,MATCH('Data Table'!A92,'[5]Hospital Capacity'!$B$2:$B$126,0)))</f>
        <v>15.095892863491056</v>
      </c>
      <c r="BD92" s="45">
        <v>259.61917848704263</v>
      </c>
      <c r="BE92" s="45">
        <f>INDEX('[3]60-Mile'!$S$4:$S$129,MATCH(E92,'[3]60-Mile'!$A$4:$A$129,0))</f>
        <v>274.24363854938889</v>
      </c>
      <c r="BF92" s="47">
        <f t="shared" si="99"/>
        <v>30</v>
      </c>
      <c r="BG92" s="43">
        <f t="shared" si="100"/>
        <v>30</v>
      </c>
      <c r="BH92" s="95">
        <v>162.42857142857142</v>
      </c>
      <c r="BI92" s="45">
        <f>INDEX('[3]60-Mile'!$V$4:$V$129,MATCH(E92,'[3]60-Mile'!$A$4:$A$129,0))</f>
        <v>103.57142857142857</v>
      </c>
      <c r="BJ92" s="47">
        <f t="shared" si="101"/>
        <v>30</v>
      </c>
      <c r="BK92" s="47">
        <f t="shared" si="74"/>
        <v>29.168571228218294</v>
      </c>
      <c r="BL92" s="95">
        <v>2.5714285714285716</v>
      </c>
      <c r="BM92" s="45">
        <f>INDEX('[3]60-Mile'!$AA$4:$AA$129,MATCH(E92,'[3]60-Mile'!$A$4:$A$129,0))</f>
        <v>1.7142857142857142</v>
      </c>
      <c r="BO92" s="20">
        <v>1415872</v>
      </c>
      <c r="BP92" s="38">
        <v>45.437871814048492</v>
      </c>
      <c r="BQ92" s="38">
        <f>INDEX('[3]60-Mile'!$U$4:$U$129,MATCH(E92,'[3]60-Mile'!$A$4:$A$129,0))</f>
        <v>34.827823125866914</v>
      </c>
      <c r="BR92" s="38">
        <v>67.581257666952496</v>
      </c>
      <c r="BS92" s="38">
        <f>INDEX('[3]60-Mile'!$Z$4:$Z$129,MATCH(E92,'[3]60-Mile'!$A$4:$A$129,0))</f>
        <v>29.168571228218294</v>
      </c>
      <c r="BT92" s="118">
        <f t="shared" si="96"/>
        <v>-0.88425760286225397</v>
      </c>
      <c r="BU92" s="269">
        <v>14.095892863491056</v>
      </c>
      <c r="BV92" s="2">
        <f>'[3]60-Mile'!B92</f>
        <v>79</v>
      </c>
      <c r="BW92" s="2">
        <f>'[3]60-Mile'!C92</f>
        <v>80</v>
      </c>
      <c r="BX92" s="2">
        <f>'[3]60-Mile'!D92</f>
        <v>134</v>
      </c>
      <c r="BY92" s="2">
        <f>'[3]60-Mile'!E92</f>
        <v>113</v>
      </c>
      <c r="BZ92" s="2">
        <f>'[3]60-Mile'!F92</f>
        <v>100</v>
      </c>
      <c r="CA92" s="2">
        <f>'[3]60-Mile'!G92</f>
        <v>142</v>
      </c>
      <c r="CB92" s="2">
        <f>'[3]60-Mile'!H92</f>
        <v>77</v>
      </c>
      <c r="CC92" s="2">
        <f>'[3]60-Mile'!I92</f>
        <v>0</v>
      </c>
      <c r="CD92" s="2">
        <f>'[3]60-Mile'!J92</f>
        <v>6</v>
      </c>
      <c r="CE92" s="2">
        <f>'[3]60-Mile'!K92</f>
        <v>0</v>
      </c>
      <c r="CF92" s="2">
        <f>'[3]60-Mile'!L92</f>
        <v>3</v>
      </c>
      <c r="CG92" s="2">
        <f>'[3]60-Mile'!M92</f>
        <v>0</v>
      </c>
      <c r="CH92" s="2">
        <f>'[3]60-Mile'!N92</f>
        <v>3</v>
      </c>
      <c r="CI92" s="2">
        <f>'[3]60-Mile'!O92</f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</row>
    <row r="93" spans="1:95" x14ac:dyDescent="0.25">
      <c r="A93" s="21">
        <v>35035</v>
      </c>
      <c r="B93" s="21" t="s">
        <v>87</v>
      </c>
      <c r="C93" s="26" t="s">
        <v>164</v>
      </c>
      <c r="D93" s="26" t="s">
        <v>76</v>
      </c>
      <c r="E93" s="24" t="s">
        <v>111</v>
      </c>
      <c r="F93" s="31">
        <f t="shared" si="65"/>
        <v>3.1712698924012422E-7</v>
      </c>
      <c r="G93" s="31">
        <f t="shared" si="97"/>
        <v>1.0262499289927107</v>
      </c>
      <c r="H93" s="31">
        <f t="shared" si="66"/>
        <v>3.0901535803407274E-7</v>
      </c>
      <c r="I93" s="31">
        <f t="shared" si="75"/>
        <v>3.0415421090609214</v>
      </c>
      <c r="J93" s="31">
        <f t="shared" si="67"/>
        <v>4.5915490458922292E-2</v>
      </c>
      <c r="K93" s="31">
        <f t="shared" si="63"/>
        <v>0.51951801975119538</v>
      </c>
      <c r="L93" s="31">
        <f t="shared" si="64"/>
        <v>0.28077721569859748</v>
      </c>
      <c r="M93" s="31">
        <f t="shared" si="68"/>
        <v>3.6281682366185028E-3</v>
      </c>
      <c r="N93" s="31">
        <f t="shared" si="69"/>
        <v>-2.0599732789015477E-2</v>
      </c>
      <c r="O93" s="31">
        <f t="shared" si="76"/>
        <v>0.81458543559352903</v>
      </c>
      <c r="P93" s="31">
        <f t="shared" si="77"/>
        <v>0</v>
      </c>
      <c r="Q93" s="31">
        <f t="shared" si="78"/>
        <v>6.4524438147981214E-2</v>
      </c>
      <c r="R93" s="31">
        <f t="shared" si="79"/>
        <v>6.4524438147981214E-2</v>
      </c>
      <c r="S93" s="31">
        <f t="shared" si="80"/>
        <v>0.83736497995573533</v>
      </c>
      <c r="T93" s="31">
        <f t="shared" si="70"/>
        <v>1.0252886092592681</v>
      </c>
      <c r="Z93" s="41">
        <f t="shared" si="81"/>
        <v>0.91691578187815692</v>
      </c>
      <c r="AA93" s="41">
        <f t="shared" si="71"/>
        <v>1</v>
      </c>
      <c r="AB93" s="41">
        <v>0.14188287006580808</v>
      </c>
      <c r="AC93" s="41">
        <f t="shared" si="72"/>
        <v>0.7</v>
      </c>
      <c r="AD93" s="41">
        <f t="shared" si="73"/>
        <v>1</v>
      </c>
      <c r="AE93" s="41">
        <f t="shared" si="82"/>
        <v>0.89434257602862255</v>
      </c>
      <c r="AF93" s="41">
        <f t="shared" si="83"/>
        <v>8.0992554947290477E-2</v>
      </c>
      <c r="AG93" s="41">
        <f t="shared" si="84"/>
        <v>0.38671209540034063</v>
      </c>
      <c r="AH93" s="41">
        <f t="shared" si="85"/>
        <v>0.58946553059643692</v>
      </c>
      <c r="AI93" s="41">
        <f t="shared" si="86"/>
        <v>2.5036151497966511E-2</v>
      </c>
      <c r="AJ93" s="41">
        <f t="shared" si="87"/>
        <v>0.15756362405738217</v>
      </c>
      <c r="AK93" s="41">
        <f t="shared" si="88"/>
        <v>8.1672830890727327E-2</v>
      </c>
      <c r="AL93" s="41">
        <f t="shared" si="89"/>
        <v>0</v>
      </c>
      <c r="AM93" s="41">
        <f t="shared" si="90"/>
        <v>0.77847969736013123</v>
      </c>
      <c r="AN93" s="41">
        <f t="shared" si="91"/>
        <v>6.4524438147981214E-2</v>
      </c>
      <c r="AO93" s="41">
        <f t="shared" si="92"/>
        <v>1.8052869116698903E-2</v>
      </c>
      <c r="AP93" s="41">
        <f t="shared" si="93"/>
        <v>0.76885378100975377</v>
      </c>
      <c r="AQ93" s="41">
        <f t="shared" si="94"/>
        <v>0</v>
      </c>
      <c r="AR93" s="41">
        <f t="shared" si="98"/>
        <v>6.8511198945981552E-2</v>
      </c>
      <c r="AS93" s="41">
        <f t="shared" si="95"/>
        <v>0</v>
      </c>
      <c r="AT93" s="44">
        <v>0.91400000000000003</v>
      </c>
      <c r="AU93" s="43">
        <f>INDEX('[4]Social Distancing Grades'!$C$2:$C$126,MATCH('Data Table'!$A93,'[4]Social Distancing Grades'!$B$2:$B$126,0))</f>
        <v>1</v>
      </c>
      <c r="AV93" s="62">
        <v>0.14188287006580808</v>
      </c>
      <c r="AW93" s="43">
        <f>INDEX('[4]Social Distancing Grades'!$E$2:$E$126,MATCH('Data Table'!$A93,'[4]Social Distancing Grades'!$B$2:$B$126,0))</f>
        <v>0.7</v>
      </c>
      <c r="AX93" s="43">
        <f>INDEX('[4]Social Distancing Grades'!$D$2:$D$126,MATCH('Data Table'!$A93,'[4]Social Distancing Grades'!$B$2:$B$126,0))</f>
        <v>1</v>
      </c>
      <c r="AY93" s="45">
        <v>2882</v>
      </c>
      <c r="AZ93" s="46">
        <v>0.1458061797752809</v>
      </c>
      <c r="BA93" s="43">
        <v>3.07</v>
      </c>
      <c r="BB93" s="43">
        <v>9.65</v>
      </c>
      <c r="BC93" s="268">
        <f>IF(INDEX('[5]Hospital Capacity'!$I$2:$I$126,MATCH('Data Table'!A93,'[5]Hospital Capacity'!$B$2:$B$126,0))&gt;100,100,INDEX('[5]Hospital Capacity'!$I$2:$I$126,MATCH('Data Table'!A93,'[5]Hospital Capacity'!$B$2:$B$126,0)))</f>
        <v>2.503615149796651</v>
      </c>
      <c r="BD93" s="45">
        <v>331.14888583638583</v>
      </c>
      <c r="BE93" s="45">
        <f>INDEX('[3]60-Mile'!$S$4:$S$129,MATCH(E93,'[3]60-Mile'!$A$4:$A$129,0))</f>
        <v>211.42167072124894</v>
      </c>
      <c r="BF93" s="47">
        <f t="shared" si="99"/>
        <v>30</v>
      </c>
      <c r="BG93" s="43">
        <f t="shared" si="100"/>
        <v>12.733435297235218</v>
      </c>
      <c r="BH93" s="95">
        <v>143.57142857142858</v>
      </c>
      <c r="BI93" s="45">
        <f>INDEX('[3]60-Mile'!$V$4:$V$129,MATCH(E93,'[3]60-Mile'!$A$4:$A$129,0))</f>
        <v>32</v>
      </c>
      <c r="BJ93" s="47">
        <f t="shared" si="101"/>
        <v>24.065946790878009</v>
      </c>
      <c r="BK93" s="47">
        <f t="shared" si="74"/>
        <v>30</v>
      </c>
      <c r="BL93" s="95">
        <v>7.4285714285714288</v>
      </c>
      <c r="BM93" s="45">
        <f>INDEX('[3]60-Mile'!$AA$4:$AA$129,MATCH(E93,'[3]60-Mile'!$A$4:$A$129,0))</f>
        <v>0</v>
      </c>
      <c r="BO93" s="20">
        <v>3205958</v>
      </c>
      <c r="BP93" s="38">
        <v>32.169214757687918</v>
      </c>
      <c r="BQ93" s="38">
        <f>INDEX('[3]60-Mile'!$U$4:$U$129,MATCH(E93,'[3]60-Mile'!$A$4:$A$129,0))</f>
        <v>12.733435297235218</v>
      </c>
      <c r="BR93" s="38">
        <v>24.065946790878009</v>
      </c>
      <c r="BS93" s="38">
        <f>INDEX('[3]60-Mile'!$Z$4:$Z$129,MATCH(E93,'[3]60-Mile'!$A$4:$A$129,0))</f>
        <v>0</v>
      </c>
      <c r="BT93" s="118">
        <f t="shared" si="96"/>
        <v>-0.7886851520572451</v>
      </c>
      <c r="BU93" s="269">
        <v>1.503615149796651</v>
      </c>
      <c r="BV93" s="2">
        <f>'[3]60-Mile'!B93</f>
        <v>39</v>
      </c>
      <c r="BW93" s="2">
        <f>'[3]60-Mile'!C93</f>
        <v>10</v>
      </c>
      <c r="BX93" s="2">
        <f>'[3]60-Mile'!D93</f>
        <v>22</v>
      </c>
      <c r="BY93" s="2">
        <f>'[3]60-Mile'!E93</f>
        <v>40</v>
      </c>
      <c r="BZ93" s="2">
        <f>'[3]60-Mile'!F93</f>
        <v>36</v>
      </c>
      <c r="CA93" s="2">
        <f>'[3]60-Mile'!G93</f>
        <v>58</v>
      </c>
      <c r="CB93" s="2">
        <f>'[3]60-Mile'!H93</f>
        <v>19</v>
      </c>
      <c r="CC93" s="2">
        <f>'[3]60-Mile'!I93</f>
        <v>0</v>
      </c>
      <c r="CD93" s="2">
        <f>'[3]60-Mile'!J93</f>
        <v>0</v>
      </c>
      <c r="CE93" s="2">
        <f>'[3]60-Mile'!K93</f>
        <v>0</v>
      </c>
      <c r="CF93" s="2">
        <f>'[3]60-Mile'!L93</f>
        <v>0</v>
      </c>
      <c r="CG93" s="2">
        <f>'[3]60-Mile'!M93</f>
        <v>0</v>
      </c>
      <c r="CH93" s="2">
        <f>'[3]60-Mile'!N93</f>
        <v>0</v>
      </c>
      <c r="CI93" s="2">
        <f>'[3]60-Mile'!O93</f>
        <v>0</v>
      </c>
      <c r="CK93" s="2">
        <v>2787</v>
      </c>
      <c r="CL93" s="2">
        <v>3666</v>
      </c>
      <c r="CM93" s="2">
        <v>3848</v>
      </c>
      <c r="CN93" s="2">
        <v>3873</v>
      </c>
      <c r="CO93" s="2">
        <v>4086</v>
      </c>
      <c r="CP93" s="2">
        <v>9036</v>
      </c>
      <c r="CQ93" s="2">
        <v>2882</v>
      </c>
    </row>
    <row r="94" spans="1:95" x14ac:dyDescent="0.25">
      <c r="A94" s="21">
        <v>24033</v>
      </c>
      <c r="B94" s="21" t="s">
        <v>63</v>
      </c>
      <c r="C94" s="26" t="s">
        <v>164</v>
      </c>
      <c r="D94" s="26" t="s">
        <v>153</v>
      </c>
      <c r="E94" s="24" t="s">
        <v>173</v>
      </c>
      <c r="F94" s="31">
        <f t="shared" si="65"/>
        <v>0.77158642602026373</v>
      </c>
      <c r="G94" s="31">
        <f t="shared" si="97"/>
        <v>0.8130992218039178</v>
      </c>
      <c r="H94" s="31">
        <f t="shared" si="66"/>
        <v>0.9489449815342893</v>
      </c>
      <c r="I94" s="31">
        <f t="shared" si="75"/>
        <v>2.7899288733120295</v>
      </c>
      <c r="J94" s="31">
        <f t="shared" si="67"/>
        <v>0.73424342947042576</v>
      </c>
      <c r="K94" s="31">
        <f t="shared" si="63"/>
        <v>1</v>
      </c>
      <c r="L94" s="31">
        <f t="shared" si="64"/>
        <v>0.99060844937877834</v>
      </c>
      <c r="M94" s="31">
        <f t="shared" si="68"/>
        <v>2.2466617892393828</v>
      </c>
      <c r="N94" s="31">
        <f t="shared" si="69"/>
        <v>1.086184649375658</v>
      </c>
      <c r="O94" s="31">
        <f t="shared" si="76"/>
        <v>2.0528073457139246</v>
      </c>
      <c r="P94" s="31">
        <f t="shared" si="77"/>
        <v>0.86653386454183279</v>
      </c>
      <c r="Q94" s="31">
        <f t="shared" si="78"/>
        <v>1.1817768147611456</v>
      </c>
      <c r="R94" s="31">
        <f t="shared" si="79"/>
        <v>0.47569064331251221</v>
      </c>
      <c r="S94" s="31">
        <f t="shared" si="80"/>
        <v>0.3675889328063241</v>
      </c>
      <c r="T94" s="31">
        <f t="shared" si="70"/>
        <v>0.81483967371773314</v>
      </c>
      <c r="Z94" s="41">
        <f t="shared" si="81"/>
        <v>0.62014225337594064</v>
      </c>
      <c r="AA94" s="41">
        <f t="shared" si="71"/>
        <v>0.8</v>
      </c>
      <c r="AB94" s="41">
        <v>1</v>
      </c>
      <c r="AC94" s="41">
        <f t="shared" si="72"/>
        <v>1</v>
      </c>
      <c r="AD94" s="41">
        <f t="shared" si="73"/>
        <v>1</v>
      </c>
      <c r="AE94" s="41">
        <f t="shared" si="82"/>
        <v>0.94033989266547402</v>
      </c>
      <c r="AF94" s="41">
        <f t="shared" si="83"/>
        <v>0.2868953933110503</v>
      </c>
      <c r="AG94" s="41">
        <f t="shared" si="84"/>
        <v>0.50425894378194203</v>
      </c>
      <c r="AH94" s="41">
        <f t="shared" si="85"/>
        <v>0.29589465530596437</v>
      </c>
      <c r="AI94" s="41">
        <f t="shared" si="86"/>
        <v>6.4728113580056878E-3</v>
      </c>
      <c r="AJ94" s="41">
        <f t="shared" si="87"/>
        <v>0.40124782884804089</v>
      </c>
      <c r="AK94" s="41">
        <f t="shared" si="88"/>
        <v>0.33995666010102676</v>
      </c>
      <c r="AL94" s="41">
        <f t="shared" si="89"/>
        <v>0</v>
      </c>
      <c r="AM94" s="41">
        <f t="shared" si="90"/>
        <v>5.2807345713924647E-2</v>
      </c>
      <c r="AN94" s="41">
        <f t="shared" si="91"/>
        <v>0.47569064331251221</v>
      </c>
      <c r="AO94" s="41">
        <f t="shared" si="92"/>
        <v>1</v>
      </c>
      <c r="AP94" s="41">
        <f t="shared" si="93"/>
        <v>0</v>
      </c>
      <c r="AQ94" s="41">
        <f t="shared" si="94"/>
        <v>0</v>
      </c>
      <c r="AR94" s="41">
        <f t="shared" si="98"/>
        <v>0.3675889328063241</v>
      </c>
      <c r="AS94" s="41">
        <f t="shared" si="95"/>
        <v>0.43326693227091639</v>
      </c>
      <c r="AT94" s="44">
        <v>0.62609999999999999</v>
      </c>
      <c r="AU94" s="43">
        <f>INDEX('[4]Social Distancing Grades'!$C$2:$C$126,MATCH('Data Table'!$A94,'[4]Social Distancing Grades'!$B$2:$B$126,0))</f>
        <v>0.8</v>
      </c>
      <c r="AV94" s="62">
        <v>1</v>
      </c>
      <c r="AW94" s="43">
        <f>INDEX('[4]Social Distancing Grades'!$E$2:$E$126,MATCH('Data Table'!$A94,'[4]Social Distancing Grades'!$B$2:$B$126,0))</f>
        <v>1</v>
      </c>
      <c r="AX94" s="43">
        <f>INDEX('[4]Social Distancing Grades'!$D$2:$D$126,MATCH('Data Table'!$A94,'[4]Social Distancing Grades'!$B$2:$B$126,0))</f>
        <v>1</v>
      </c>
      <c r="AY94" s="45">
        <v>825</v>
      </c>
      <c r="AZ94" s="46">
        <v>0.17411240946540799</v>
      </c>
      <c r="BA94" s="43">
        <v>3.76</v>
      </c>
      <c r="BB94" s="43">
        <v>5.86</v>
      </c>
      <c r="BC94" s="268">
        <f>IF(INDEX('[5]Hospital Capacity'!$I$2:$I$126,MATCH('Data Table'!A94,'[5]Hospital Capacity'!$B$2:$B$126,0))&gt;100,100,INDEX('[5]Hospital Capacity'!$I$2:$I$126,MATCH('Data Table'!A94,'[5]Hospital Capacity'!$B$2:$B$126,0)))</f>
        <v>0.64728113580056879</v>
      </c>
      <c r="BD94" s="45">
        <v>775.12906214512429</v>
      </c>
      <c r="BE94" s="45">
        <f>INDEX('[3]60-Mile'!$S$4:$S$129,MATCH(E94,'[3]60-Mile'!$A$4:$A$129,0))</f>
        <v>811.63114984941205</v>
      </c>
      <c r="BF94" s="47">
        <f t="shared" si="99"/>
        <v>30</v>
      </c>
      <c r="BG94" s="43">
        <f t="shared" si="100"/>
        <v>28.828740871929327</v>
      </c>
      <c r="BH94" s="95">
        <v>1055.7142857142858</v>
      </c>
      <c r="BI94" s="45">
        <f>INDEX('[3]60-Mile'!$V$4:$V$129,MATCH(E94,'[3]60-Mile'!$A$4:$A$129,0))</f>
        <v>1772.5714285714287</v>
      </c>
      <c r="BJ94" s="47">
        <f t="shared" si="101"/>
        <v>30</v>
      </c>
      <c r="BK94" s="47">
        <f t="shared" si="74"/>
        <v>30</v>
      </c>
      <c r="BL94" s="95">
        <v>39.857142857142854</v>
      </c>
      <c r="BM94" s="45">
        <f>INDEX('[3]60-Mile'!$AA$4:$AA$129,MATCH(E94,'[3]60-Mile'!$A$4:$A$129,0))</f>
        <v>62.142857142857146</v>
      </c>
      <c r="BO94" s="20">
        <v>2096829</v>
      </c>
      <c r="BP94" s="38">
        <v>38.607426146582938</v>
      </c>
      <c r="BQ94" s="38">
        <f>INDEX('[3]60-Mile'!$U$4:$U$129,MATCH(E94,'[3]60-Mile'!$A$4:$A$129,0))</f>
        <v>28.828740871929327</v>
      </c>
      <c r="BR94" s="38">
        <v>63.477788060538295</v>
      </c>
      <c r="BS94" s="38">
        <f>INDEX('[3]60-Mile'!$Z$4:$Z$129,MATCH(E94,'[3]60-Mile'!$A$4:$A$129,0))</f>
        <v>35.423470998677324</v>
      </c>
      <c r="BT94" s="118">
        <f t="shared" si="96"/>
        <v>-0.88067978533094815</v>
      </c>
      <c r="BU94" s="269">
        <v>-0.35271886419943121</v>
      </c>
      <c r="BV94" s="2">
        <f>'[3]60-Mile'!B94</f>
        <v>1527</v>
      </c>
      <c r="BW94" s="2">
        <f>'[3]60-Mile'!C94</f>
        <v>2522</v>
      </c>
      <c r="BX94" s="2">
        <f>'[3]60-Mile'!D94</f>
        <v>1309</v>
      </c>
      <c r="BY94" s="2">
        <f>'[3]60-Mile'!E94</f>
        <v>2285</v>
      </c>
      <c r="BZ94" s="2">
        <f>'[3]60-Mile'!F94</f>
        <v>1475</v>
      </c>
      <c r="CA94" s="2">
        <f>'[3]60-Mile'!G94</f>
        <v>1590</v>
      </c>
      <c r="CB94" s="2">
        <f>'[3]60-Mile'!H94</f>
        <v>1700</v>
      </c>
      <c r="CC94" s="2">
        <f>'[3]60-Mile'!I94</f>
        <v>38</v>
      </c>
      <c r="CD94" s="2">
        <f>'[3]60-Mile'!J94</f>
        <v>75</v>
      </c>
      <c r="CE94" s="2">
        <f>'[3]60-Mile'!K94</f>
        <v>79</v>
      </c>
      <c r="CF94" s="2">
        <f>'[3]60-Mile'!L94</f>
        <v>68</v>
      </c>
      <c r="CG94" s="2">
        <f>'[3]60-Mile'!M94</f>
        <v>74</v>
      </c>
      <c r="CH94" s="2">
        <f>'[3]60-Mile'!N94</f>
        <v>67</v>
      </c>
      <c r="CI94" s="2">
        <f>'[3]60-Mile'!O94</f>
        <v>34</v>
      </c>
      <c r="CK94" s="2">
        <v>-10688</v>
      </c>
      <c r="CL94" s="2">
        <v>-1098</v>
      </c>
      <c r="CM94" s="2">
        <v>-7177</v>
      </c>
      <c r="CN94" s="2">
        <v>-1261</v>
      </c>
      <c r="CO94" s="2">
        <v>-6285</v>
      </c>
      <c r="CP94" s="2">
        <v>-145</v>
      </c>
      <c r="CQ94" s="2">
        <v>825</v>
      </c>
    </row>
    <row r="95" spans="1:95" x14ac:dyDescent="0.25">
      <c r="A95" s="21">
        <v>2020</v>
      </c>
      <c r="B95" s="21" t="s">
        <v>75</v>
      </c>
      <c r="C95" s="26" t="s">
        <v>164</v>
      </c>
      <c r="D95" s="26" t="s">
        <v>76</v>
      </c>
      <c r="E95" s="24" t="s">
        <v>187</v>
      </c>
      <c r="F95" s="31">
        <f t="shared" si="65"/>
        <v>1.7537591581439928E-18</v>
      </c>
      <c r="G95" s="31">
        <f t="shared" si="97"/>
        <v>0.61956910441439017</v>
      </c>
      <c r="H95" s="31">
        <f t="shared" si="66"/>
        <v>2.83061105798945E-18</v>
      </c>
      <c r="I95" s="31">
        <f t="shared" si="75"/>
        <v>3.1427687867230181</v>
      </c>
      <c r="J95" s="31">
        <f t="shared" si="67"/>
        <v>2.1686635586991385E-4</v>
      </c>
      <c r="K95" s="31">
        <f t="shared" si="63"/>
        <v>0.01</v>
      </c>
      <c r="L95" s="31">
        <f t="shared" si="64"/>
        <v>0.01</v>
      </c>
      <c r="M95" s="31">
        <f t="shared" si="68"/>
        <v>9.255098611400469E-7</v>
      </c>
      <c r="N95" s="31">
        <f t="shared" si="69"/>
        <v>8.8043290834205606E-5</v>
      </c>
      <c r="O95" s="31">
        <f t="shared" si="76"/>
        <v>4.8355899419729202E-4</v>
      </c>
      <c r="P95" s="31">
        <f t="shared" si="77"/>
        <v>0</v>
      </c>
      <c r="Q95" s="31">
        <f t="shared" si="78"/>
        <v>4.5076952797990861E-4</v>
      </c>
      <c r="R95" s="31">
        <f t="shared" si="79"/>
        <v>4.5076952797990861E-4</v>
      </c>
      <c r="S95" s="31">
        <f t="shared" si="80"/>
        <v>0</v>
      </c>
      <c r="T95" s="31">
        <f t="shared" si="70"/>
        <v>0.81792647455486278</v>
      </c>
      <c r="Z95" s="41">
        <f t="shared" si="81"/>
        <v>0.71446242655396353</v>
      </c>
      <c r="AA95" s="41">
        <f t="shared" si="71"/>
        <v>1</v>
      </c>
      <c r="AB95" s="41">
        <v>2.8737716238634733E-2</v>
      </c>
      <c r="AC95" s="41">
        <f t="shared" si="72"/>
        <v>1</v>
      </c>
      <c r="AD95" s="41">
        <f t="shared" si="73"/>
        <v>1</v>
      </c>
      <c r="AE95" s="41">
        <f t="shared" si="82"/>
        <v>0.93743291592128797</v>
      </c>
      <c r="AF95" s="41">
        <f t="shared" si="83"/>
        <v>0.28517086462540042</v>
      </c>
      <c r="AG95" s="41">
        <f t="shared" si="84"/>
        <v>0.3407155025553662</v>
      </c>
      <c r="AH95" s="41">
        <f t="shared" si="85"/>
        <v>0.27885360185902397</v>
      </c>
      <c r="AI95" s="41">
        <f t="shared" si="86"/>
        <v>0</v>
      </c>
      <c r="AJ95" s="41">
        <f t="shared" si="87"/>
        <v>6.3920065629524498E-3</v>
      </c>
      <c r="AK95" s="41">
        <f t="shared" si="88"/>
        <v>2.1622715521361861E-2</v>
      </c>
      <c r="AL95" s="41">
        <f t="shared" si="89"/>
        <v>0</v>
      </c>
      <c r="AM95" s="41">
        <f t="shared" si="90"/>
        <v>0</v>
      </c>
      <c r="AN95" s="41">
        <f t="shared" si="91"/>
        <v>4.5076952797990861E-4</v>
      </c>
      <c r="AO95" s="41">
        <f t="shared" si="92"/>
        <v>2.4177949709864601E-4</v>
      </c>
      <c r="AP95" s="41">
        <f t="shared" si="93"/>
        <v>0</v>
      </c>
      <c r="AQ95" s="41">
        <f t="shared" si="94"/>
        <v>0</v>
      </c>
      <c r="AR95" s="41">
        <f t="shared" si="98"/>
        <v>0</v>
      </c>
      <c r="AS95" s="41">
        <f t="shared" si="95"/>
        <v>0</v>
      </c>
      <c r="AT95" s="44">
        <v>0.71760000000000002</v>
      </c>
      <c r="AU95" s="43">
        <f>INDEX('[4]Social Distancing Grades'!$C$2:$C$126,MATCH('Data Table'!$A95,'[4]Social Distancing Grades'!$B$2:$B$126,0))</f>
        <v>1</v>
      </c>
      <c r="AV95" s="62">
        <v>2.8737716238634733E-2</v>
      </c>
      <c r="AW95" s="43">
        <f>INDEX('[4]Social Distancing Grades'!$E$2:$E$126,MATCH('Data Table'!$A95,'[4]Social Distancing Grades'!$B$2:$B$126,0))</f>
        <v>1</v>
      </c>
      <c r="AX95" s="43">
        <f>INDEX('[4]Social Distancing Grades'!$D$2:$D$126,MATCH('Data Table'!$A95,'[4]Social Distancing Grades'!$B$2:$B$126,0))</f>
        <v>1</v>
      </c>
      <c r="AY95" s="45">
        <v>955</v>
      </c>
      <c r="AZ95" s="46">
        <v>0.17387533208720798</v>
      </c>
      <c r="BA95" s="43">
        <v>2.8</v>
      </c>
      <c r="BB95" s="43">
        <v>5.64</v>
      </c>
      <c r="BC95" s="268">
        <f>IF(INDEX('[5]Hospital Capacity'!$I$2:$I$126,MATCH('Data Table'!A95,'[5]Hospital Capacity'!$B$2:$B$126,0))&gt;100,100,INDEX('[5]Hospital Capacity'!$I$2:$I$126,MATCH('Data Table'!A95,'[5]Hospital Capacity'!$B$2:$B$126,0)))</f>
        <v>0</v>
      </c>
      <c r="BD95" s="45">
        <v>55.721919013844648</v>
      </c>
      <c r="BE95" s="45">
        <f>INDEX('[3]60-Mile'!$S$4:$S$129,MATCH(E95,'[3]60-Mile'!$A$4:$A$129,0))</f>
        <v>71.875</v>
      </c>
      <c r="BF95" s="47">
        <f t="shared" si="99"/>
        <v>30</v>
      </c>
      <c r="BG95" s="43">
        <f t="shared" si="100"/>
        <v>30</v>
      </c>
      <c r="BH95" s="95">
        <v>1.4285714285714286</v>
      </c>
      <c r="BI95" s="45">
        <f>INDEX('[3]60-Mile'!$V$4:$V$129,MATCH(E95,'[3]60-Mile'!$A$4:$A$129,0))</f>
        <v>0.42857142857142855</v>
      </c>
      <c r="BJ95" s="47">
        <f t="shared" si="101"/>
        <v>30</v>
      </c>
      <c r="BK95" s="47">
        <f t="shared" si="74"/>
        <v>30</v>
      </c>
      <c r="BL95" s="95">
        <v>0</v>
      </c>
      <c r="BM95" s="45">
        <f>INDEX('[3]60-Mile'!$AA$4:$AA$129,MATCH(E95,'[3]60-Mile'!$A$4:$A$129,0))</f>
        <v>0</v>
      </c>
      <c r="BO95" s="20">
        <v>6045680</v>
      </c>
      <c r="BP95" s="38">
        <v>283.15048185778858</v>
      </c>
      <c r="BQ95" s="38">
        <f>INDEX('[3]60-Mile'!$U$4:$U$129,MATCH(E95,'[3]60-Mile'!$A$4:$A$129,0))</f>
        <v>334.44339490560156</v>
      </c>
      <c r="BR95" s="38">
        <v>0</v>
      </c>
      <c r="BS95" s="38">
        <f>INDEX('[3]60-Mile'!$Z$4:$Z$129,MATCH(E95,'[3]60-Mile'!$A$4:$A$129,0))</f>
        <v>0</v>
      </c>
      <c r="BT95" s="118">
        <f t="shared" si="96"/>
        <v>-0.87486583184257605</v>
      </c>
      <c r="BU95" s="269">
        <v>-1</v>
      </c>
      <c r="BV95" s="2">
        <f>'[3]60-Mile'!B95</f>
        <v>2</v>
      </c>
      <c r="BW95" s="2">
        <f>'[3]60-Mile'!C95</f>
        <v>0</v>
      </c>
      <c r="BX95" s="2">
        <f>'[3]60-Mile'!D95</f>
        <v>1</v>
      </c>
      <c r="BY95" s="2">
        <f>'[3]60-Mile'!E95</f>
        <v>0</v>
      </c>
      <c r="BZ95" s="2">
        <f>'[3]60-Mile'!F95</f>
        <v>0</v>
      </c>
      <c r="CA95" s="2">
        <f>'[3]60-Mile'!G95</f>
        <v>0</v>
      </c>
      <c r="CB95" s="2">
        <f>'[3]60-Mile'!H95</f>
        <v>0</v>
      </c>
      <c r="CC95" s="2">
        <f>'[3]60-Mile'!I95</f>
        <v>0</v>
      </c>
      <c r="CD95" s="2">
        <f>'[3]60-Mile'!J95</f>
        <v>0</v>
      </c>
      <c r="CE95" s="2">
        <f>'[3]60-Mile'!K95</f>
        <v>0</v>
      </c>
      <c r="CF95" s="2">
        <f>'[3]60-Mile'!L95</f>
        <v>0</v>
      </c>
      <c r="CG95" s="2">
        <f>'[3]60-Mile'!M95</f>
        <v>0</v>
      </c>
      <c r="CH95" s="2">
        <f>'[3]60-Mile'!N95</f>
        <v>0</v>
      </c>
      <c r="CI95" s="2">
        <f>'[3]60-Mile'!O95</f>
        <v>0</v>
      </c>
      <c r="CK95" s="2">
        <v>769</v>
      </c>
      <c r="CL95" s="2">
        <v>635</v>
      </c>
      <c r="CM95" s="2">
        <v>2500</v>
      </c>
      <c r="CN95" s="2">
        <v>1881</v>
      </c>
      <c r="CO95" s="2">
        <v>865</v>
      </c>
      <c r="CP95" s="2">
        <v>1156</v>
      </c>
      <c r="CQ95" s="2">
        <v>955</v>
      </c>
    </row>
    <row r="96" spans="1:95" x14ac:dyDescent="0.25">
      <c r="A96" s="21">
        <v>34005</v>
      </c>
      <c r="B96" s="21" t="s">
        <v>86</v>
      </c>
      <c r="C96" s="26" t="s">
        <v>164</v>
      </c>
      <c r="D96" s="26" t="s">
        <v>153</v>
      </c>
      <c r="E96" s="24" t="s">
        <v>254</v>
      </c>
      <c r="F96" s="31">
        <f t="shared" si="65"/>
        <v>12.164034221626535</v>
      </c>
      <c r="G96" s="31">
        <f t="shared" si="97"/>
        <v>0.54168398967652942</v>
      </c>
      <c r="H96" s="31">
        <f t="shared" si="66"/>
        <v>22.455960400251772</v>
      </c>
      <c r="I96" s="31">
        <f t="shared" si="75"/>
        <v>3.4067621894650038</v>
      </c>
      <c r="J96" s="31">
        <f t="shared" si="67"/>
        <v>1.5252338886388983</v>
      </c>
      <c r="K96" s="31">
        <f t="shared" si="63"/>
        <v>0.99447996130369898</v>
      </c>
      <c r="L96" s="31">
        <f t="shared" si="64"/>
        <v>0.99447996130369898</v>
      </c>
      <c r="M96" s="31">
        <f t="shared" si="68"/>
        <v>5.3302546915989453</v>
      </c>
      <c r="N96" s="31">
        <f t="shared" si="69"/>
        <v>2.1517866011462989</v>
      </c>
      <c r="O96" s="31">
        <f t="shared" si="76"/>
        <v>1.6067053513862024</v>
      </c>
      <c r="P96" s="31">
        <f t="shared" si="77"/>
        <v>2</v>
      </c>
      <c r="Q96" s="31">
        <f t="shared" si="78"/>
        <v>3.2258615017256038</v>
      </c>
      <c r="R96" s="31">
        <f t="shared" si="79"/>
        <v>0.45398931032262224</v>
      </c>
      <c r="S96" s="31">
        <f t="shared" si="80"/>
        <v>0.93412384716732544</v>
      </c>
      <c r="T96" s="31">
        <f t="shared" si="70"/>
        <v>1.3859360957014908</v>
      </c>
      <c r="Z96" s="41">
        <f t="shared" si="81"/>
        <v>0.18647562106999277</v>
      </c>
      <c r="AA96" s="41">
        <f t="shared" si="71"/>
        <v>1</v>
      </c>
      <c r="AB96" s="41">
        <v>0.84275829745191033</v>
      </c>
      <c r="AC96" s="41">
        <f t="shared" si="72"/>
        <v>1</v>
      </c>
      <c r="AD96" s="41">
        <f t="shared" si="73"/>
        <v>1</v>
      </c>
      <c r="AE96" s="41">
        <f t="shared" si="82"/>
        <v>0.72153398926654733</v>
      </c>
      <c r="AF96" s="41">
        <f t="shared" si="83"/>
        <v>0</v>
      </c>
      <c r="AG96" s="41">
        <f t="shared" si="84"/>
        <v>0.32538330494037476</v>
      </c>
      <c r="AH96" s="41">
        <f t="shared" si="85"/>
        <v>0.20061967467079783</v>
      </c>
      <c r="AI96" s="41">
        <f t="shared" si="86"/>
        <v>7.8405050326784149E-3</v>
      </c>
      <c r="AJ96" s="41">
        <f t="shared" si="87"/>
        <v>0.9283459469209604</v>
      </c>
      <c r="AK96" s="41">
        <f t="shared" si="88"/>
        <v>0.61047853046152389</v>
      </c>
      <c r="AL96" s="41">
        <f t="shared" si="89"/>
        <v>0</v>
      </c>
      <c r="AM96" s="41">
        <f t="shared" si="90"/>
        <v>0</v>
      </c>
      <c r="AN96" s="41">
        <f t="shared" si="91"/>
        <v>0.45398931032262224</v>
      </c>
      <c r="AO96" s="41">
        <f t="shared" si="92"/>
        <v>0.8033526756931012</v>
      </c>
      <c r="AP96" s="41">
        <f t="shared" si="93"/>
        <v>0</v>
      </c>
      <c r="AQ96" s="41">
        <f t="shared" si="94"/>
        <v>0</v>
      </c>
      <c r="AR96" s="41">
        <f t="shared" si="98"/>
        <v>0.93412384716732544</v>
      </c>
      <c r="AS96" s="41">
        <f t="shared" si="95"/>
        <v>1</v>
      </c>
      <c r="AT96" s="44">
        <v>0.2054</v>
      </c>
      <c r="AU96" s="43">
        <f>INDEX('[4]Social Distancing Grades'!$C$2:$C$126,MATCH('Data Table'!$A96,'[4]Social Distancing Grades'!$B$2:$B$126,0))</f>
        <v>1</v>
      </c>
      <c r="AV96" s="62">
        <v>0.84275829745191033</v>
      </c>
      <c r="AW96" s="43">
        <f>INDEX('[4]Social Distancing Grades'!$E$2:$E$126,MATCH('Data Table'!$A96,'[4]Social Distancing Grades'!$B$2:$B$126,0))</f>
        <v>1</v>
      </c>
      <c r="AX96" s="43">
        <f>INDEX('[4]Social Distancing Grades'!$D$2:$D$126,MATCH('Data Table'!$A96,'[4]Social Distancing Grades'!$B$2:$B$126,0))</f>
        <v>1</v>
      </c>
      <c r="AY96" s="45">
        <v>10610</v>
      </c>
      <c r="AZ96" s="46">
        <v>0.1346718317412921</v>
      </c>
      <c r="BA96" s="43">
        <v>2.71</v>
      </c>
      <c r="BB96" s="43">
        <v>4.63</v>
      </c>
      <c r="BC96" s="268">
        <f>IF(INDEX('[5]Hospital Capacity'!$I$2:$I$126,MATCH('Data Table'!A96,'[5]Hospital Capacity'!$B$2:$B$126,0))&gt;100,100,INDEX('[5]Hospital Capacity'!$I$2:$I$126,MATCH('Data Table'!A96,'[5]Hospital Capacity'!$B$2:$B$126,0)))</f>
        <v>0.78405050326784154</v>
      </c>
      <c r="BD96" s="45">
        <v>1735.4749146596894</v>
      </c>
      <c r="BE96" s="45">
        <f>INDEX('[3]60-Mile'!$S$4:$S$129,MATCH(E96,'[3]60-Mile'!$A$4:$A$129,0))</f>
        <v>1440.2798399292155</v>
      </c>
      <c r="BF96" s="47">
        <f t="shared" si="99"/>
        <v>30</v>
      </c>
      <c r="BG96" s="43">
        <f t="shared" si="100"/>
        <v>30</v>
      </c>
      <c r="BH96" s="95">
        <v>1007.5714285714286</v>
      </c>
      <c r="BI96" s="45">
        <f>INDEX('[3]60-Mile'!$V$4:$V$129,MATCH(E96,'[3]60-Mile'!$A$4:$A$129,0))</f>
        <v>1424</v>
      </c>
      <c r="BJ96" s="47">
        <f t="shared" si="101"/>
        <v>30</v>
      </c>
      <c r="BK96" s="47">
        <f t="shared" si="74"/>
        <v>30</v>
      </c>
      <c r="BL96" s="95">
        <v>101.28571428571429</v>
      </c>
      <c r="BM96" s="45">
        <f>INDEX('[3]60-Mile'!$AA$4:$AA$129,MATCH(E96,'[3]60-Mile'!$A$4:$A$129,0))</f>
        <v>143.42857142857142</v>
      </c>
      <c r="BO96" s="20">
        <v>731545</v>
      </c>
      <c r="BP96" s="38">
        <v>114.26030684115963</v>
      </c>
      <c r="BQ96" s="38">
        <f>INDEX('[3]60-Mile'!$U$4:$U$129,MATCH(E96,'[3]60-Mile'!$A$4:$A$129,0))</f>
        <v>76.193580997574486</v>
      </c>
      <c r="BR96" s="38">
        <v>701.87447665292586</v>
      </c>
      <c r="BS96" s="38">
        <f>INDEX('[3]60-Mile'!$Z$4:$Z$129,MATCH(E96,'[3]60-Mile'!$A$4:$A$129,0))</f>
        <v>54.846957023099179</v>
      </c>
      <c r="BT96" s="118">
        <f t="shared" si="96"/>
        <v>-0.44306797853309476</v>
      </c>
      <c r="BU96" s="269">
        <v>-0.21594949673215846</v>
      </c>
      <c r="BV96" s="2">
        <f>'[3]60-Mile'!B96</f>
        <v>2274</v>
      </c>
      <c r="BW96" s="2">
        <f>'[3]60-Mile'!C96</f>
        <v>1278</v>
      </c>
      <c r="BX96" s="2">
        <f>'[3]60-Mile'!D96</f>
        <v>1699</v>
      </c>
      <c r="BY96" s="2">
        <f>'[3]60-Mile'!E96</f>
        <v>1402</v>
      </c>
      <c r="BZ96" s="2">
        <f>'[3]60-Mile'!F96</f>
        <v>1563</v>
      </c>
      <c r="CA96" s="2">
        <f>'[3]60-Mile'!G96</f>
        <v>834</v>
      </c>
      <c r="CB96" s="2">
        <f>'[3]60-Mile'!H96</f>
        <v>918</v>
      </c>
      <c r="CC96" s="2">
        <f>'[3]60-Mile'!I96</f>
        <v>122</v>
      </c>
      <c r="CD96" s="2">
        <f>'[3]60-Mile'!J96</f>
        <v>193</v>
      </c>
      <c r="CE96" s="2">
        <f>'[3]60-Mile'!K96</f>
        <v>190</v>
      </c>
      <c r="CF96" s="2">
        <f>'[3]60-Mile'!L96</f>
        <v>127</v>
      </c>
      <c r="CG96" s="2">
        <f>'[3]60-Mile'!M96</f>
        <v>211</v>
      </c>
      <c r="CH96" s="2">
        <f>'[3]60-Mile'!N96</f>
        <v>114</v>
      </c>
      <c r="CI96" s="2">
        <f>'[3]60-Mile'!O96</f>
        <v>47</v>
      </c>
      <c r="CK96" s="2">
        <v>4873</v>
      </c>
      <c r="CL96" s="2">
        <v>-2699</v>
      </c>
      <c r="CM96" s="2">
        <v>2201</v>
      </c>
      <c r="CN96" s="2">
        <v>-1430</v>
      </c>
      <c r="CO96" s="2">
        <v>19571</v>
      </c>
      <c r="CP96" s="2">
        <v>14572</v>
      </c>
      <c r="CQ96" s="2">
        <v>10610</v>
      </c>
    </row>
    <row r="97" spans="1:95" x14ac:dyDescent="0.25">
      <c r="A97" s="21">
        <v>28047</v>
      </c>
      <c r="B97" s="21" t="s">
        <v>66</v>
      </c>
      <c r="C97" s="26" t="s">
        <v>164</v>
      </c>
      <c r="D97" s="26" t="s">
        <v>157</v>
      </c>
      <c r="E97" s="24" t="s">
        <v>134</v>
      </c>
      <c r="F97" s="31">
        <f t="shared" si="65"/>
        <v>1.5575356348632634E-3</v>
      </c>
      <c r="G97" s="31">
        <f t="shared" si="97"/>
        <v>0.20651001633865557</v>
      </c>
      <c r="H97" s="31">
        <f t="shared" si="66"/>
        <v>7.5421796118066362E-3</v>
      </c>
      <c r="I97" s="31">
        <f t="shared" si="75"/>
        <v>3.0571075146892071</v>
      </c>
      <c r="J97" s="31">
        <f t="shared" si="67"/>
        <v>0.34624098244852236</v>
      </c>
      <c r="K97" s="31">
        <f t="shared" si="63"/>
        <v>0.95557371672599078</v>
      </c>
      <c r="L97" s="31">
        <f t="shared" si="64"/>
        <v>0.95557371672599078</v>
      </c>
      <c r="M97" s="31">
        <f t="shared" si="68"/>
        <v>0.1930484891905723</v>
      </c>
      <c r="N97" s="31">
        <f t="shared" si="69"/>
        <v>4.5594665658148896E-2</v>
      </c>
      <c r="O97" s="31">
        <f t="shared" si="76"/>
        <v>7.5596389426176649E-2</v>
      </c>
      <c r="P97" s="31">
        <f t="shared" si="77"/>
        <v>3.9840637450199209E-2</v>
      </c>
      <c r="Q97" s="31">
        <f t="shared" si="78"/>
        <v>0.16370163876962796</v>
      </c>
      <c r="R97" s="31">
        <f t="shared" si="79"/>
        <v>0.13027239358619358</v>
      </c>
      <c r="S97" s="31">
        <f t="shared" si="80"/>
        <v>0.14097496706192358</v>
      </c>
      <c r="T97" s="31">
        <f t="shared" si="70"/>
        <v>0.83907405410420288</v>
      </c>
      <c r="Z97" s="41">
        <f t="shared" si="81"/>
        <v>0.88578497062158545</v>
      </c>
      <c r="AA97" s="41">
        <f t="shared" si="71"/>
        <v>1</v>
      </c>
      <c r="AB97" s="41">
        <v>0.61549505307386765</v>
      </c>
      <c r="AC97" s="41">
        <f t="shared" si="72"/>
        <v>1</v>
      </c>
      <c r="AD97" s="41">
        <f t="shared" si="73"/>
        <v>1</v>
      </c>
      <c r="AE97" s="41">
        <f t="shared" si="82"/>
        <v>0.87034883720930234</v>
      </c>
      <c r="AF97" s="41">
        <f t="shared" si="83"/>
        <v>0.32144108301126978</v>
      </c>
      <c r="AG97" s="41">
        <f t="shared" si="84"/>
        <v>0.12606473594548551</v>
      </c>
      <c r="AH97" s="41">
        <f t="shared" si="85"/>
        <v>2.4012393493415961E-2</v>
      </c>
      <c r="AI97" s="41">
        <f t="shared" si="86"/>
        <v>2.821644344987705E-2</v>
      </c>
      <c r="AJ97" s="41">
        <f t="shared" si="87"/>
        <v>0.22291280605781216</v>
      </c>
      <c r="AK97" s="41">
        <f t="shared" si="88"/>
        <v>0.14932870904249218</v>
      </c>
      <c r="AL97" s="41">
        <f t="shared" si="89"/>
        <v>0</v>
      </c>
      <c r="AM97" s="41">
        <f t="shared" si="90"/>
        <v>0</v>
      </c>
      <c r="AN97" s="41">
        <f t="shared" si="91"/>
        <v>0.13027239358619358</v>
      </c>
      <c r="AO97" s="41">
        <f t="shared" si="92"/>
        <v>3.7798194713088325E-2</v>
      </c>
      <c r="AP97" s="41">
        <f t="shared" si="93"/>
        <v>0</v>
      </c>
      <c r="AQ97" s="41">
        <f t="shared" si="94"/>
        <v>0</v>
      </c>
      <c r="AR97" s="41">
        <f t="shared" si="98"/>
        <v>0.14097496706192358</v>
      </c>
      <c r="AS97" s="41">
        <f t="shared" si="95"/>
        <v>1.9920318725099605E-2</v>
      </c>
      <c r="AT97" s="44">
        <v>0.88380000000000003</v>
      </c>
      <c r="AU97" s="43">
        <f>INDEX('[4]Social Distancing Grades'!$C$2:$C$126,MATCH('Data Table'!$A97,'[4]Social Distancing Grades'!$B$2:$B$126,0))</f>
        <v>1</v>
      </c>
      <c r="AV97" s="62">
        <v>0.61549505307386765</v>
      </c>
      <c r="AW97" s="43">
        <f>INDEX('[4]Social Distancing Grades'!$E$2:$E$126,MATCH('Data Table'!$A97,'[4]Social Distancing Grades'!$B$2:$B$126,0))</f>
        <v>1</v>
      </c>
      <c r="AX97" s="43">
        <f>INDEX('[4]Social Distancing Grades'!$D$2:$D$126,MATCH('Data Table'!$A97,'[4]Social Distancing Grades'!$B$2:$B$126,0))</f>
        <v>1</v>
      </c>
      <c r="AY97" s="45">
        <v>3955</v>
      </c>
      <c r="AZ97" s="46">
        <v>0.17886153402934785</v>
      </c>
      <c r="BA97" s="43">
        <v>1.54</v>
      </c>
      <c r="BB97" s="43">
        <v>2.35</v>
      </c>
      <c r="BC97" s="268">
        <f>IF(INDEX('[5]Hospital Capacity'!$I$2:$I$126,MATCH('Data Table'!A97,'[5]Hospital Capacity'!$B$2:$B$126,0))&gt;100,100,INDEX('[5]Hospital Capacity'!$I$2:$I$126,MATCH('Data Table'!A97,'[5]Hospital Capacity'!$B$2:$B$126,0)))</f>
        <v>2.8216443449877051</v>
      </c>
      <c r="BD97" s="45">
        <v>450.21175809397641</v>
      </c>
      <c r="BE97" s="45">
        <f>INDEX('[3]60-Mile'!$S$4:$S$129,MATCH(E97,'[3]60-Mile'!$A$4:$A$129,0))</f>
        <v>368.64289324062594</v>
      </c>
      <c r="BF97" s="47">
        <f t="shared" si="99"/>
        <v>30</v>
      </c>
      <c r="BG97" s="43">
        <f t="shared" si="100"/>
        <v>30</v>
      </c>
      <c r="BH97" s="95">
        <v>289.42857142857144</v>
      </c>
      <c r="BI97" s="45">
        <f>INDEX('[3]60-Mile'!$V$4:$V$129,MATCH(E97,'[3]60-Mile'!$A$4:$A$129,0))</f>
        <v>67</v>
      </c>
      <c r="BJ97" s="47">
        <f t="shared" si="101"/>
        <v>30</v>
      </c>
      <c r="BK97" s="47">
        <f t="shared" si="74"/>
        <v>30</v>
      </c>
      <c r="BL97" s="95">
        <v>15.285714285714286</v>
      </c>
      <c r="BM97" s="45">
        <f>INDEX('[3]60-Mile'!$AA$4:$AA$129,MATCH(E97,'[3]60-Mile'!$A$4:$A$129,0))</f>
        <v>2.8571428571428572</v>
      </c>
      <c r="BO97" s="20">
        <v>2976149</v>
      </c>
      <c r="BP97" s="38">
        <v>44.935908018256839</v>
      </c>
      <c r="BQ97" s="38">
        <f>INDEX('[3]60-Mile'!$U$4:$U$129,MATCH(E97,'[3]60-Mile'!$A$4:$A$129,0))</f>
        <v>42.441389597407877</v>
      </c>
      <c r="BR97" s="38">
        <v>43.667355498525687</v>
      </c>
      <c r="BS97" s="38">
        <f>INDEX('[3]60-Mile'!$Z$4:$Z$129,MATCH(E97,'[3]60-Mile'!$A$4:$A$129,0))</f>
        <v>55.208447722911323</v>
      </c>
      <c r="BT97" s="118">
        <f t="shared" si="96"/>
        <v>-0.74069767441860468</v>
      </c>
      <c r="BU97" s="269">
        <v>1.8216443449877051</v>
      </c>
      <c r="BV97" s="2">
        <f>'[3]60-Mile'!B97</f>
        <v>49</v>
      </c>
      <c r="BW97" s="2">
        <f>'[3]60-Mile'!C97</f>
        <v>48</v>
      </c>
      <c r="BX97" s="2">
        <f>'[3]60-Mile'!D97</f>
        <v>90</v>
      </c>
      <c r="BY97" s="2">
        <f>'[3]60-Mile'!E97</f>
        <v>82</v>
      </c>
      <c r="BZ97" s="2">
        <f>'[3]60-Mile'!F97</f>
        <v>77</v>
      </c>
      <c r="CA97" s="2">
        <f>'[3]60-Mile'!G97</f>
        <v>97</v>
      </c>
      <c r="CB97" s="2">
        <f>'[3]60-Mile'!H97</f>
        <v>26</v>
      </c>
      <c r="CC97" s="2">
        <f>'[3]60-Mile'!I97</f>
        <v>1</v>
      </c>
      <c r="CD97" s="2">
        <f>'[3]60-Mile'!J97</f>
        <v>6</v>
      </c>
      <c r="CE97" s="2">
        <f>'[3]60-Mile'!K97</f>
        <v>7</v>
      </c>
      <c r="CF97" s="2">
        <f>'[3]60-Mile'!L97</f>
        <v>1</v>
      </c>
      <c r="CG97" s="2">
        <f>'[3]60-Mile'!M97</f>
        <v>0</v>
      </c>
      <c r="CH97" s="2">
        <f>'[3]60-Mile'!N97</f>
        <v>4</v>
      </c>
      <c r="CI97" s="2">
        <f>'[3]60-Mile'!O97</f>
        <v>1</v>
      </c>
      <c r="CK97" s="2">
        <v>-727</v>
      </c>
      <c r="CL97" s="2">
        <v>290</v>
      </c>
      <c r="CM97" s="2">
        <v>2740</v>
      </c>
      <c r="CN97" s="2">
        <v>7983</v>
      </c>
      <c r="CO97" s="2">
        <v>-7563</v>
      </c>
      <c r="CP97" s="2">
        <v>1212</v>
      </c>
      <c r="CQ97" s="2">
        <v>3955</v>
      </c>
    </row>
    <row r="98" spans="1:95" x14ac:dyDescent="0.25">
      <c r="A98" s="21">
        <v>35001</v>
      </c>
      <c r="B98" s="21" t="s">
        <v>87</v>
      </c>
      <c r="C98" s="26" t="s">
        <v>164</v>
      </c>
      <c r="D98" s="26" t="s">
        <v>157</v>
      </c>
      <c r="E98" s="24" t="s">
        <v>125</v>
      </c>
      <c r="F98" s="31">
        <f t="shared" si="65"/>
        <v>1.3168768805516063E-4</v>
      </c>
      <c r="G98" s="31">
        <f t="shared" si="97"/>
        <v>0.72367688035431899</v>
      </c>
      <c r="H98" s="31">
        <f t="shared" si="66"/>
        <v>1.8197028484685749E-4</v>
      </c>
      <c r="I98" s="31">
        <f t="shared" si="75"/>
        <v>3.1607050819503142</v>
      </c>
      <c r="J98" s="31">
        <f t="shared" si="67"/>
        <v>0.15159166032987961</v>
      </c>
      <c r="K98" s="31">
        <f t="shared" si="63"/>
        <v>0.77306295148229043</v>
      </c>
      <c r="L98" s="31">
        <f t="shared" si="64"/>
        <v>0.77306295148229032</v>
      </c>
      <c r="M98" s="31">
        <f t="shared" si="68"/>
        <v>7.0736600993263107E-2</v>
      </c>
      <c r="N98" s="31">
        <f t="shared" si="69"/>
        <v>2.7673045329336475E-2</v>
      </c>
      <c r="O98" s="31">
        <f t="shared" si="76"/>
        <v>3.1753707285622178E-2</v>
      </c>
      <c r="P98" s="31">
        <f t="shared" si="77"/>
        <v>2.5896414342629487E-2</v>
      </c>
      <c r="Q98" s="31">
        <f t="shared" si="78"/>
        <v>8.2565965836740945E-2</v>
      </c>
      <c r="R98" s="31">
        <f t="shared" si="79"/>
        <v>6.4524438147981214E-2</v>
      </c>
      <c r="S98" s="31">
        <f t="shared" si="80"/>
        <v>0.83736497995573533</v>
      </c>
      <c r="T98" s="31">
        <f t="shared" si="70"/>
        <v>0.69668053075056768</v>
      </c>
      <c r="Z98" s="41">
        <f t="shared" si="81"/>
        <v>0.67858983609937118</v>
      </c>
      <c r="AA98" s="41">
        <f t="shared" si="71"/>
        <v>1</v>
      </c>
      <c r="AB98" s="41">
        <v>0.33390344382550469</v>
      </c>
      <c r="AC98" s="41">
        <f t="shared" si="72"/>
        <v>1</v>
      </c>
      <c r="AD98" s="41">
        <f t="shared" si="73"/>
        <v>1</v>
      </c>
      <c r="AE98" s="41">
        <f t="shared" si="82"/>
        <v>0.89434257602862255</v>
      </c>
      <c r="AF98" s="41">
        <f t="shared" si="83"/>
        <v>0.54103555765146116</v>
      </c>
      <c r="AG98" s="41">
        <f t="shared" si="84"/>
        <v>0.44122657580919927</v>
      </c>
      <c r="AH98" s="41">
        <f t="shared" si="85"/>
        <v>0.23237800154918667</v>
      </c>
      <c r="AI98" s="41">
        <f t="shared" si="86"/>
        <v>2.5036151497966511E-2</v>
      </c>
      <c r="AJ98" s="41">
        <f t="shared" si="87"/>
        <v>0.15756362405738217</v>
      </c>
      <c r="AK98" s="41">
        <f t="shared" si="88"/>
        <v>7.4285658512947939E-2</v>
      </c>
      <c r="AL98" s="41">
        <f t="shared" si="89"/>
        <v>0</v>
      </c>
      <c r="AM98" s="41">
        <f t="shared" si="90"/>
        <v>0</v>
      </c>
      <c r="AN98" s="41">
        <f t="shared" si="91"/>
        <v>6.4524438147981214E-2</v>
      </c>
      <c r="AO98" s="41">
        <f t="shared" si="92"/>
        <v>1.5876853642811089E-2</v>
      </c>
      <c r="AP98" s="41">
        <f t="shared" si="93"/>
        <v>0.76885378100975377</v>
      </c>
      <c r="AQ98" s="41">
        <f t="shared" si="94"/>
        <v>0</v>
      </c>
      <c r="AR98" s="41">
        <f t="shared" si="98"/>
        <v>6.8511198945981552E-2</v>
      </c>
      <c r="AS98" s="41">
        <f t="shared" si="95"/>
        <v>1.2948207171314743E-2</v>
      </c>
      <c r="AT98" s="44">
        <v>0.68279999999999996</v>
      </c>
      <c r="AU98" s="43">
        <f>INDEX('[4]Social Distancing Grades'!$C$2:$C$126,MATCH('Data Table'!$A98,'[4]Social Distancing Grades'!$B$2:$B$126,0))</f>
        <v>1</v>
      </c>
      <c r="AV98" s="62">
        <v>0.33390344382550469</v>
      </c>
      <c r="AW98" s="43">
        <f>INDEX('[4]Social Distancing Grades'!$E$2:$E$126,MATCH('Data Table'!$A98,'[4]Social Distancing Grades'!$B$2:$B$126,0))</f>
        <v>1</v>
      </c>
      <c r="AX98" s="43">
        <f>INDEX('[4]Social Distancing Grades'!$D$2:$D$126,MATCH('Data Table'!$A98,'[4]Social Distancing Grades'!$B$2:$B$126,0))</f>
        <v>1</v>
      </c>
      <c r="AY98" s="45">
        <v>2882</v>
      </c>
      <c r="AZ98" s="46">
        <v>0.20905000392730375</v>
      </c>
      <c r="BA98" s="43">
        <v>3.39</v>
      </c>
      <c r="BB98" s="43">
        <v>5.04</v>
      </c>
      <c r="BC98" s="268">
        <f>IF(INDEX('[5]Hospital Capacity'!$I$2:$I$126,MATCH('Data Table'!A98,'[5]Hospital Capacity'!$B$2:$B$126,0))&gt;100,100,INDEX('[5]Hospital Capacity'!$I$2:$I$126,MATCH('Data Table'!A98,'[5]Hospital Capacity'!$B$2:$B$126,0)))</f>
        <v>2.503615149796651</v>
      </c>
      <c r="BD98" s="45">
        <v>331.14888583638583</v>
      </c>
      <c r="BE98" s="45">
        <f>INDEX('[3]60-Mile'!$S$4:$S$129,MATCH(E98,'[3]60-Mile'!$A$4:$A$129,0))</f>
        <v>194.25508735962933</v>
      </c>
      <c r="BF98" s="47">
        <f t="shared" si="99"/>
        <v>30</v>
      </c>
      <c r="BG98" s="43">
        <f t="shared" si="100"/>
        <v>30</v>
      </c>
      <c r="BH98" s="95">
        <v>143.57142857142858</v>
      </c>
      <c r="BI98" s="45">
        <f>INDEX('[3]60-Mile'!$V$4:$V$129,MATCH(E98,'[3]60-Mile'!$A$4:$A$129,0))</f>
        <v>28.142857142857142</v>
      </c>
      <c r="BJ98" s="47">
        <f t="shared" si="101"/>
        <v>24.065946790878009</v>
      </c>
      <c r="BK98" s="47">
        <f t="shared" si="74"/>
        <v>30</v>
      </c>
      <c r="BL98" s="95">
        <v>7.4285714285714288</v>
      </c>
      <c r="BM98" s="45">
        <f>INDEX('[3]60-Mile'!$AA$4:$AA$129,MATCH(E98,'[3]60-Mile'!$A$4:$A$129,0))</f>
        <v>1.8571428571428572</v>
      </c>
      <c r="BO98" s="20">
        <v>2096829</v>
      </c>
      <c r="BP98" s="38">
        <v>32.169214757687918</v>
      </c>
      <c r="BQ98" s="38">
        <f>INDEX('[3]60-Mile'!$U$4:$U$129,MATCH(E98,'[3]60-Mile'!$A$4:$A$129,0))</f>
        <v>51.694986672056366</v>
      </c>
      <c r="BR98" s="38">
        <v>24.065946790878009</v>
      </c>
      <c r="BS98" s="38">
        <f>INDEX('[3]60-Mile'!$Z$4:$Z$129,MATCH(E98,'[3]60-Mile'!$A$4:$A$129,0))</f>
        <v>36.602409185867494</v>
      </c>
      <c r="BT98" s="118">
        <f t="shared" si="96"/>
        <v>-0.7886851520572451</v>
      </c>
      <c r="BU98" s="269">
        <v>1.503615149796651</v>
      </c>
      <c r="BV98" s="2">
        <f>'[3]60-Mile'!B98</f>
        <v>13</v>
      </c>
      <c r="BW98" s="2">
        <f>'[3]60-Mile'!C98</f>
        <v>14</v>
      </c>
      <c r="BX98" s="2">
        <f>'[3]60-Mile'!D98</f>
        <v>53</v>
      </c>
      <c r="BY98" s="2">
        <f>'[3]60-Mile'!E98</f>
        <v>27</v>
      </c>
      <c r="BZ98" s="2">
        <f>'[3]60-Mile'!F98</f>
        <v>44</v>
      </c>
      <c r="CA98" s="2">
        <f>'[3]60-Mile'!G98</f>
        <v>20</v>
      </c>
      <c r="CB98" s="2">
        <f>'[3]60-Mile'!H98</f>
        <v>26</v>
      </c>
      <c r="CC98" s="2">
        <f>'[3]60-Mile'!I98</f>
        <v>2</v>
      </c>
      <c r="CD98" s="2">
        <f>'[3]60-Mile'!J98</f>
        <v>0</v>
      </c>
      <c r="CE98" s="2">
        <f>'[3]60-Mile'!K98</f>
        <v>0</v>
      </c>
      <c r="CF98" s="2">
        <f>'[3]60-Mile'!L98</f>
        <v>4</v>
      </c>
      <c r="CG98" s="2">
        <f>'[3]60-Mile'!M98</f>
        <v>3</v>
      </c>
      <c r="CH98" s="2">
        <f>'[3]60-Mile'!N98</f>
        <v>4</v>
      </c>
      <c r="CI98" s="2">
        <f>'[3]60-Mile'!O98</f>
        <v>0</v>
      </c>
      <c r="CK98" s="2">
        <v>2787</v>
      </c>
      <c r="CL98" s="2">
        <v>3666</v>
      </c>
      <c r="CM98" s="2">
        <v>3848</v>
      </c>
      <c r="CN98" s="2">
        <v>3873</v>
      </c>
      <c r="CO98" s="2">
        <v>4086</v>
      </c>
      <c r="CP98" s="2">
        <v>9036</v>
      </c>
      <c r="CQ98" s="2">
        <v>2882</v>
      </c>
    </row>
    <row r="99" spans="1:95" x14ac:dyDescent="0.25">
      <c r="A99" s="21">
        <v>48029</v>
      </c>
      <c r="B99" s="21" t="s">
        <v>94</v>
      </c>
      <c r="C99" s="26" t="s">
        <v>164</v>
      </c>
      <c r="D99" s="26" t="s">
        <v>74</v>
      </c>
      <c r="E99" s="24" t="s">
        <v>136</v>
      </c>
      <c r="F99" s="31">
        <f t="shared" si="65"/>
        <v>3.0610731021934491E-4</v>
      </c>
      <c r="G99" s="31">
        <f t="shared" si="97"/>
        <v>0.69878280991703512</v>
      </c>
      <c r="H99" s="31">
        <f t="shared" si="66"/>
        <v>4.3805787130866644E-4</v>
      </c>
      <c r="I99" s="31">
        <f t="shared" si="75"/>
        <v>3.0870013400680341</v>
      </c>
      <c r="J99" s="31">
        <f t="shared" si="67"/>
        <v>0.10931666980781715</v>
      </c>
      <c r="K99" s="31">
        <f t="shared" si="63"/>
        <v>0.95731848176742451</v>
      </c>
      <c r="L99" s="31">
        <f t="shared" si="64"/>
        <v>0.95731848176742451</v>
      </c>
      <c r="M99" s="31">
        <f t="shared" si="68"/>
        <v>0.40654430477354381</v>
      </c>
      <c r="N99" s="31">
        <f t="shared" si="69"/>
        <v>-5.9689158212951579E-2</v>
      </c>
      <c r="O99" s="31">
        <f t="shared" si="76"/>
        <v>7.188910380399742E-2</v>
      </c>
      <c r="P99" s="31">
        <f t="shared" si="77"/>
        <v>1.5936254980079681E-2</v>
      </c>
      <c r="Q99" s="31">
        <f t="shared" si="78"/>
        <v>0.50595389783617084</v>
      </c>
      <c r="R99" s="31">
        <f t="shared" si="79"/>
        <v>0.4684783308648337</v>
      </c>
      <c r="S99" s="31">
        <f t="shared" si="80"/>
        <v>0.23715415019762848</v>
      </c>
      <c r="T99" s="31">
        <f t="shared" si="70"/>
        <v>2.3515918274514065</v>
      </c>
      <c r="Z99" s="41">
        <f t="shared" si="81"/>
        <v>0.82599731986393155</v>
      </c>
      <c r="AA99" s="41">
        <f t="shared" si="71"/>
        <v>1</v>
      </c>
      <c r="AB99" s="41">
        <v>0.62144820997918226</v>
      </c>
      <c r="AC99" s="41">
        <f t="shared" si="72"/>
        <v>1</v>
      </c>
      <c r="AD99" s="41">
        <f t="shared" si="73"/>
        <v>1</v>
      </c>
      <c r="AE99" s="41">
        <f t="shared" si="82"/>
        <v>0.156484794275492</v>
      </c>
      <c r="AF99" s="41">
        <f t="shared" si="83"/>
        <v>0.26875907174175545</v>
      </c>
      <c r="AG99" s="41">
        <f t="shared" si="84"/>
        <v>0.2776831345826235</v>
      </c>
      <c r="AH99" s="41">
        <f t="shared" si="85"/>
        <v>0.30131680867544536</v>
      </c>
      <c r="AI99" s="41">
        <f t="shared" si="86"/>
        <v>5.9891433329483164E-2</v>
      </c>
      <c r="AJ99" s="41">
        <f t="shared" si="87"/>
        <v>8.0043159517969656E-2</v>
      </c>
      <c r="AK99" s="41">
        <f t="shared" si="88"/>
        <v>3.7563697489755001E-2</v>
      </c>
      <c r="AL99" s="41">
        <f t="shared" si="89"/>
        <v>0</v>
      </c>
      <c r="AM99" s="41">
        <f t="shared" si="90"/>
        <v>0</v>
      </c>
      <c r="AN99" s="41">
        <f t="shared" si="91"/>
        <v>0.4684783308648337</v>
      </c>
      <c r="AO99" s="41">
        <f t="shared" si="92"/>
        <v>3.594455190199871E-2</v>
      </c>
      <c r="AP99" s="41">
        <f t="shared" si="93"/>
        <v>0</v>
      </c>
      <c r="AQ99" s="41">
        <f t="shared" si="94"/>
        <v>0</v>
      </c>
      <c r="AR99" s="41">
        <f t="shared" si="98"/>
        <v>0.23715415019762848</v>
      </c>
      <c r="AS99" s="41">
        <f t="shared" si="95"/>
        <v>7.9681274900398405E-3</v>
      </c>
      <c r="AT99" s="44">
        <v>0.82579999999999998</v>
      </c>
      <c r="AU99" s="43">
        <f>INDEX('[4]Social Distancing Grades'!$C$2:$C$126,MATCH('Data Table'!$A99,'[4]Social Distancing Grades'!$B$2:$B$126,0))</f>
        <v>1</v>
      </c>
      <c r="AV99" s="62">
        <v>0.62144820997918226</v>
      </c>
      <c r="AW99" s="43">
        <f>INDEX('[4]Social Distancing Grades'!$E$2:$E$126,MATCH('Data Table'!$A99,'[4]Social Distancing Grades'!$B$2:$B$126,0))</f>
        <v>1</v>
      </c>
      <c r="AX99" s="43">
        <f>INDEX('[4]Social Distancing Grades'!$D$2:$D$126,MATCH('Data Table'!$A99,'[4]Social Distancing Grades'!$B$2:$B$126,0))</f>
        <v>1</v>
      </c>
      <c r="AY99" s="45">
        <v>35879</v>
      </c>
      <c r="AZ99" s="46">
        <v>0.1716191418244466</v>
      </c>
      <c r="BA99" s="43">
        <v>2.4300000000000002</v>
      </c>
      <c r="BB99" s="43">
        <v>5.93</v>
      </c>
      <c r="BC99" s="268">
        <f>IF(INDEX('[5]Hospital Capacity'!$I$2:$I$126,MATCH('Data Table'!A99,'[5]Hospital Capacity'!$B$2:$B$126,0))&gt;100,100,INDEX('[5]Hospital Capacity'!$I$2:$I$126,MATCH('Data Table'!A99,'[5]Hospital Capacity'!$B$2:$B$126,0)))</f>
        <v>5.9891433329483164</v>
      </c>
      <c r="BD99" s="45">
        <v>189.91055837355049</v>
      </c>
      <c r="BE99" s="45">
        <f>INDEX('[3]60-Mile'!$S$4:$S$129,MATCH(E99,'[3]60-Mile'!$A$4:$A$129,0))</f>
        <v>108.91924126471466</v>
      </c>
      <c r="BF99" s="47">
        <f t="shared" si="99"/>
        <v>30</v>
      </c>
      <c r="BG99" s="43">
        <f t="shared" si="100"/>
        <v>30</v>
      </c>
      <c r="BH99" s="95">
        <v>1039.7142857142858</v>
      </c>
      <c r="BI99" s="45">
        <f>INDEX('[3]60-Mile'!$V$4:$V$129,MATCH(E99,'[3]60-Mile'!$A$4:$A$129,0))</f>
        <v>63.714285714285715</v>
      </c>
      <c r="BJ99" s="47">
        <f t="shared" si="101"/>
        <v>30</v>
      </c>
      <c r="BK99" s="47">
        <f t="shared" si="74"/>
        <v>30</v>
      </c>
      <c r="BL99" s="95">
        <v>25.714285714285715</v>
      </c>
      <c r="BM99" s="45">
        <f>INDEX('[3]60-Mile'!$AA$4:$AA$129,MATCH(E99,'[3]60-Mile'!$A$4:$A$129,0))</f>
        <v>1.1428571428571428</v>
      </c>
      <c r="BO99" s="20">
        <v>28995881</v>
      </c>
      <c r="BP99" s="38">
        <v>61.925879134595924</v>
      </c>
      <c r="BQ99" s="38">
        <f>INDEX('[3]60-Mile'!$U$4:$U$129,MATCH(E99,'[3]60-Mile'!$A$4:$A$129,0))</f>
        <v>34.116898333848376</v>
      </c>
      <c r="BR99" s="38">
        <v>50.054328655675313</v>
      </c>
      <c r="BS99" s="38">
        <f>INDEX('[3]60-Mile'!$Z$4:$Z$129,MATCH(E99,'[3]60-Mile'!$A$4:$A$129,0))</f>
        <v>52.418491722396219</v>
      </c>
      <c r="BT99" s="118">
        <f t="shared" si="96"/>
        <v>0.687030411449016</v>
      </c>
      <c r="BU99" s="269">
        <v>4.9891433329483164</v>
      </c>
      <c r="BV99" s="2">
        <f>'[3]60-Mile'!B99</f>
        <v>95</v>
      </c>
      <c r="BW99" s="2">
        <f>'[3]60-Mile'!C99</f>
        <v>98</v>
      </c>
      <c r="BX99" s="2">
        <f>'[3]60-Mile'!D99</f>
        <v>70</v>
      </c>
      <c r="BY99" s="2">
        <f>'[3]60-Mile'!E99</f>
        <v>70</v>
      </c>
      <c r="BZ99" s="2">
        <f>'[3]60-Mile'!F99</f>
        <v>30</v>
      </c>
      <c r="CA99" s="2">
        <f>'[3]60-Mile'!G99</f>
        <v>42</v>
      </c>
      <c r="CB99" s="2">
        <f>'[3]60-Mile'!H99</f>
        <v>41</v>
      </c>
      <c r="CC99" s="2">
        <f>'[3]60-Mile'!I99</f>
        <v>0</v>
      </c>
      <c r="CD99" s="2">
        <f>'[3]60-Mile'!J99</f>
        <v>0</v>
      </c>
      <c r="CE99" s="2">
        <f>'[3]60-Mile'!K99</f>
        <v>1</v>
      </c>
      <c r="CF99" s="2">
        <f>'[3]60-Mile'!L99</f>
        <v>1</v>
      </c>
      <c r="CG99" s="2">
        <f>'[3]60-Mile'!M99</f>
        <v>2</v>
      </c>
      <c r="CH99" s="2">
        <f>'[3]60-Mile'!N99</f>
        <v>0</v>
      </c>
      <c r="CI99" s="2">
        <f>'[3]60-Mile'!O99</f>
        <v>4</v>
      </c>
      <c r="CK99" s="2">
        <v>0</v>
      </c>
      <c r="CL99" s="2">
        <v>0</v>
      </c>
      <c r="CM99" s="2">
        <v>0</v>
      </c>
      <c r="CN99" s="2">
        <v>-10629</v>
      </c>
      <c r="CO99" s="2">
        <v>10744</v>
      </c>
      <c r="CP99" s="2">
        <v>-7551</v>
      </c>
      <c r="CQ99" s="2">
        <v>35879</v>
      </c>
    </row>
    <row r="100" spans="1:95" x14ac:dyDescent="0.25">
      <c r="A100" s="21">
        <v>51199</v>
      </c>
      <c r="B100" s="21" t="s">
        <v>57</v>
      </c>
      <c r="C100" s="26" t="s">
        <v>164</v>
      </c>
      <c r="D100" s="26" t="s">
        <v>76</v>
      </c>
      <c r="E100" s="24" t="s">
        <v>148</v>
      </c>
      <c r="F100" s="31">
        <f t="shared" si="65"/>
        <v>2.8738509870382928E-2</v>
      </c>
      <c r="G100" s="31">
        <f t="shared" si="97"/>
        <v>1.0638156566103698</v>
      </c>
      <c r="H100" s="31">
        <f t="shared" si="66"/>
        <v>2.7014558106760986E-2</v>
      </c>
      <c r="I100" s="31">
        <f t="shared" ref="I100:I128" si="102">$X$12*AA100+$X$13*AD100-$X$14*Z100</f>
        <v>3.1685908669209359</v>
      </c>
      <c r="J100" s="31">
        <f t="shared" si="67"/>
        <v>0.28822205702833625</v>
      </c>
      <c r="K100" s="31">
        <f t="shared" si="63"/>
        <v>0.95095608270690801</v>
      </c>
      <c r="L100" s="31">
        <f t="shared" si="64"/>
        <v>0.95095608270690801</v>
      </c>
      <c r="M100" s="31">
        <f t="shared" si="68"/>
        <v>1.391557912869807</v>
      </c>
      <c r="N100" s="31">
        <f t="shared" si="69"/>
        <v>7.8842020688416323E-2</v>
      </c>
      <c r="O100" s="31">
        <f t="shared" ref="O100:O128" si="103">$X$4*AM100+$X$5*AO100</f>
        <v>0.15457769181173436</v>
      </c>
      <c r="P100" s="31">
        <f t="shared" ref="P100:P128" si="104">$X$6*AQ100+$X$7*AS100</f>
        <v>4.5816733067729085E-2</v>
      </c>
      <c r="Q100" s="31">
        <f t="shared" ref="Q100:Q128" si="105">$X$8*AL100+$X$9*AN100+T100*P100</f>
        <v>1.4558854114826885</v>
      </c>
      <c r="R100" s="31">
        <f t="shared" ref="R100:R128" si="106">$X$8*AL100+$X$9*AN100</f>
        <v>1.4239809388885312</v>
      </c>
      <c r="S100" s="31">
        <f t="shared" ref="S100:S128" si="107">$X$10*AP100+$X$11*AR100</f>
        <v>1.2555994729907773</v>
      </c>
      <c r="T100" s="31">
        <f t="shared" si="70"/>
        <v>0.69634979314204015</v>
      </c>
      <c r="Z100" s="41">
        <f t="shared" ref="Z100:Z128" si="108">((AT100-MIN(AT$4:AT$128))/(MAX(AT$4:AT$128)-MIN(AT$4:AT$128)))</f>
        <v>0.662818266158128</v>
      </c>
      <c r="AA100" s="41">
        <f t="shared" si="71"/>
        <v>1</v>
      </c>
      <c r="AB100" s="41">
        <v>0.60053923575566182</v>
      </c>
      <c r="AC100" s="41">
        <f t="shared" si="72"/>
        <v>1</v>
      </c>
      <c r="AD100" s="41">
        <f t="shared" si="73"/>
        <v>1</v>
      </c>
      <c r="AE100" s="41">
        <f t="shared" ref="AE100:AE128" si="109">1-((AY100-MIN(AY$4:AY$128))/(MAX(AY$4:AY$128)-MIN(AY$4:AY$128)))</f>
        <v>0.96247763864042934</v>
      </c>
      <c r="AF100" s="41">
        <f t="shared" ref="AF100:AF128" si="110">((AZ100-MIN(AZ$4:AZ$128))/(MAX(AZ$4:AZ$128)-MIN(AZ$4:AZ$128)))</f>
        <v>0.47358224081733874</v>
      </c>
      <c r="AG100" s="41">
        <f t="shared" ref="AG100:AG128" si="111">((BA100-MIN(BA$4:BA$128))/(MAX(BA$4:BA$128)-MIN(BA$4:BA$128)))</f>
        <v>0.71039182282793867</v>
      </c>
      <c r="AH100" s="41">
        <f t="shared" ref="AH100:AH128" si="112">((BB100-MIN(BB$4:BB$128))/(MAX(BB$4:BB$128)-MIN(BB$4:BB$128)))</f>
        <v>0.30518977536793185</v>
      </c>
      <c r="AI100" s="41">
        <f t="shared" ref="AI100:AI128" si="113">((BC100-MIN(BC$4:BC$128))/(MAX(BC$4:BC$128)-MIN(BC$4:BC$128)))</f>
        <v>2.4117029207249632E-2</v>
      </c>
      <c r="AJ100" s="41">
        <f t="shared" ref="AJ100:AJ128" si="114">((BD100-MIN(BD$4:BD$128))/(MAX(BD$4:BD$128)-MIN(BD$4:BD$128)))</f>
        <v>0.21585527045328093</v>
      </c>
      <c r="AK100" s="41">
        <f t="shared" ref="AK100:AK128" si="115">((BE100-MIN(BE$4:BE$128))/(MAX(BE$4:BE$128)-MIN(BE$4:BE$128)))</f>
        <v>9.7817729325633124E-2</v>
      </c>
      <c r="AL100" s="41">
        <f t="shared" ref="AL100:AL128" si="116">1-((BF100-MIN(BF$4:BF$128))/(MAX(BF$4:BF$128)-MIN(BF$4:BF$128)))</f>
        <v>1</v>
      </c>
      <c r="AM100" s="41">
        <f t="shared" ref="AM100:AM128" si="117">1-((BG100-MIN(BG$4:BG$128))/(MAX(BG$4:BG$128)-MIN(BG$4:BG$128)))</f>
        <v>0</v>
      </c>
      <c r="AN100" s="41">
        <f t="shared" ref="AN100:AN128" si="118">((BH100-MIN(BH$4:BH$128))/(MAX(BH$4:BH$128)-MIN(BH$4:BH$128)))</f>
        <v>0.42398093888853117</v>
      </c>
      <c r="AO100" s="41">
        <f t="shared" ref="AO100:AO128" si="119">((BI100-MIN(BI$4:BI$128))/(MAX(BI$4:BI$128)-MIN(BI$4:BI$128)))</f>
        <v>7.7288845905867182E-2</v>
      </c>
      <c r="AP100" s="41">
        <f t="shared" ref="AP100:AP128" si="120">1-((BJ100-MIN(BJ$4:BJ$128))/(MAX(BJ$4:BJ$128)-MIN(BJ$4:BJ$128)))</f>
        <v>1</v>
      </c>
      <c r="AQ100" s="41">
        <f t="shared" ref="AQ100:AQ128" si="121">1-((BK100-MIN(BK$4:BK$128))/(MAX(BK$4:BK$128)-MIN(BK$4:BK$128)))</f>
        <v>0</v>
      </c>
      <c r="AR100" s="41">
        <f t="shared" si="98"/>
        <v>0.25559947299077734</v>
      </c>
      <c r="AS100" s="41">
        <f t="shared" ref="AS100:AS128" si="122">((BM100-MIN(BM$4:BM$128))/(MAX(BM$4:BM$128)-MIN(BM$4:BM$128)))</f>
        <v>2.2908366533864542E-2</v>
      </c>
      <c r="AT100" s="44">
        <v>0.66749999999999998</v>
      </c>
      <c r="AU100" s="43">
        <f>INDEX('[4]Social Distancing Grades'!$C$2:$C$126,MATCH('Data Table'!$A100,'[4]Social Distancing Grades'!$B$2:$B$126,0))</f>
        <v>1</v>
      </c>
      <c r="AV100" s="62">
        <v>0.60053923575566182</v>
      </c>
      <c r="AW100" s="43">
        <f>INDEX('[4]Social Distancing Grades'!$E$2:$E$126,MATCH('Data Table'!$A100,'[4]Social Distancing Grades'!$B$2:$B$126,0))</f>
        <v>1</v>
      </c>
      <c r="AX100" s="43">
        <f>INDEX('[4]Social Distancing Grades'!$D$2:$D$126,MATCH('Data Table'!$A100,'[4]Social Distancing Grades'!$B$2:$B$126,0))</f>
        <v>1</v>
      </c>
      <c r="AY100" s="45">
        <v>-165</v>
      </c>
      <c r="AZ100" s="46">
        <v>0.19977694535831783</v>
      </c>
      <c r="BA100" s="43">
        <v>4.97</v>
      </c>
      <c r="BB100" s="43">
        <v>5.98</v>
      </c>
      <c r="BC100" s="268">
        <f>IF(INDEX('[5]Hospital Capacity'!$I$2:$I$126,MATCH('Data Table'!A100,'[5]Hospital Capacity'!$B$2:$B$126,0))&gt;100,100,INDEX('[5]Hospital Capacity'!$I$2:$I$126,MATCH('Data Table'!A100,'[5]Hospital Capacity'!$B$2:$B$126,0)))</f>
        <v>2.4117029207249634</v>
      </c>
      <c r="BD100" s="45">
        <v>437.35328864702649</v>
      </c>
      <c r="BE100" s="45">
        <f>INDEX('[3]60-Mile'!$S$4:$S$129,MATCH(E100,'[3]60-Mile'!$A$4:$A$129,0))</f>
        <v>248.93978058441758</v>
      </c>
      <c r="BF100" s="47">
        <f t="shared" si="99"/>
        <v>17.284531307645882</v>
      </c>
      <c r="BG100" s="43">
        <f t="shared" si="100"/>
        <v>30</v>
      </c>
      <c r="BH100" s="95">
        <v>941</v>
      </c>
      <c r="BI100" s="45">
        <f>INDEX('[3]60-Mile'!$V$4:$V$129,MATCH(E100,'[3]60-Mile'!$A$4:$A$129,0))</f>
        <v>137</v>
      </c>
      <c r="BJ100" s="47">
        <f t="shared" si="101"/>
        <v>22.281948329201608</v>
      </c>
      <c r="BK100" s="47">
        <f t="shared" si="74"/>
        <v>30</v>
      </c>
      <c r="BL100" s="95">
        <v>27.714285714285715</v>
      </c>
      <c r="BM100" s="45">
        <f>INDEX('[3]60-Mile'!$AA$4:$AA$129,MATCH(E100,'[3]60-Mile'!$A$4:$A$129,0))</f>
        <v>3.2857142857142856</v>
      </c>
      <c r="BO100" s="20">
        <v>8535519</v>
      </c>
      <c r="BP100" s="38">
        <v>17.284531307645882</v>
      </c>
      <c r="BQ100" s="38">
        <f>INDEX('[3]60-Mile'!$U$4:$U$129,MATCH(E100,'[3]60-Mile'!$A$4:$A$129,0))</f>
        <v>33.328047239913147</v>
      </c>
      <c r="BR100" s="38">
        <v>22.281948329201608</v>
      </c>
      <c r="BS100" s="38">
        <f>INDEX('[3]60-Mile'!$Z$4:$Z$129,MATCH(E100,'[3]60-Mile'!$A$4:$A$129,0))</f>
        <v>60.408620846874264</v>
      </c>
      <c r="BT100" s="118">
        <f t="shared" ref="BT100:BT128" si="123">-1+((AY100-MIN(AY$4:AY$128))*2/(MAX(AY$4:AY$128)-MIN(AY$4:AY$128)))</f>
        <v>-0.92495527728085869</v>
      </c>
      <c r="BU100" s="269">
        <v>1.4117029207249634</v>
      </c>
      <c r="BV100" s="2">
        <f>'[3]60-Mile'!B100</f>
        <v>122</v>
      </c>
      <c r="BW100" s="2">
        <f>'[3]60-Mile'!C100</f>
        <v>144</v>
      </c>
      <c r="BX100" s="2">
        <f>'[3]60-Mile'!D100</f>
        <v>87</v>
      </c>
      <c r="BY100" s="2">
        <f>'[3]60-Mile'!E100</f>
        <v>147</v>
      </c>
      <c r="BZ100" s="2">
        <f>'[3]60-Mile'!F100</f>
        <v>152</v>
      </c>
      <c r="CA100" s="2">
        <f>'[3]60-Mile'!G100</f>
        <v>188</v>
      </c>
      <c r="CB100" s="2">
        <f>'[3]60-Mile'!H100</f>
        <v>119</v>
      </c>
      <c r="CC100" s="2">
        <f>'[3]60-Mile'!I100</f>
        <v>0</v>
      </c>
      <c r="CD100" s="2">
        <f>'[3]60-Mile'!J100</f>
        <v>6</v>
      </c>
      <c r="CE100" s="2">
        <f>'[3]60-Mile'!K100</f>
        <v>3</v>
      </c>
      <c r="CF100" s="2">
        <f>'[3]60-Mile'!L100</f>
        <v>2</v>
      </c>
      <c r="CG100" s="2">
        <f>'[3]60-Mile'!M100</f>
        <v>7</v>
      </c>
      <c r="CH100" s="2">
        <f>'[3]60-Mile'!N100</f>
        <v>1</v>
      </c>
      <c r="CI100" s="2">
        <f>'[3]60-Mile'!O100</f>
        <v>4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</row>
    <row r="101" spans="1:95" x14ac:dyDescent="0.25">
      <c r="A101" s="21">
        <v>48465</v>
      </c>
      <c r="B101" s="21" t="s">
        <v>94</v>
      </c>
      <c r="C101" s="26" t="s">
        <v>164</v>
      </c>
      <c r="D101" s="26" t="s">
        <v>74</v>
      </c>
      <c r="E101" s="24" t="s">
        <v>150</v>
      </c>
      <c r="F101" s="31">
        <f t="shared" si="65"/>
        <v>3.7874913273714253E-5</v>
      </c>
      <c r="G101" s="31">
        <f t="shared" si="97"/>
        <v>0.69878280991703512</v>
      </c>
      <c r="H101" s="31">
        <f t="shared" si="66"/>
        <v>5.4201266453894381E-5</v>
      </c>
      <c r="I101" s="31">
        <f t="shared" si="102"/>
        <v>3.0138130089681479</v>
      </c>
      <c r="J101" s="31">
        <f t="shared" si="67"/>
        <v>3.3794277602607267E-2</v>
      </c>
      <c r="K101" s="31">
        <f t="shared" si="63"/>
        <v>0.61759898176045391</v>
      </c>
      <c r="L101" s="31">
        <f t="shared" si="64"/>
        <v>0.40202601449867281</v>
      </c>
      <c r="M101" s="31">
        <f t="shared" si="68"/>
        <v>1.4716381408141934</v>
      </c>
      <c r="N101" s="31">
        <f t="shared" si="69"/>
        <v>1.9159889434860995</v>
      </c>
      <c r="O101" s="31">
        <f t="shared" si="103"/>
        <v>0.32575465528445857</v>
      </c>
      <c r="P101" s="31">
        <f t="shared" si="104"/>
        <v>1.00199203187251</v>
      </c>
      <c r="Q101" s="31">
        <f t="shared" si="105"/>
        <v>2.8247546041876577</v>
      </c>
      <c r="R101" s="31">
        <f t="shared" si="106"/>
        <v>0.4684783308648337</v>
      </c>
      <c r="S101" s="31">
        <f t="shared" si="107"/>
        <v>0.23715415019762848</v>
      </c>
      <c r="T101" s="31">
        <f t="shared" si="70"/>
        <v>2.3515918274514065</v>
      </c>
      <c r="Z101" s="41">
        <f t="shared" si="108"/>
        <v>0.97237398206370473</v>
      </c>
      <c r="AA101" s="41">
        <f t="shared" si="71"/>
        <v>1</v>
      </c>
      <c r="AB101" s="41">
        <v>0.16854358345997167</v>
      </c>
      <c r="AC101" s="41">
        <f t="shared" si="72"/>
        <v>0.7</v>
      </c>
      <c r="AD101" s="41">
        <f t="shared" si="73"/>
        <v>1</v>
      </c>
      <c r="AE101" s="41">
        <f t="shared" si="109"/>
        <v>0.156484794275492</v>
      </c>
      <c r="AF101" s="41">
        <f t="shared" si="110"/>
        <v>0.26875907174175545</v>
      </c>
      <c r="AG101" s="41">
        <f t="shared" si="111"/>
        <v>0.2776831345826235</v>
      </c>
      <c r="AH101" s="41">
        <f t="shared" si="112"/>
        <v>0.30131680867544536</v>
      </c>
      <c r="AI101" s="41">
        <f t="shared" si="113"/>
        <v>5.9891433329483164E-2</v>
      </c>
      <c r="AJ101" s="41">
        <f t="shared" si="114"/>
        <v>8.0043159517969656E-2</v>
      </c>
      <c r="AK101" s="41">
        <f t="shared" si="115"/>
        <v>3.4625353612018267E-2</v>
      </c>
      <c r="AL101" s="41">
        <f t="shared" si="116"/>
        <v>0</v>
      </c>
      <c r="AM101" s="41">
        <f t="shared" si="117"/>
        <v>0.32204736966227931</v>
      </c>
      <c r="AN101" s="41">
        <f t="shared" si="118"/>
        <v>0.4684783308648337</v>
      </c>
      <c r="AO101" s="41">
        <f t="shared" si="119"/>
        <v>1.8536428110896195E-3</v>
      </c>
      <c r="AP101" s="41">
        <f t="shared" si="120"/>
        <v>0</v>
      </c>
      <c r="AQ101" s="41">
        <f t="shared" si="121"/>
        <v>1</v>
      </c>
      <c r="AR101" s="41">
        <f t="shared" ref="AR101:AR128" si="124">((BL101-MIN(BL$4:BL$128))/(MAX(BL$4:BL$128)-MIN(BL$4:BL$128)))</f>
        <v>0.23715415019762848</v>
      </c>
      <c r="AS101" s="41">
        <f t="shared" si="122"/>
        <v>9.9601593625498006E-4</v>
      </c>
      <c r="AT101" s="44">
        <v>0.96779999999999999</v>
      </c>
      <c r="AU101" s="43">
        <f>INDEX('[4]Social Distancing Grades'!$C$2:$C$126,MATCH('Data Table'!$A101,'[4]Social Distancing Grades'!$B$2:$B$126,0))</f>
        <v>1</v>
      </c>
      <c r="AV101" s="62">
        <v>0.16854358345997167</v>
      </c>
      <c r="AW101" s="43">
        <f>INDEX('[4]Social Distancing Grades'!$E$2:$E$126,MATCH('Data Table'!$A101,'[4]Social Distancing Grades'!$B$2:$B$126,0))</f>
        <v>0.7</v>
      </c>
      <c r="AX101" s="43">
        <f>INDEX('[4]Social Distancing Grades'!$D$2:$D$126,MATCH('Data Table'!$A101,'[4]Social Distancing Grades'!$B$2:$B$126,0))</f>
        <v>1</v>
      </c>
      <c r="AY101" s="45">
        <v>35879</v>
      </c>
      <c r="AZ101" s="46">
        <v>0.1716191418244466</v>
      </c>
      <c r="BA101" s="43">
        <v>2.4300000000000002</v>
      </c>
      <c r="BB101" s="43">
        <v>5.93</v>
      </c>
      <c r="BC101" s="268">
        <f>IF(INDEX('[5]Hospital Capacity'!$I$2:$I$126,MATCH('Data Table'!A101,'[5]Hospital Capacity'!$B$2:$B$126,0))&gt;100,100,INDEX('[5]Hospital Capacity'!$I$2:$I$126,MATCH('Data Table'!A101,'[5]Hospital Capacity'!$B$2:$B$126,0)))</f>
        <v>5.9891433329483164</v>
      </c>
      <c r="BD101" s="45">
        <v>189.91055837355049</v>
      </c>
      <c r="BE101" s="45">
        <f>INDEX('[3]60-Mile'!$S$4:$S$129,MATCH(E101,'[3]60-Mile'!$A$4:$A$129,0))</f>
        <v>102.09100949446389</v>
      </c>
      <c r="BF101" s="47">
        <f t="shared" si="99"/>
        <v>30</v>
      </c>
      <c r="BG101" s="43">
        <f t="shared" si="100"/>
        <v>22.857036908624028</v>
      </c>
      <c r="BH101" s="95">
        <v>1039.7142857142858</v>
      </c>
      <c r="BI101" s="45">
        <f>INDEX('[3]60-Mile'!$V$4:$V$129,MATCH(E101,'[3]60-Mile'!$A$4:$A$129,0))</f>
        <v>3.2857142857142856</v>
      </c>
      <c r="BJ101" s="47">
        <f t="shared" si="101"/>
        <v>30</v>
      </c>
      <c r="BK101" s="47">
        <f t="shared" si="74"/>
        <v>4.4965561056019254</v>
      </c>
      <c r="BL101" s="95">
        <v>25.714285714285715</v>
      </c>
      <c r="BM101" s="45">
        <f>INDEX('[3]60-Mile'!$AA$4:$AA$129,MATCH(E101,'[3]60-Mile'!$A$4:$A$129,0))</f>
        <v>0.14285714285714285</v>
      </c>
      <c r="BO101" s="20">
        <v>28995881</v>
      </c>
      <c r="BP101" s="38">
        <v>61.925879134595924</v>
      </c>
      <c r="BQ101" s="38">
        <f>INDEX('[3]60-Mile'!$U$4:$U$129,MATCH(E101,'[3]60-Mile'!$A$4:$A$129,0))</f>
        <v>22.857036908624028</v>
      </c>
      <c r="BR101" s="38">
        <v>50.054328655675313</v>
      </c>
      <c r="BS101" s="38">
        <f>INDEX('[3]60-Mile'!$Z$4:$Z$129,MATCH(E101,'[3]60-Mile'!$A$4:$A$129,0))</f>
        <v>4.4965561056019254</v>
      </c>
      <c r="BT101" s="118">
        <f t="shared" si="123"/>
        <v>0.687030411449016</v>
      </c>
      <c r="BU101" s="269">
        <v>4.9891433329483164</v>
      </c>
      <c r="BV101" s="2">
        <f>'[3]60-Mile'!B101</f>
        <v>0</v>
      </c>
      <c r="BW101" s="2">
        <f>'[3]60-Mile'!C101</f>
        <v>15</v>
      </c>
      <c r="BX101" s="2">
        <f>'[3]60-Mile'!D101</f>
        <v>4</v>
      </c>
      <c r="BY101" s="2">
        <f>'[3]60-Mile'!E101</f>
        <v>1</v>
      </c>
      <c r="BZ101" s="2">
        <f>'[3]60-Mile'!F101</f>
        <v>0</v>
      </c>
      <c r="CA101" s="2">
        <f>'[3]60-Mile'!G101</f>
        <v>3</v>
      </c>
      <c r="CB101" s="2">
        <f>'[3]60-Mile'!H101</f>
        <v>0</v>
      </c>
      <c r="CC101" s="2">
        <f>'[3]60-Mile'!I101</f>
        <v>0</v>
      </c>
      <c r="CD101" s="2">
        <f>'[3]60-Mile'!J101</f>
        <v>0</v>
      </c>
      <c r="CE101" s="2">
        <f>'[3]60-Mile'!K101</f>
        <v>1</v>
      </c>
      <c r="CF101" s="2">
        <f>'[3]60-Mile'!L101</f>
        <v>0</v>
      </c>
      <c r="CG101" s="2">
        <f>'[3]60-Mile'!M101</f>
        <v>0</v>
      </c>
      <c r="CH101" s="2">
        <f>'[3]60-Mile'!N101</f>
        <v>0</v>
      </c>
      <c r="CI101" s="2">
        <f>'[3]60-Mile'!O101</f>
        <v>0</v>
      </c>
      <c r="CK101" s="2">
        <v>0</v>
      </c>
      <c r="CL101" s="2">
        <v>0</v>
      </c>
      <c r="CM101" s="2">
        <v>0</v>
      </c>
      <c r="CN101" s="2">
        <v>-10629</v>
      </c>
      <c r="CO101" s="2">
        <v>10744</v>
      </c>
      <c r="CP101" s="2">
        <v>-7551</v>
      </c>
      <c r="CQ101" s="2">
        <v>35879</v>
      </c>
    </row>
    <row r="102" spans="1:95" x14ac:dyDescent="0.25">
      <c r="A102" s="21">
        <v>5119</v>
      </c>
      <c r="B102" s="21" t="s">
        <v>50</v>
      </c>
      <c r="C102" s="26" t="s">
        <v>164</v>
      </c>
      <c r="D102" s="26" t="s">
        <v>153</v>
      </c>
      <c r="E102" s="24" t="s">
        <v>120</v>
      </c>
      <c r="F102" s="31">
        <f t="shared" si="65"/>
        <v>1.0103954617811049E-4</v>
      </c>
      <c r="G102" s="31">
        <f t="shared" si="97"/>
        <v>1.8270795599242766</v>
      </c>
      <c r="H102" s="31">
        <f t="shared" si="66"/>
        <v>5.5301120101358957E-5</v>
      </c>
      <c r="I102" s="31">
        <f t="shared" si="102"/>
        <v>3.1885888052778064</v>
      </c>
      <c r="J102" s="31">
        <f t="shared" si="67"/>
        <v>0.10404371500253033</v>
      </c>
      <c r="K102" s="31">
        <f t="shared" si="63"/>
        <v>0.79800466687916327</v>
      </c>
      <c r="L102" s="31">
        <f t="shared" si="64"/>
        <v>0.79800466687916327</v>
      </c>
      <c r="M102" s="31">
        <f t="shared" si="68"/>
        <v>7.5236479217354824E-2</v>
      </c>
      <c r="N102" s="31">
        <f t="shared" si="69"/>
        <v>2.1263720320458618E-2</v>
      </c>
      <c r="O102" s="31">
        <f t="shared" si="103"/>
        <v>2.4016763378465502E-2</v>
      </c>
      <c r="P102" s="31">
        <f t="shared" si="104"/>
        <v>1.9920318725099605E-2</v>
      </c>
      <c r="Q102" s="31">
        <f t="shared" si="105"/>
        <v>9.1499503214633085E-2</v>
      </c>
      <c r="R102" s="31">
        <f t="shared" si="106"/>
        <v>7.8111919634232752E-2</v>
      </c>
      <c r="S102" s="31">
        <f t="shared" si="107"/>
        <v>2.2397891963109352E-2</v>
      </c>
      <c r="T102" s="31">
        <f t="shared" si="70"/>
        <v>0.67205669573609639</v>
      </c>
      <c r="Z102" s="41">
        <f t="shared" si="108"/>
        <v>0.62282238944438717</v>
      </c>
      <c r="AA102" s="41">
        <f t="shared" si="71"/>
        <v>1</v>
      </c>
      <c r="AB102" s="41">
        <v>0.35527208992696752</v>
      </c>
      <c r="AC102" s="41">
        <f t="shared" si="72"/>
        <v>1</v>
      </c>
      <c r="AD102" s="41">
        <f t="shared" si="73"/>
        <v>1</v>
      </c>
      <c r="AE102" s="41">
        <f t="shared" si="109"/>
        <v>0.91471377459749559</v>
      </c>
      <c r="AF102" s="41">
        <f t="shared" si="110"/>
        <v>0.57325592549560589</v>
      </c>
      <c r="AG102" s="41">
        <f t="shared" si="111"/>
        <v>0.12947189097103917</v>
      </c>
      <c r="AH102" s="41">
        <f t="shared" si="112"/>
        <v>0.16576297443841981</v>
      </c>
      <c r="AI102" s="41">
        <f t="shared" si="113"/>
        <v>0.76592234725740882</v>
      </c>
      <c r="AJ102" s="41">
        <f t="shared" si="114"/>
        <v>8.4695943289220629E-2</v>
      </c>
      <c r="AK102" s="41">
        <f t="shared" si="115"/>
        <v>6.2792074740854381E-2</v>
      </c>
      <c r="AL102" s="41">
        <f t="shared" si="116"/>
        <v>0</v>
      </c>
      <c r="AM102" s="41">
        <f t="shared" si="117"/>
        <v>0</v>
      </c>
      <c r="AN102" s="41">
        <f t="shared" si="118"/>
        <v>7.8111919634232752E-2</v>
      </c>
      <c r="AO102" s="41">
        <f t="shared" si="119"/>
        <v>1.2008381689232751E-2</v>
      </c>
      <c r="AP102" s="41">
        <f t="shared" si="120"/>
        <v>0</v>
      </c>
      <c r="AQ102" s="41">
        <f t="shared" si="121"/>
        <v>0</v>
      </c>
      <c r="AR102" s="41">
        <f t="shared" si="124"/>
        <v>2.2397891963109352E-2</v>
      </c>
      <c r="AS102" s="41">
        <f t="shared" si="122"/>
        <v>9.9601593625498024E-3</v>
      </c>
      <c r="AT102" s="44">
        <v>0.62870000000000004</v>
      </c>
      <c r="AU102" s="43">
        <f>INDEX('[4]Social Distancing Grades'!$C$2:$C$126,MATCH('Data Table'!$A102,'[4]Social Distancing Grades'!$B$2:$B$126,0))</f>
        <v>1</v>
      </c>
      <c r="AV102" s="62">
        <v>0.35527208992696752</v>
      </c>
      <c r="AW102" s="43">
        <f>INDEX('[4]Social Distancing Grades'!$E$2:$E$126,MATCH('Data Table'!$A102,'[4]Social Distancing Grades'!$B$2:$B$126,0))</f>
        <v>1</v>
      </c>
      <c r="AX102" s="43">
        <f>INDEX('[4]Social Distancing Grades'!$D$2:$D$126,MATCH('Data Table'!$A102,'[4]Social Distancing Grades'!$B$2:$B$126,0))</f>
        <v>1</v>
      </c>
      <c r="AY102" s="45">
        <v>1971</v>
      </c>
      <c r="AZ102" s="46">
        <v>0.21347945783937411</v>
      </c>
      <c r="BA102" s="43">
        <v>1.56</v>
      </c>
      <c r="BB102" s="43">
        <v>4.18</v>
      </c>
      <c r="BC102" s="268">
        <f>IF(INDEX('[5]Hospital Capacity'!$I$2:$I$126,MATCH('Data Table'!A102,'[5]Hospital Capacity'!$B$2:$B$126,0))&gt;100,100,INDEX('[5]Hospital Capacity'!$I$2:$I$126,MATCH('Data Table'!A102,'[5]Hospital Capacity'!$B$2:$B$126,0)))</f>
        <v>76.59223472574088</v>
      </c>
      <c r="BD102" s="45">
        <v>198.38769278963238</v>
      </c>
      <c r="BE102" s="45">
        <f>INDEX('[3]60-Mile'!$S$4:$S$129,MATCH(E102,'[3]60-Mile'!$A$4:$A$129,0))</f>
        <v>167.5458738937439</v>
      </c>
      <c r="BF102" s="47">
        <f t="shared" si="99"/>
        <v>30</v>
      </c>
      <c r="BG102" s="43">
        <f t="shared" si="100"/>
        <v>30</v>
      </c>
      <c r="BH102" s="95">
        <v>173.71428571428572</v>
      </c>
      <c r="BI102" s="45">
        <f>INDEX('[3]60-Mile'!$V$4:$V$129,MATCH(E102,'[3]60-Mile'!$A$4:$A$129,0))</f>
        <v>21.285714285714285</v>
      </c>
      <c r="BJ102" s="47">
        <f t="shared" si="101"/>
        <v>30</v>
      </c>
      <c r="BK102" s="47">
        <f t="shared" si="74"/>
        <v>30</v>
      </c>
      <c r="BL102" s="95">
        <v>2.4285714285714284</v>
      </c>
      <c r="BM102" s="45">
        <f>INDEX('[3]60-Mile'!$AA$4:$AA$129,MATCH(E102,'[3]60-Mile'!$A$4:$A$129,0))</f>
        <v>1.4285714285714286</v>
      </c>
      <c r="BO102" s="20">
        <v>3017804</v>
      </c>
      <c r="BP102" s="38">
        <v>38.708320590008988</v>
      </c>
      <c r="BQ102" s="38">
        <f>INDEX('[3]60-Mile'!$U$4:$U$129,MATCH(E102,'[3]60-Mile'!$A$4:$A$129,0))</f>
        <v>58.626077758751812</v>
      </c>
      <c r="BR102" s="38">
        <v>80.751150719364659</v>
      </c>
      <c r="BS102" s="38">
        <f>INDEX('[3]60-Mile'!$Z$4:$Z$129,MATCH(E102,'[3]60-Mile'!$A$4:$A$129,0))</f>
        <v>30.705116165907512</v>
      </c>
      <c r="BT102" s="118">
        <f t="shared" si="123"/>
        <v>-0.82942754919499107</v>
      </c>
      <c r="BU102" s="269">
        <v>75.59223472574088</v>
      </c>
      <c r="BV102" s="2">
        <f>'[3]60-Mile'!B102</f>
        <v>10</v>
      </c>
      <c r="BW102" s="2">
        <f>'[3]60-Mile'!C102</f>
        <v>29</v>
      </c>
      <c r="BX102" s="2">
        <f>'[3]60-Mile'!D102</f>
        <v>15</v>
      </c>
      <c r="BY102" s="2">
        <f>'[3]60-Mile'!E102</f>
        <v>21</v>
      </c>
      <c r="BZ102" s="2">
        <f>'[3]60-Mile'!F102</f>
        <v>23</v>
      </c>
      <c r="CA102" s="2">
        <f>'[3]60-Mile'!G102</f>
        <v>24</v>
      </c>
      <c r="CB102" s="2">
        <f>'[3]60-Mile'!H102</f>
        <v>27</v>
      </c>
      <c r="CC102" s="2">
        <f>'[3]60-Mile'!I102</f>
        <v>2</v>
      </c>
      <c r="CD102" s="2">
        <f>'[3]60-Mile'!J102</f>
        <v>1</v>
      </c>
      <c r="CE102" s="2">
        <f>'[3]60-Mile'!K102</f>
        <v>4</v>
      </c>
      <c r="CF102" s="2">
        <f>'[3]60-Mile'!L102</f>
        <v>1</v>
      </c>
      <c r="CG102" s="2">
        <f>'[3]60-Mile'!M102</f>
        <v>2</v>
      </c>
      <c r="CH102" s="2">
        <f>'[3]60-Mile'!N102</f>
        <v>0</v>
      </c>
      <c r="CI102" s="2">
        <f>'[3]60-Mile'!O102</f>
        <v>0</v>
      </c>
      <c r="CK102" s="2">
        <v>7362</v>
      </c>
      <c r="CL102" s="2">
        <v>1757</v>
      </c>
      <c r="CM102" s="2">
        <v>-1532</v>
      </c>
      <c r="CN102" s="2">
        <v>2231</v>
      </c>
      <c r="CO102" s="2">
        <v>0</v>
      </c>
      <c r="CP102" s="2">
        <v>2434</v>
      </c>
      <c r="CQ102" s="2">
        <v>1971</v>
      </c>
    </row>
    <row r="103" spans="1:95" x14ac:dyDescent="0.25">
      <c r="A103" s="21">
        <v>6037</v>
      </c>
      <c r="B103" s="21" t="s">
        <v>52</v>
      </c>
      <c r="C103" s="26" t="s">
        <v>164</v>
      </c>
      <c r="D103" s="26" t="s">
        <v>157</v>
      </c>
      <c r="E103" s="24" t="s">
        <v>123</v>
      </c>
      <c r="F103" s="31">
        <f t="shared" si="65"/>
        <v>2.3307619180106251E-2</v>
      </c>
      <c r="G103" s="31">
        <f t="shared" si="97"/>
        <v>0.73663103595661772</v>
      </c>
      <c r="H103" s="31">
        <f t="shared" si="66"/>
        <v>3.1640832441763835E-2</v>
      </c>
      <c r="I103" s="31">
        <f t="shared" si="102"/>
        <v>3.1166890011339037</v>
      </c>
      <c r="J103" s="31">
        <f t="shared" si="67"/>
        <v>0.25340786710078278</v>
      </c>
      <c r="K103" s="31">
        <f t="shared" si="63"/>
        <v>1</v>
      </c>
      <c r="L103" s="31">
        <f t="shared" si="64"/>
        <v>1</v>
      </c>
      <c r="M103" s="31">
        <f t="shared" si="68"/>
        <v>2.282208182301896</v>
      </c>
      <c r="N103" s="31">
        <f t="shared" si="69"/>
        <v>-2.0644206922704642</v>
      </c>
      <c r="O103" s="31">
        <f t="shared" si="103"/>
        <v>1.3059316569954866</v>
      </c>
      <c r="P103" s="31">
        <f t="shared" si="104"/>
        <v>0.65936254980079689</v>
      </c>
      <c r="Q103" s="31">
        <f t="shared" si="105"/>
        <v>4.3466288745723602</v>
      </c>
      <c r="R103" s="31">
        <f t="shared" si="106"/>
        <v>0.90958851181660139</v>
      </c>
      <c r="S103" s="31">
        <f t="shared" si="107"/>
        <v>0.64953886693017127</v>
      </c>
      <c r="T103" s="31">
        <f t="shared" si="70"/>
        <v>5.2126714867171922</v>
      </c>
      <c r="Z103" s="41">
        <f t="shared" si="108"/>
        <v>0.76662199773219253</v>
      </c>
      <c r="AA103" s="41">
        <f t="shared" si="71"/>
        <v>1</v>
      </c>
      <c r="AB103" s="41">
        <v>1</v>
      </c>
      <c r="AC103" s="41">
        <f t="shared" si="72"/>
        <v>1</v>
      </c>
      <c r="AD103" s="41">
        <f t="shared" si="73"/>
        <v>1</v>
      </c>
      <c r="AE103" s="41">
        <f t="shared" si="109"/>
        <v>0</v>
      </c>
      <c r="AF103" s="41">
        <f t="shared" si="110"/>
        <v>0.19184021140564422</v>
      </c>
      <c r="AG103" s="41">
        <f t="shared" si="111"/>
        <v>0.42078364565587728</v>
      </c>
      <c r="AH103" s="41">
        <f t="shared" si="112"/>
        <v>0.2161115414407436</v>
      </c>
      <c r="AI103" s="41">
        <f t="shared" si="113"/>
        <v>4.9867924429998461E-2</v>
      </c>
      <c r="AJ103" s="41">
        <f t="shared" si="114"/>
        <v>0.10575982549041044</v>
      </c>
      <c r="AK103" s="41">
        <f t="shared" si="115"/>
        <v>0.14764804161037234</v>
      </c>
      <c r="AL103" s="41">
        <f t="shared" si="116"/>
        <v>0</v>
      </c>
      <c r="AM103" s="41">
        <f t="shared" si="117"/>
        <v>0</v>
      </c>
      <c r="AN103" s="41">
        <f t="shared" si="118"/>
        <v>0.90958851181660139</v>
      </c>
      <c r="AO103" s="41">
        <f t="shared" si="119"/>
        <v>0.65296582849774332</v>
      </c>
      <c r="AP103" s="41">
        <f t="shared" si="120"/>
        <v>0</v>
      </c>
      <c r="AQ103" s="41">
        <f t="shared" si="121"/>
        <v>0</v>
      </c>
      <c r="AR103" s="41">
        <f t="shared" si="124"/>
        <v>0.64953886693017127</v>
      </c>
      <c r="AS103" s="41">
        <f t="shared" si="122"/>
        <v>0.32968127490039845</v>
      </c>
      <c r="AT103" s="44">
        <v>0.76819999999999999</v>
      </c>
      <c r="AU103" s="43">
        <f>INDEX('[4]Social Distancing Grades'!$C$2:$C$126,MATCH('Data Table'!$A103,'[4]Social Distancing Grades'!$B$2:$B$126,0))</f>
        <v>1</v>
      </c>
      <c r="AV103" s="62">
        <v>1</v>
      </c>
      <c r="AW103" s="43">
        <f>INDEX('[4]Social Distancing Grades'!$E$2:$E$126,MATCH('Data Table'!$A103,'[4]Social Distancing Grades'!$B$2:$B$126,0))</f>
        <v>1</v>
      </c>
      <c r="AX103" s="43">
        <f>INDEX('[4]Social Distancing Grades'!$D$2:$D$126,MATCH('Data Table'!$A103,'[4]Social Distancing Grades'!$B$2:$B$126,0))</f>
        <v>1</v>
      </c>
      <c r="AY103" s="45">
        <v>42877</v>
      </c>
      <c r="AZ103" s="46">
        <v>0.16104481975351789</v>
      </c>
      <c r="BA103" s="43">
        <v>3.27</v>
      </c>
      <c r="BB103" s="43">
        <v>4.83</v>
      </c>
      <c r="BC103" s="268">
        <f>IF(INDEX('[5]Hospital Capacity'!$I$2:$I$126,MATCH('Data Table'!A103,'[5]Hospital Capacity'!$B$2:$B$126,0))&gt;100,100,INDEX('[5]Hospital Capacity'!$I$2:$I$126,MATCH('Data Table'!A103,'[5]Hospital Capacity'!$B$2:$B$126,0)))</f>
        <v>4.986792442999846</v>
      </c>
      <c r="BD103" s="45">
        <v>236.76501043918913</v>
      </c>
      <c r="BE103" s="45">
        <f>INDEX('[3]60-Mile'!$S$4:$S$129,MATCH(E103,'[3]60-Mile'!$A$4:$A$129,0))</f>
        <v>364.73729633545162</v>
      </c>
      <c r="BF103" s="47">
        <f t="shared" si="99"/>
        <v>30</v>
      </c>
      <c r="BG103" s="43">
        <f t="shared" si="100"/>
        <v>30</v>
      </c>
      <c r="BH103" s="95">
        <v>2018.2857142857142</v>
      </c>
      <c r="BI103" s="45">
        <f>INDEX('[3]60-Mile'!$V$4:$V$129,MATCH(E103,'[3]60-Mile'!$A$4:$A$129,0))</f>
        <v>1157.4285714285713</v>
      </c>
      <c r="BJ103" s="47">
        <f t="shared" si="101"/>
        <v>30</v>
      </c>
      <c r="BK103" s="47">
        <f t="shared" si="74"/>
        <v>30</v>
      </c>
      <c r="BL103" s="95">
        <v>70.428571428571431</v>
      </c>
      <c r="BM103" s="45">
        <f>INDEX('[3]60-Mile'!$AA$4:$AA$129,MATCH(E103,'[3]60-Mile'!$A$4:$A$129,0))</f>
        <v>47.285714285714285</v>
      </c>
      <c r="BO103" s="20">
        <v>39512223</v>
      </c>
      <c r="BP103" s="38">
        <v>35.119067257696869</v>
      </c>
      <c r="BQ103" s="38">
        <f>INDEX('[3]60-Mile'!$U$4:$U$129,MATCH(E103,'[3]60-Mile'!$A$4:$A$129,0))</f>
        <v>30.36506419219408</v>
      </c>
      <c r="BR103" s="38">
        <v>124.91470351892345</v>
      </c>
      <c r="BS103" s="38">
        <f>INDEX('[3]60-Mile'!$Z$4:$Z$129,MATCH(E103,'[3]60-Mile'!$A$4:$A$129,0))</f>
        <v>32.854167126985772</v>
      </c>
      <c r="BT103" s="118">
        <f t="shared" si="123"/>
        <v>1</v>
      </c>
      <c r="BU103" s="269">
        <v>3.986792442999846</v>
      </c>
      <c r="BV103" s="2">
        <f>'[3]60-Mile'!B103</f>
        <v>572</v>
      </c>
      <c r="BW103" s="2">
        <f>'[3]60-Mile'!C103</f>
        <v>1226</v>
      </c>
      <c r="BX103" s="2">
        <f>'[3]60-Mile'!D103</f>
        <v>1483</v>
      </c>
      <c r="BY103" s="2">
        <f>'[3]60-Mile'!E103</f>
        <v>1322</v>
      </c>
      <c r="BZ103" s="2">
        <f>'[3]60-Mile'!F103</f>
        <v>1153</v>
      </c>
      <c r="CA103" s="2">
        <f>'[3]60-Mile'!G103</f>
        <v>1210</v>
      </c>
      <c r="CB103" s="2">
        <f>'[3]60-Mile'!H103</f>
        <v>1136</v>
      </c>
      <c r="CC103" s="2">
        <f>'[3]60-Mile'!I103</f>
        <v>18</v>
      </c>
      <c r="CD103" s="2">
        <f>'[3]60-Mile'!J103</f>
        <v>77</v>
      </c>
      <c r="CE103" s="2">
        <f>'[3]60-Mile'!K103</f>
        <v>68</v>
      </c>
      <c r="CF103" s="2">
        <f>'[3]60-Mile'!L103</f>
        <v>60</v>
      </c>
      <c r="CG103" s="2">
        <f>'[3]60-Mile'!M103</f>
        <v>40</v>
      </c>
      <c r="CH103" s="2">
        <f>'[3]60-Mile'!N103</f>
        <v>53</v>
      </c>
      <c r="CI103" s="2">
        <f>'[3]60-Mile'!O103</f>
        <v>15</v>
      </c>
      <c r="CK103" s="2">
        <v>32994</v>
      </c>
      <c r="CL103" s="2">
        <v>18184</v>
      </c>
      <c r="CM103" s="2">
        <v>19607</v>
      </c>
      <c r="CN103" s="2">
        <v>23176</v>
      </c>
      <c r="CO103" s="2">
        <v>26663</v>
      </c>
      <c r="CP103" s="2">
        <v>46649</v>
      </c>
      <c r="CQ103" s="2">
        <v>42877</v>
      </c>
    </row>
    <row r="104" spans="1:95" x14ac:dyDescent="0.25">
      <c r="A104" s="21">
        <v>4021</v>
      </c>
      <c r="B104" s="21" t="s">
        <v>51</v>
      </c>
      <c r="C104" s="26" t="s">
        <v>164</v>
      </c>
      <c r="D104" s="26" t="s">
        <v>74</v>
      </c>
      <c r="E104" s="24" t="s">
        <v>102</v>
      </c>
      <c r="F104" s="31">
        <f t="shared" si="65"/>
        <v>9.8876204756075093E-4</v>
      </c>
      <c r="G104" s="31">
        <f t="shared" si="97"/>
        <v>0.5750817698974815</v>
      </c>
      <c r="H104" s="31">
        <f t="shared" si="66"/>
        <v>1.7193416646419087E-3</v>
      </c>
      <c r="I104" s="31">
        <f t="shared" si="102"/>
        <v>3.1851355530357695</v>
      </c>
      <c r="J104" s="31">
        <f t="shared" si="67"/>
        <v>0.16824083065826215</v>
      </c>
      <c r="K104" s="31">
        <f t="shared" si="63"/>
        <v>1</v>
      </c>
      <c r="L104" s="31">
        <f t="shared" si="64"/>
        <v>1</v>
      </c>
      <c r="M104" s="31">
        <f t="shared" si="68"/>
        <v>0.50219871062319421</v>
      </c>
      <c r="N104" s="31">
        <f t="shared" si="69"/>
        <v>0.19666145181946135</v>
      </c>
      <c r="O104" s="31">
        <f t="shared" si="103"/>
        <v>0.17714377820760799</v>
      </c>
      <c r="P104" s="31">
        <f t="shared" si="104"/>
        <v>0.20328837704508698</v>
      </c>
      <c r="Q104" s="31">
        <f t="shared" si="105"/>
        <v>0.30553725880373284</v>
      </c>
      <c r="R104" s="31">
        <f t="shared" si="106"/>
        <v>0.15377680468800309</v>
      </c>
      <c r="S104" s="31">
        <f t="shared" si="107"/>
        <v>0.15810276679841898</v>
      </c>
      <c r="T104" s="31">
        <f t="shared" si="70"/>
        <v>0.74652794380896192</v>
      </c>
      <c r="Z104" s="41">
        <f t="shared" si="108"/>
        <v>0.62972889392846099</v>
      </c>
      <c r="AA104" s="41">
        <f t="shared" si="71"/>
        <v>1</v>
      </c>
      <c r="AB104" s="41">
        <v>1</v>
      </c>
      <c r="AC104" s="41">
        <f t="shared" si="72"/>
        <v>1</v>
      </c>
      <c r="AD104" s="41">
        <f t="shared" si="73"/>
        <v>1</v>
      </c>
      <c r="AE104" s="41">
        <f t="shared" si="109"/>
        <v>0.91583184257602857</v>
      </c>
      <c r="AF104" s="41">
        <f t="shared" si="110"/>
        <v>0.42370274322629753</v>
      </c>
      <c r="AG104" s="41">
        <f t="shared" si="111"/>
        <v>0.37308347529812613</v>
      </c>
      <c r="AH104" s="41">
        <f t="shared" si="112"/>
        <v>0.14872192099147946</v>
      </c>
      <c r="AI104" s="41">
        <f t="shared" si="113"/>
        <v>2.663818680393791E-2</v>
      </c>
      <c r="AJ104" s="41">
        <f t="shared" si="114"/>
        <v>9.9000352774800598E-2</v>
      </c>
      <c r="AK104" s="41">
        <f t="shared" si="115"/>
        <v>6.9240477883461549E-2</v>
      </c>
      <c r="AL104" s="41">
        <f t="shared" si="116"/>
        <v>0</v>
      </c>
      <c r="AM104" s="41">
        <f t="shared" si="117"/>
        <v>0</v>
      </c>
      <c r="AN104" s="41">
        <f t="shared" si="118"/>
        <v>0.15377680468800309</v>
      </c>
      <c r="AO104" s="41">
        <f t="shared" si="119"/>
        <v>8.8571889103803994E-2</v>
      </c>
      <c r="AP104" s="41">
        <f t="shared" si="120"/>
        <v>0</v>
      </c>
      <c r="AQ104" s="41">
        <f t="shared" si="121"/>
        <v>6.1854114096879798E-2</v>
      </c>
      <c r="AR104" s="41">
        <f t="shared" si="124"/>
        <v>0.15810276679841898</v>
      </c>
      <c r="AS104" s="41">
        <f t="shared" si="122"/>
        <v>7.0717131474103592E-2</v>
      </c>
      <c r="AT104" s="44">
        <v>0.63539999999999996</v>
      </c>
      <c r="AU104" s="43">
        <f>INDEX('[4]Social Distancing Grades'!$C$2:$C$126,MATCH('Data Table'!$A104,'[4]Social Distancing Grades'!$B$2:$B$126,0))</f>
        <v>1</v>
      </c>
      <c r="AV104" s="62">
        <v>1</v>
      </c>
      <c r="AW104" s="43">
        <f>INDEX('[4]Social Distancing Grades'!$E$2:$E$126,MATCH('Data Table'!$A104,'[4]Social Distancing Grades'!$B$2:$B$126,0))</f>
        <v>1</v>
      </c>
      <c r="AX104" s="43">
        <f>INDEX('[4]Social Distancing Grades'!$D$2:$D$126,MATCH('Data Table'!$A104,'[4]Social Distancing Grades'!$B$2:$B$126,0))</f>
        <v>1</v>
      </c>
      <c r="AY104" s="45">
        <v>1921</v>
      </c>
      <c r="AZ104" s="46">
        <v>0.1929198251415202</v>
      </c>
      <c r="BA104" s="43">
        <v>2.99</v>
      </c>
      <c r="BB104" s="43">
        <v>3.96</v>
      </c>
      <c r="BC104" s="268">
        <f>IF(INDEX('[5]Hospital Capacity'!$I$2:$I$126,MATCH('Data Table'!A104,'[5]Hospital Capacity'!$B$2:$B$126,0))&gt;100,100,INDEX('[5]Hospital Capacity'!$I$2:$I$126,MATCH('Data Table'!A104,'[5]Hospital Capacity'!$B$2:$B$126,0)))</f>
        <v>2.6638186803937911</v>
      </c>
      <c r="BD104" s="45">
        <v>224.44959635394432</v>
      </c>
      <c r="BE104" s="45">
        <f>INDEX('[3]60-Mile'!$S$4:$S$129,MATCH(E104,'[3]60-Mile'!$A$4:$A$129,0))</f>
        <v>182.53091071647628</v>
      </c>
      <c r="BF104" s="47">
        <f t="shared" si="99"/>
        <v>30</v>
      </c>
      <c r="BG104" s="43">
        <f t="shared" si="100"/>
        <v>30</v>
      </c>
      <c r="BH104" s="95">
        <v>341.57142857142856</v>
      </c>
      <c r="BI104" s="45">
        <f>INDEX('[3]60-Mile'!$V$4:$V$129,MATCH(E104,'[3]60-Mile'!$A$4:$A$129,0))</f>
        <v>157</v>
      </c>
      <c r="BJ104" s="47">
        <f t="shared" si="101"/>
        <v>30</v>
      </c>
      <c r="BK104" s="47">
        <f t="shared" si="74"/>
        <v>28.422507071492529</v>
      </c>
      <c r="BL104" s="95">
        <v>17.142857142857142</v>
      </c>
      <c r="BM104" s="45">
        <f>INDEX('[3]60-Mile'!$AA$4:$AA$129,MATCH(E104,'[3]60-Mile'!$A$4:$A$129,0))</f>
        <v>10.142857142857142</v>
      </c>
      <c r="BO104" s="20">
        <v>7278717</v>
      </c>
      <c r="BP104" s="38">
        <v>51.360802085882767</v>
      </c>
      <c r="BQ104" s="38">
        <f>INDEX('[3]60-Mile'!$U$4:$U$129,MATCH(E104,'[3]60-Mile'!$A$4:$A$129,0))</f>
        <v>39.528243683276663</v>
      </c>
      <c r="BR104" s="38">
        <v>92.765766064838658</v>
      </c>
      <c r="BS104" s="38">
        <f>INDEX('[3]60-Mile'!$Z$4:$Z$129,MATCH(E104,'[3]60-Mile'!$A$4:$A$129,0))</f>
        <v>28.422507071492529</v>
      </c>
      <c r="BT104" s="118">
        <f t="shared" si="123"/>
        <v>-0.83166368515205724</v>
      </c>
      <c r="BU104" s="269">
        <v>1.6638186803937911</v>
      </c>
      <c r="BV104" s="2">
        <f>'[3]60-Mile'!B104</f>
        <v>109</v>
      </c>
      <c r="BW104" s="2">
        <f>'[3]60-Mile'!C104</f>
        <v>160</v>
      </c>
      <c r="BX104" s="2">
        <f>'[3]60-Mile'!D104</f>
        <v>166</v>
      </c>
      <c r="BY104" s="2">
        <f>'[3]60-Mile'!E104</f>
        <v>199</v>
      </c>
      <c r="BZ104" s="2">
        <f>'[3]60-Mile'!F104</f>
        <v>132</v>
      </c>
      <c r="CA104" s="2">
        <f>'[3]60-Mile'!G104</f>
        <v>229</v>
      </c>
      <c r="CB104" s="2">
        <f>'[3]60-Mile'!H104</f>
        <v>104</v>
      </c>
      <c r="CC104" s="2">
        <f>'[3]60-Mile'!I104</f>
        <v>5</v>
      </c>
      <c r="CD104" s="2">
        <f>'[3]60-Mile'!J104</f>
        <v>16</v>
      </c>
      <c r="CE104" s="2">
        <f>'[3]60-Mile'!K104</f>
        <v>23</v>
      </c>
      <c r="CF104" s="2">
        <f>'[3]60-Mile'!L104</f>
        <v>4</v>
      </c>
      <c r="CG104" s="2">
        <f>'[3]60-Mile'!M104</f>
        <v>7</v>
      </c>
      <c r="CH104" s="2">
        <f>'[3]60-Mile'!N104</f>
        <v>15</v>
      </c>
      <c r="CI104" s="2">
        <f>'[3]60-Mile'!O104</f>
        <v>1</v>
      </c>
      <c r="CK104" s="2">
        <v>1138</v>
      </c>
      <c r="CL104" s="2">
        <v>554</v>
      </c>
      <c r="CM104" s="2">
        <v>2012</v>
      </c>
      <c r="CN104" s="2">
        <v>1446</v>
      </c>
      <c r="CO104" s="2">
        <v>126</v>
      </c>
      <c r="CP104" s="2">
        <v>202</v>
      </c>
      <c r="CQ104" s="2">
        <v>1921</v>
      </c>
    </row>
    <row r="105" spans="1:95" x14ac:dyDescent="0.25">
      <c r="A105" s="21">
        <v>12057</v>
      </c>
      <c r="B105" s="21" t="s">
        <v>78</v>
      </c>
      <c r="C105" s="26" t="s">
        <v>164</v>
      </c>
      <c r="D105" s="26" t="s">
        <v>153</v>
      </c>
      <c r="E105" s="24" t="s">
        <v>145</v>
      </c>
      <c r="F105" s="31">
        <f t="shared" si="65"/>
        <v>8.7319702537703872E-4</v>
      </c>
      <c r="G105" s="31">
        <f t="shared" si="97"/>
        <v>0.54662622011243334</v>
      </c>
      <c r="H105" s="31">
        <f t="shared" si="66"/>
        <v>1.597429821784682E-3</v>
      </c>
      <c r="I105" s="31">
        <f t="shared" si="102"/>
        <v>3.1672507988867125</v>
      </c>
      <c r="J105" s="31">
        <f t="shared" si="67"/>
        <v>0.15051391791328605</v>
      </c>
      <c r="K105" s="31">
        <f t="shared" si="63"/>
        <v>1</v>
      </c>
      <c r="L105" s="31">
        <f t="shared" si="64"/>
        <v>1</v>
      </c>
      <c r="M105" s="31">
        <f t="shared" si="68"/>
        <v>0.64304707381779513</v>
      </c>
      <c r="N105" s="31">
        <f t="shared" si="69"/>
        <v>0.12072638332431054</v>
      </c>
      <c r="O105" s="31">
        <f t="shared" si="103"/>
        <v>0.14361702127659573</v>
      </c>
      <c r="P105" s="31">
        <f t="shared" si="104"/>
        <v>0.12749003984063745</v>
      </c>
      <c r="Q105" s="31">
        <f t="shared" si="105"/>
        <v>0.52232069049348462</v>
      </c>
      <c r="R105" s="31">
        <f t="shared" si="106"/>
        <v>0.34136132397449936</v>
      </c>
      <c r="S105" s="31">
        <f t="shared" si="107"/>
        <v>0.33992094861660077</v>
      </c>
      <c r="T105" s="31">
        <f t="shared" si="70"/>
        <v>1.4194000311332906</v>
      </c>
      <c r="Z105" s="41">
        <f t="shared" si="108"/>
        <v>0.66549840222657464</v>
      </c>
      <c r="AA105" s="41">
        <f t="shared" si="71"/>
        <v>1</v>
      </c>
      <c r="AB105" s="41">
        <v>1</v>
      </c>
      <c r="AC105" s="41">
        <f t="shared" si="72"/>
        <v>1</v>
      </c>
      <c r="AD105" s="41">
        <f t="shared" si="73"/>
        <v>1</v>
      </c>
      <c r="AE105" s="41">
        <f t="shared" si="109"/>
        <v>0.32797406082289804</v>
      </c>
      <c r="AF105" s="41">
        <f t="shared" si="110"/>
        <v>0.37654896162734852</v>
      </c>
      <c r="AG105" s="41">
        <f t="shared" si="111"/>
        <v>0.29131175468483811</v>
      </c>
      <c r="AH105" s="41">
        <f t="shared" si="112"/>
        <v>0.16808675445391169</v>
      </c>
      <c r="AI105" s="41">
        <f t="shared" si="113"/>
        <v>4.3613855486841782E-2</v>
      </c>
      <c r="AJ105" s="41">
        <f t="shared" si="114"/>
        <v>0.10494701676841088</v>
      </c>
      <c r="AK105" s="41">
        <f t="shared" si="115"/>
        <v>4.5566901144875167E-2</v>
      </c>
      <c r="AL105" s="41">
        <f t="shared" si="116"/>
        <v>0</v>
      </c>
      <c r="AM105" s="41">
        <f t="shared" si="117"/>
        <v>0</v>
      </c>
      <c r="AN105" s="41">
        <f t="shared" si="118"/>
        <v>0.34136132397449936</v>
      </c>
      <c r="AO105" s="41">
        <f t="shared" si="119"/>
        <v>7.1808510638297865E-2</v>
      </c>
      <c r="AP105" s="41">
        <f t="shared" si="120"/>
        <v>0</v>
      </c>
      <c r="AQ105" s="41">
        <f t="shared" si="121"/>
        <v>0</v>
      </c>
      <c r="AR105" s="41">
        <f t="shared" si="124"/>
        <v>0.33992094861660077</v>
      </c>
      <c r="AS105" s="41">
        <f t="shared" si="122"/>
        <v>6.3745019920318724E-2</v>
      </c>
      <c r="AT105" s="44">
        <v>0.67010000000000003</v>
      </c>
      <c r="AU105" s="43">
        <f>INDEX('[4]Social Distancing Grades'!$C$2:$C$126,MATCH('Data Table'!$A105,'[4]Social Distancing Grades'!$B$2:$B$126,0))</f>
        <v>1</v>
      </c>
      <c r="AV105" s="62">
        <v>1</v>
      </c>
      <c r="AW105" s="43">
        <f>INDEX('[4]Social Distancing Grades'!$E$2:$E$126,MATCH('Data Table'!$A105,'[4]Social Distancing Grades'!$B$2:$B$126,0))</f>
        <v>1</v>
      </c>
      <c r="AX105" s="43">
        <f>INDEX('[4]Social Distancing Grades'!$D$2:$D$126,MATCH('Data Table'!$A105,'[4]Social Distancing Grades'!$B$2:$B$126,0))</f>
        <v>1</v>
      </c>
      <c r="AY105" s="45">
        <v>28210</v>
      </c>
      <c r="AZ105" s="46">
        <v>0.18643741924898996</v>
      </c>
      <c r="BA105" s="43">
        <v>2.5099999999999998</v>
      </c>
      <c r="BB105" s="43">
        <v>4.21</v>
      </c>
      <c r="BC105" s="268">
        <f>IF(INDEX('[5]Hospital Capacity'!$I$2:$I$126,MATCH('Data Table'!A105,'[5]Hospital Capacity'!$B$2:$B$126,0))&gt;100,100,INDEX('[5]Hospital Capacity'!$I$2:$I$126,MATCH('Data Table'!A105,'[5]Hospital Capacity'!$B$2:$B$126,0)))</f>
        <v>4.3613855486841784</v>
      </c>
      <c r="BD105" s="45">
        <v>235.28411445740542</v>
      </c>
      <c r="BE105" s="45">
        <f>INDEX('[3]60-Mile'!$S$4:$S$129,MATCH(E105,'[3]60-Mile'!$A$4:$A$129,0))</f>
        <v>127.51738080710585</v>
      </c>
      <c r="BF105" s="47">
        <f t="shared" si="99"/>
        <v>30</v>
      </c>
      <c r="BG105" s="43">
        <f t="shared" si="100"/>
        <v>30</v>
      </c>
      <c r="BH105" s="95">
        <v>757.71428571428567</v>
      </c>
      <c r="BI105" s="45">
        <f>INDEX('[3]60-Mile'!$V$4:$V$129,MATCH(E105,'[3]60-Mile'!$A$4:$A$129,0))</f>
        <v>127.28571428571429</v>
      </c>
      <c r="BJ105" s="47">
        <f t="shared" si="101"/>
        <v>30</v>
      </c>
      <c r="BK105" s="47">
        <f t="shared" si="74"/>
        <v>30</v>
      </c>
      <c r="BL105" s="95">
        <v>36.857142857142854</v>
      </c>
      <c r="BM105" s="45">
        <f>INDEX('[3]60-Mile'!$AA$4:$AA$129,MATCH(E105,'[3]60-Mile'!$A$4:$A$129,0))</f>
        <v>9.1428571428571423</v>
      </c>
      <c r="BO105" s="20">
        <v>21477737</v>
      </c>
      <c r="BP105" s="38">
        <v>40.457435656365462</v>
      </c>
      <c r="BQ105" s="38">
        <f>INDEX('[3]60-Mile'!$U$4:$U$129,MATCH(E105,'[3]60-Mile'!$A$4:$A$129,0))</f>
        <v>35.092255138090295</v>
      </c>
      <c r="BR105" s="38">
        <v>107.36812536734368</v>
      </c>
      <c r="BS105" s="38">
        <f>INDEX('[3]60-Mile'!$Z$4:$Z$129,MATCH(E105,'[3]60-Mile'!$A$4:$A$129,0))</f>
        <v>31.038707260445236</v>
      </c>
      <c r="BT105" s="118">
        <f t="shared" si="123"/>
        <v>0.34405187835420392</v>
      </c>
      <c r="BU105" s="269">
        <v>3.3613855486841784</v>
      </c>
      <c r="BV105" s="2">
        <f>'[3]60-Mile'!B105</f>
        <v>115</v>
      </c>
      <c r="BW105" s="2">
        <f>'[3]60-Mile'!C105</f>
        <v>98</v>
      </c>
      <c r="BX105" s="2">
        <f>'[3]60-Mile'!D105</f>
        <v>92</v>
      </c>
      <c r="BY105" s="2">
        <f>'[3]60-Mile'!E105</f>
        <v>216</v>
      </c>
      <c r="BZ105" s="2">
        <f>'[3]60-Mile'!F105</f>
        <v>93</v>
      </c>
      <c r="CA105" s="2">
        <f>'[3]60-Mile'!G105</f>
        <v>129</v>
      </c>
      <c r="CB105" s="2">
        <f>'[3]60-Mile'!H105</f>
        <v>148</v>
      </c>
      <c r="CC105" s="2">
        <f>'[3]60-Mile'!I105</f>
        <v>4</v>
      </c>
      <c r="CD105" s="2">
        <f>'[3]60-Mile'!J105</f>
        <v>19</v>
      </c>
      <c r="CE105" s="2">
        <f>'[3]60-Mile'!K105</f>
        <v>10</v>
      </c>
      <c r="CF105" s="2">
        <f>'[3]60-Mile'!L105</f>
        <v>8</v>
      </c>
      <c r="CG105" s="2">
        <f>'[3]60-Mile'!M105</f>
        <v>15</v>
      </c>
      <c r="CH105" s="2">
        <f>'[3]60-Mile'!N105</f>
        <v>8</v>
      </c>
      <c r="CI105" s="2">
        <f>'[3]60-Mile'!O105</f>
        <v>0</v>
      </c>
      <c r="CK105" s="2">
        <v>34423</v>
      </c>
      <c r="CL105" s="2">
        <v>50223</v>
      </c>
      <c r="CM105" s="2">
        <v>30541</v>
      </c>
      <c r="CN105" s="2">
        <v>13807</v>
      </c>
      <c r="CO105" s="2">
        <v>14181</v>
      </c>
      <c r="CP105" s="2">
        <v>7398</v>
      </c>
      <c r="CQ105" s="2">
        <v>28210</v>
      </c>
    </row>
    <row r="106" spans="1:95" x14ac:dyDescent="0.25">
      <c r="A106" s="21">
        <v>30013</v>
      </c>
      <c r="B106" s="21" t="s">
        <v>62</v>
      </c>
      <c r="C106" s="26" t="s">
        <v>164</v>
      </c>
      <c r="D106" s="26" t="s">
        <v>154</v>
      </c>
      <c r="E106" s="24" t="s">
        <v>105</v>
      </c>
      <c r="F106" s="31">
        <f t="shared" si="65"/>
        <v>0</v>
      </c>
      <c r="G106" s="31">
        <f t="shared" si="97"/>
        <v>5.9329627073554672E-2</v>
      </c>
      <c r="H106" s="31">
        <f t="shared" si="66"/>
        <v>0</v>
      </c>
      <c r="I106" s="31">
        <f t="shared" si="102"/>
        <v>2.901206061230801</v>
      </c>
      <c r="J106" s="31">
        <f t="shared" si="67"/>
        <v>0</v>
      </c>
      <c r="K106" s="31">
        <f t="shared" si="63"/>
        <v>0.48545007934978934</v>
      </c>
      <c r="L106" s="31">
        <f t="shared" si="64"/>
        <v>0.39888928992519568</v>
      </c>
      <c r="M106" s="31">
        <f t="shared" si="68"/>
        <v>7.4817761908416795E-5</v>
      </c>
      <c r="N106" s="31">
        <f t="shared" si="69"/>
        <v>0</v>
      </c>
      <c r="O106" s="31">
        <f t="shared" si="103"/>
        <v>0</v>
      </c>
      <c r="P106" s="31">
        <f t="shared" si="104"/>
        <v>0</v>
      </c>
      <c r="Q106" s="31">
        <f t="shared" si="105"/>
        <v>3.8637388112563602E-4</v>
      </c>
      <c r="R106" s="31">
        <f t="shared" si="106"/>
        <v>3.8637388112563602E-4</v>
      </c>
      <c r="S106" s="31">
        <f t="shared" si="107"/>
        <v>0</v>
      </c>
      <c r="T106" s="31">
        <f t="shared" si="70"/>
        <v>0.62824199368428957</v>
      </c>
      <c r="Z106" s="41">
        <f t="shared" si="108"/>
        <v>0.39758787753839808</v>
      </c>
      <c r="AA106" s="41">
        <f t="shared" si="71"/>
        <v>0.8</v>
      </c>
      <c r="AB106" s="41">
        <v>0.1342074698774553</v>
      </c>
      <c r="AC106" s="41">
        <f t="shared" si="72"/>
        <v>0.7</v>
      </c>
      <c r="AD106" s="41">
        <f t="shared" si="73"/>
        <v>1</v>
      </c>
      <c r="AE106" s="41">
        <f t="shared" si="109"/>
        <v>0.95205724508050094</v>
      </c>
      <c r="AF106" s="41">
        <f t="shared" si="110"/>
        <v>0.63968608002827865</v>
      </c>
      <c r="AG106" s="41">
        <f t="shared" si="111"/>
        <v>1.3628620102214644E-2</v>
      </c>
      <c r="AH106" s="41">
        <f t="shared" si="112"/>
        <v>4.5701006971340032E-2</v>
      </c>
      <c r="AI106" s="41">
        <f t="shared" si="113"/>
        <v>0</v>
      </c>
      <c r="AJ106" s="41">
        <f t="shared" si="114"/>
        <v>0</v>
      </c>
      <c r="AK106" s="41">
        <f t="shared" si="115"/>
        <v>0</v>
      </c>
      <c r="AL106" s="41">
        <f t="shared" si="116"/>
        <v>0</v>
      </c>
      <c r="AM106" s="41">
        <f t="shared" si="117"/>
        <v>0</v>
      </c>
      <c r="AN106" s="41">
        <f t="shared" si="118"/>
        <v>3.8637388112563602E-4</v>
      </c>
      <c r="AO106" s="41">
        <f t="shared" si="119"/>
        <v>0</v>
      </c>
      <c r="AP106" s="41">
        <f t="shared" si="120"/>
        <v>0</v>
      </c>
      <c r="AQ106" s="41">
        <f t="shared" si="121"/>
        <v>0</v>
      </c>
      <c r="AR106" s="41">
        <f t="shared" si="124"/>
        <v>0</v>
      </c>
      <c r="AS106" s="41">
        <f t="shared" si="122"/>
        <v>0</v>
      </c>
      <c r="AT106" s="44">
        <v>0.41020000000000001</v>
      </c>
      <c r="AU106" s="43">
        <f>INDEX('[4]Social Distancing Grades'!$C$2:$C$126,MATCH('Data Table'!$A106,'[4]Social Distancing Grades'!$B$2:$B$126,0))</f>
        <v>0.8</v>
      </c>
      <c r="AV106" s="62">
        <v>0.1342074698774553</v>
      </c>
      <c r="AW106" s="43">
        <f>INDEX('[4]Social Distancing Grades'!$E$2:$E$126,MATCH('Data Table'!$A106,'[4]Social Distancing Grades'!$B$2:$B$126,0))</f>
        <v>0.7</v>
      </c>
      <c r="AX106" s="43">
        <f>INDEX('[4]Social Distancing Grades'!$D$2:$D$126,MATCH('Data Table'!$A106,'[4]Social Distancing Grades'!$B$2:$B$126,0))</f>
        <v>1</v>
      </c>
      <c r="AY106" s="45">
        <v>301</v>
      </c>
      <c r="AZ106" s="46">
        <v>0.22261185847792417</v>
      </c>
      <c r="BA106" s="43">
        <v>0.88</v>
      </c>
      <c r="BB106" s="43">
        <v>2.63</v>
      </c>
      <c r="BC106" s="268">
        <f>IF(INDEX('[5]Hospital Capacity'!$I$2:$I$126,MATCH('Data Table'!A106,'[5]Hospital Capacity'!$B$2:$B$126,0))&gt;100,100,INDEX('[5]Hospital Capacity'!$I$2:$I$126,MATCH('Data Table'!A106,'[5]Hospital Capacity'!$B$2:$B$126,0)))</f>
        <v>0</v>
      </c>
      <c r="BD106" s="45">
        <v>44.076009492444967</v>
      </c>
      <c r="BE106" s="45">
        <f>INDEX('[3]60-Mile'!$S$4:$S$129,MATCH(E106,'[3]60-Mile'!$A$4:$A$129,0))</f>
        <v>21.62733695390974</v>
      </c>
      <c r="BF106" s="47">
        <f t="shared" si="99"/>
        <v>30</v>
      </c>
      <c r="BG106" s="43">
        <f t="shared" si="100"/>
        <v>30</v>
      </c>
      <c r="BH106" s="95">
        <v>1.2857142857142858</v>
      </c>
      <c r="BI106" s="45">
        <f>INDEX('[3]60-Mile'!$V$4:$V$129,MATCH(E106,'[3]60-Mile'!$A$4:$A$129,0))</f>
        <v>0</v>
      </c>
      <c r="BJ106" s="47">
        <f t="shared" si="101"/>
        <v>30</v>
      </c>
      <c r="BK106" s="47">
        <f t="shared" si="74"/>
        <v>30</v>
      </c>
      <c r="BL106" s="95">
        <v>0</v>
      </c>
      <c r="BM106" s="45">
        <f>INDEX('[3]60-Mile'!$AA$4:$AA$129,MATCH(E106,'[3]60-Mile'!$A$4:$A$129,0))</f>
        <v>0</v>
      </c>
      <c r="BO106" s="20">
        <v>1068778</v>
      </c>
      <c r="BP106" s="38">
        <v>0</v>
      </c>
      <c r="BQ106" s="38">
        <f>INDEX('[3]60-Mile'!$U$4:$U$129,MATCH(E106,'[3]60-Mile'!$A$4:$A$129,0))</f>
        <v>0</v>
      </c>
      <c r="BR106" s="38">
        <v>0</v>
      </c>
      <c r="BS106" s="38">
        <f>INDEX('[3]60-Mile'!$Z$4:$Z$129,MATCH(E106,'[3]60-Mile'!$A$4:$A$129,0))</f>
        <v>0</v>
      </c>
      <c r="BT106" s="118">
        <f t="shared" si="123"/>
        <v>-0.90411449016100176</v>
      </c>
      <c r="BU106" s="269">
        <v>-1</v>
      </c>
      <c r="BV106" s="2">
        <f>'[3]60-Mile'!B106</f>
        <v>0</v>
      </c>
      <c r="BW106" s="2">
        <f>'[3]60-Mile'!C106</f>
        <v>0</v>
      </c>
      <c r="BX106" s="2">
        <f>'[3]60-Mile'!D106</f>
        <v>0</v>
      </c>
      <c r="BY106" s="2">
        <f>'[3]60-Mile'!E106</f>
        <v>0</v>
      </c>
      <c r="BZ106" s="2">
        <f>'[3]60-Mile'!F106</f>
        <v>0</v>
      </c>
      <c r="CA106" s="2">
        <f>'[3]60-Mile'!G106</f>
        <v>0</v>
      </c>
      <c r="CB106" s="2">
        <f>'[3]60-Mile'!H106</f>
        <v>0</v>
      </c>
      <c r="CC106" s="2">
        <f>'[3]60-Mile'!I106</f>
        <v>0</v>
      </c>
      <c r="CD106" s="2">
        <f>'[3]60-Mile'!J106</f>
        <v>0</v>
      </c>
      <c r="CE106" s="2">
        <f>'[3]60-Mile'!K106</f>
        <v>0</v>
      </c>
      <c r="CF106" s="2">
        <f>'[3]60-Mile'!L106</f>
        <v>0</v>
      </c>
      <c r="CG106" s="2">
        <f>'[3]60-Mile'!M106</f>
        <v>0</v>
      </c>
      <c r="CH106" s="2">
        <f>'[3]60-Mile'!N106</f>
        <v>0</v>
      </c>
      <c r="CI106" s="2">
        <f>'[3]60-Mile'!O106</f>
        <v>0</v>
      </c>
      <c r="CK106" s="2">
        <v>773</v>
      </c>
      <c r="CL106" s="2">
        <v>706</v>
      </c>
      <c r="CM106" s="2">
        <v>788</v>
      </c>
      <c r="CN106" s="2">
        <v>1333</v>
      </c>
      <c r="CO106" s="2">
        <v>795</v>
      </c>
      <c r="CP106" s="2">
        <v>729</v>
      </c>
      <c r="CQ106" s="2">
        <v>301</v>
      </c>
    </row>
    <row r="107" spans="1:95" x14ac:dyDescent="0.25">
      <c r="A107" s="21">
        <v>1101</v>
      </c>
      <c r="B107" s="21" t="s">
        <v>49</v>
      </c>
      <c r="C107" s="26" t="s">
        <v>164</v>
      </c>
      <c r="D107" s="26" t="s">
        <v>74</v>
      </c>
      <c r="E107" s="24" t="s">
        <v>141</v>
      </c>
      <c r="F107" s="31">
        <f t="shared" si="65"/>
        <v>6.6068313417554916E-3</v>
      </c>
      <c r="G107" s="31">
        <f t="shared" si="97"/>
        <v>0.45532737177268306</v>
      </c>
      <c r="H107" s="31">
        <f t="shared" si="66"/>
        <v>1.4510068472347136E-2</v>
      </c>
      <c r="I107" s="31">
        <f t="shared" si="102"/>
        <v>3.0782908978455827</v>
      </c>
      <c r="J107" s="31">
        <f t="shared" si="67"/>
        <v>0.28398662724760504</v>
      </c>
      <c r="K107" s="31">
        <f t="shared" si="63"/>
        <v>0.94437115410959616</v>
      </c>
      <c r="L107" s="31">
        <f t="shared" si="64"/>
        <v>0.94437115410959616</v>
      </c>
      <c r="M107" s="31">
        <f t="shared" si="68"/>
        <v>0.69916163821176591</v>
      </c>
      <c r="N107" s="31">
        <f t="shared" si="69"/>
        <v>0.17792868398018172</v>
      </c>
      <c r="O107" s="31">
        <f t="shared" si="103"/>
        <v>0.57882498092902956</v>
      </c>
      <c r="P107" s="31">
        <f t="shared" si="104"/>
        <v>4.1832669322709168E-2</v>
      </c>
      <c r="Q107" s="31">
        <f t="shared" si="105"/>
        <v>0.59554716276029651</v>
      </c>
      <c r="R107" s="31">
        <f t="shared" si="106"/>
        <v>0.56431661837355562</v>
      </c>
      <c r="S107" s="31">
        <f t="shared" si="107"/>
        <v>9.6179183135704879E-2</v>
      </c>
      <c r="T107" s="31">
        <f t="shared" si="70"/>
        <v>0.74655872772113874</v>
      </c>
      <c r="Z107" s="41">
        <f t="shared" si="108"/>
        <v>0.84341820430883407</v>
      </c>
      <c r="AA107" s="41">
        <f t="shared" si="71"/>
        <v>1</v>
      </c>
      <c r="AB107" s="41">
        <v>0.58095476556411385</v>
      </c>
      <c r="AC107" s="41">
        <f t="shared" si="72"/>
        <v>1</v>
      </c>
      <c r="AD107" s="41">
        <f t="shared" si="73"/>
        <v>1</v>
      </c>
      <c r="AE107" s="41">
        <f t="shared" si="109"/>
        <v>0.94792039355992841</v>
      </c>
      <c r="AF107" s="41">
        <f t="shared" si="110"/>
        <v>0.39155895731778162</v>
      </c>
      <c r="AG107" s="41">
        <f t="shared" si="111"/>
        <v>0.23339011925042588</v>
      </c>
      <c r="AH107" s="41">
        <f t="shared" si="112"/>
        <v>0.11463981409759876</v>
      </c>
      <c r="AI107" s="41">
        <f t="shared" si="113"/>
        <v>5.3648719212329228E-2</v>
      </c>
      <c r="AJ107" s="41">
        <f t="shared" si="114"/>
        <v>0.14051341753079402</v>
      </c>
      <c r="AK107" s="41">
        <f t="shared" si="115"/>
        <v>0.16801824063558438</v>
      </c>
      <c r="AL107" s="41">
        <f t="shared" si="116"/>
        <v>0.39424771503142153</v>
      </c>
      <c r="AM107" s="41">
        <f t="shared" si="117"/>
        <v>0.4342408416640392</v>
      </c>
      <c r="AN107" s="41">
        <f t="shared" si="118"/>
        <v>0.17006890334213409</v>
      </c>
      <c r="AO107" s="41">
        <f t="shared" si="119"/>
        <v>7.2292069632495154E-2</v>
      </c>
      <c r="AP107" s="41">
        <f t="shared" si="120"/>
        <v>0</v>
      </c>
      <c r="AQ107" s="41">
        <f t="shared" si="121"/>
        <v>0</v>
      </c>
      <c r="AR107" s="41">
        <f t="shared" si="124"/>
        <v>9.6179183135704879E-2</v>
      </c>
      <c r="AS107" s="41">
        <f t="shared" si="122"/>
        <v>2.0916334661354584E-2</v>
      </c>
      <c r="AT107" s="44">
        <v>0.8427</v>
      </c>
      <c r="AU107" s="43">
        <f>INDEX('[4]Social Distancing Grades'!$C$2:$C$126,MATCH('Data Table'!$A107,'[4]Social Distancing Grades'!$B$2:$B$126,0))</f>
        <v>1</v>
      </c>
      <c r="AV107" s="62">
        <v>0.58095476556411385</v>
      </c>
      <c r="AW107" s="43">
        <f>INDEX('[4]Social Distancing Grades'!$E$2:$E$126,MATCH('Data Table'!$A107,'[4]Social Distancing Grades'!$B$2:$B$126,0))</f>
        <v>1</v>
      </c>
      <c r="AX107" s="43">
        <f>INDEX('[4]Social Distancing Grades'!$D$2:$D$126,MATCH('Data Table'!$A107,'[4]Social Distancing Grades'!$B$2:$B$126,0))</f>
        <v>1</v>
      </c>
      <c r="AY107" s="45">
        <v>486</v>
      </c>
      <c r="AZ107" s="46">
        <v>0.18850089923322702</v>
      </c>
      <c r="BA107" s="43">
        <v>2.17</v>
      </c>
      <c r="BB107" s="43">
        <v>3.52</v>
      </c>
      <c r="BC107" s="268">
        <f>IF(INDEX('[5]Hospital Capacity'!$I$2:$I$126,MATCH('Data Table'!A107,'[5]Hospital Capacity'!$B$2:$B$126,0))&gt;100,100,INDEX('[5]Hospital Capacity'!$I$2:$I$126,MATCH('Data Table'!A107,'[5]Hospital Capacity'!$B$2:$B$126,0)))</f>
        <v>5.3648719212329228</v>
      </c>
      <c r="BD107" s="45">
        <v>300.08428028971883</v>
      </c>
      <c r="BE107" s="45">
        <f>INDEX('[3]60-Mile'!$S$4:$S$129,MATCH(E107,'[3]60-Mile'!$A$4:$A$129,0))</f>
        <v>412.07431539716214</v>
      </c>
      <c r="BF107" s="47">
        <f t="shared" si="99"/>
        <v>24.986955522485811</v>
      </c>
      <c r="BG107" s="43">
        <f t="shared" si="100"/>
        <v>20.368602271066546</v>
      </c>
      <c r="BH107" s="95">
        <v>377.71428571428572</v>
      </c>
      <c r="BI107" s="45">
        <f>INDEX('[3]60-Mile'!$V$4:$V$129,MATCH(E107,'[3]60-Mile'!$A$4:$A$129,0))</f>
        <v>128.14285714285714</v>
      </c>
      <c r="BJ107" s="47">
        <f t="shared" si="101"/>
        <v>30</v>
      </c>
      <c r="BK107" s="47">
        <f t="shared" si="74"/>
        <v>30</v>
      </c>
      <c r="BL107" s="95">
        <v>10.428571428571429</v>
      </c>
      <c r="BM107" s="45">
        <f>INDEX('[3]60-Mile'!$AA$4:$AA$129,MATCH(E107,'[3]60-Mile'!$A$4:$A$129,0))</f>
        <v>3</v>
      </c>
      <c r="BO107" s="20">
        <v>4903185</v>
      </c>
      <c r="BP107" s="38">
        <v>24.986955522485811</v>
      </c>
      <c r="BQ107" s="38">
        <f>INDEX('[3]60-Mile'!$U$4:$U$129,MATCH(E107,'[3]60-Mile'!$A$4:$A$129,0))</f>
        <v>20.368602271066546</v>
      </c>
      <c r="BR107" s="38">
        <v>35.065804216717261</v>
      </c>
      <c r="BS107" s="38">
        <f>INDEX('[3]60-Mile'!$Z$4:$Z$129,MATCH(E107,'[3]60-Mile'!$A$4:$A$129,0))</f>
        <v>35.464901805699483</v>
      </c>
      <c r="BT107" s="118">
        <f t="shared" si="123"/>
        <v>-0.89584078711985693</v>
      </c>
      <c r="BU107" s="269">
        <v>4.3648719212329228</v>
      </c>
      <c r="BV107" s="2">
        <f>'[3]60-Mile'!B107</f>
        <v>103</v>
      </c>
      <c r="BW107" s="2">
        <f>'[3]60-Mile'!C107</f>
        <v>109</v>
      </c>
      <c r="BX107" s="2">
        <f>'[3]60-Mile'!D107</f>
        <v>211</v>
      </c>
      <c r="BY107" s="2">
        <f>'[3]60-Mile'!E107</f>
        <v>133</v>
      </c>
      <c r="BZ107" s="2">
        <f>'[3]60-Mile'!F107</f>
        <v>101</v>
      </c>
      <c r="CA107" s="2">
        <f>'[3]60-Mile'!G107</f>
        <v>139</v>
      </c>
      <c r="CB107" s="2">
        <f>'[3]60-Mile'!H107</f>
        <v>101</v>
      </c>
      <c r="CC107" s="2">
        <f>'[3]60-Mile'!I107</f>
        <v>1</v>
      </c>
      <c r="CD107" s="2">
        <f>'[3]60-Mile'!J107</f>
        <v>7</v>
      </c>
      <c r="CE107" s="2">
        <f>'[3]60-Mile'!K107</f>
        <v>7</v>
      </c>
      <c r="CF107" s="2">
        <f>'[3]60-Mile'!L107</f>
        <v>1</v>
      </c>
      <c r="CG107" s="2">
        <f>'[3]60-Mile'!M107</f>
        <v>4</v>
      </c>
      <c r="CH107" s="2">
        <f>'[3]60-Mile'!N107</f>
        <v>1</v>
      </c>
      <c r="CI107" s="2">
        <f>'[3]60-Mile'!O107</f>
        <v>0</v>
      </c>
      <c r="CK107" s="2">
        <v>-2457</v>
      </c>
      <c r="CL107" s="2">
        <v>3204</v>
      </c>
      <c r="CM107" s="2">
        <v>2539</v>
      </c>
      <c r="CN107" s="2">
        <v>2589</v>
      </c>
      <c r="CO107" s="2">
        <v>1158</v>
      </c>
      <c r="CP107" s="2">
        <v>-767</v>
      </c>
      <c r="CQ107" s="2">
        <v>486</v>
      </c>
    </row>
    <row r="108" spans="1:95" x14ac:dyDescent="0.25">
      <c r="A108" s="21">
        <v>53053</v>
      </c>
      <c r="B108" s="21" t="s">
        <v>97</v>
      </c>
      <c r="C108" s="26" t="s">
        <v>164</v>
      </c>
      <c r="D108" s="26" t="s">
        <v>152</v>
      </c>
      <c r="E108" s="24" t="s">
        <v>170</v>
      </c>
      <c r="F108" s="31">
        <f t="shared" si="65"/>
        <v>1.1933224645294031E-3</v>
      </c>
      <c r="G108" s="31">
        <f t="shared" si="97"/>
        <v>1.153630010944044</v>
      </c>
      <c r="H108" s="31">
        <f t="shared" si="66"/>
        <v>1.0344065716120525E-3</v>
      </c>
      <c r="I108" s="31">
        <f t="shared" si="102"/>
        <v>3.261467889908257</v>
      </c>
      <c r="J108" s="31">
        <f t="shared" si="67"/>
        <v>0.21563123747292162</v>
      </c>
      <c r="K108" s="31">
        <f t="shared" si="63"/>
        <v>1</v>
      </c>
      <c r="L108" s="31">
        <f t="shared" si="64"/>
        <v>1</v>
      </c>
      <c r="M108" s="31">
        <f t="shared" si="68"/>
        <v>0.1540881523242176</v>
      </c>
      <c r="N108" s="31">
        <f t="shared" si="69"/>
        <v>5.2479094593172577E-2</v>
      </c>
      <c r="O108" s="31">
        <f t="shared" si="103"/>
        <v>6.8826563507414562E-2</v>
      </c>
      <c r="P108" s="31">
        <f t="shared" si="104"/>
        <v>5.1792828685258974E-2</v>
      </c>
      <c r="Q108" s="31">
        <f t="shared" si="105"/>
        <v>0.10160905773104503</v>
      </c>
      <c r="R108" s="31">
        <f t="shared" si="106"/>
        <v>5.1902891364543763E-2</v>
      </c>
      <c r="S108" s="31">
        <f t="shared" si="107"/>
        <v>7.9051383399209488E-2</v>
      </c>
      <c r="T108" s="31">
        <f t="shared" si="70"/>
        <v>0.95971136599937057</v>
      </c>
      <c r="Z108" s="41">
        <f t="shared" si="108"/>
        <v>0.47706422018348621</v>
      </c>
      <c r="AA108" s="41">
        <f t="shared" si="71"/>
        <v>1</v>
      </c>
      <c r="AB108" s="41">
        <v>1</v>
      </c>
      <c r="AC108" s="41">
        <f t="shared" si="72"/>
        <v>1</v>
      </c>
      <c r="AD108" s="41">
        <f t="shared" si="73"/>
        <v>1</v>
      </c>
      <c r="AE108" s="41">
        <f t="shared" si="109"/>
        <v>0.78242397137745978</v>
      </c>
      <c r="AF108" s="41">
        <f t="shared" si="110"/>
        <v>0.25955597741545255</v>
      </c>
      <c r="AG108" s="41">
        <f t="shared" si="111"/>
        <v>0.68654173764906301</v>
      </c>
      <c r="AH108" s="41">
        <f t="shared" si="112"/>
        <v>0.31061192873741283</v>
      </c>
      <c r="AI108" s="41">
        <f t="shared" si="113"/>
        <v>7.8238172278784074E-2</v>
      </c>
      <c r="AJ108" s="41">
        <f t="shared" si="114"/>
        <v>0.1153840404508762</v>
      </c>
      <c r="AK108" s="41">
        <f t="shared" si="115"/>
        <v>0.10024719702204542</v>
      </c>
      <c r="AL108" s="41">
        <f t="shared" si="116"/>
        <v>0</v>
      </c>
      <c r="AM108" s="41">
        <f t="shared" si="117"/>
        <v>0</v>
      </c>
      <c r="AN108" s="41">
        <f t="shared" si="118"/>
        <v>5.1902891364543763E-2</v>
      </c>
      <c r="AO108" s="41">
        <f t="shared" si="119"/>
        <v>3.4413281753707281E-2</v>
      </c>
      <c r="AP108" s="41">
        <f t="shared" si="120"/>
        <v>0</v>
      </c>
      <c r="AQ108" s="41">
        <f t="shared" si="121"/>
        <v>0</v>
      </c>
      <c r="AR108" s="41">
        <f t="shared" si="124"/>
        <v>7.9051383399209488E-2</v>
      </c>
      <c r="AS108" s="41">
        <f t="shared" si="122"/>
        <v>2.5896414342629487E-2</v>
      </c>
      <c r="AT108" s="44">
        <v>0.48730000000000001</v>
      </c>
      <c r="AU108" s="43">
        <f>INDEX('[4]Social Distancing Grades'!$C$2:$C$126,MATCH('Data Table'!$A108,'[4]Social Distancing Grades'!$B$2:$B$126,0))</f>
        <v>1</v>
      </c>
      <c r="AV108" s="62">
        <v>1</v>
      </c>
      <c r="AW108" s="43">
        <f>INDEX('[4]Social Distancing Grades'!$E$2:$E$126,MATCH('Data Table'!$A108,'[4]Social Distancing Grades'!$B$2:$B$126,0))</f>
        <v>1</v>
      </c>
      <c r="AX108" s="43">
        <f>INDEX('[4]Social Distancing Grades'!$D$2:$D$126,MATCH('Data Table'!$A108,'[4]Social Distancing Grades'!$B$2:$B$126,0))</f>
        <v>1</v>
      </c>
      <c r="AY108" s="45">
        <v>7887</v>
      </c>
      <c r="AZ108" s="46">
        <v>0.17035395818768675</v>
      </c>
      <c r="BA108" s="43">
        <v>4.83</v>
      </c>
      <c r="BB108" s="43">
        <v>6.05</v>
      </c>
      <c r="BC108" s="268">
        <f>IF(INDEX('[5]Hospital Capacity'!$I$2:$I$126,MATCH('Data Table'!A108,'[5]Hospital Capacity'!$B$2:$B$126,0))&gt;100,100,INDEX('[5]Hospital Capacity'!$I$2:$I$126,MATCH('Data Table'!A108,'[5]Hospital Capacity'!$B$2:$B$126,0)))</f>
        <v>7.8238172278784068</v>
      </c>
      <c r="BD108" s="45">
        <v>254.29983859373266</v>
      </c>
      <c r="BE108" s="45">
        <f>INDEX('[3]60-Mile'!$S$4:$S$129,MATCH(E108,'[3]60-Mile'!$A$4:$A$129,0))</f>
        <v>254.58546713429075</v>
      </c>
      <c r="BF108" s="47">
        <f t="shared" si="99"/>
        <v>30</v>
      </c>
      <c r="BG108" s="43">
        <f t="shared" si="100"/>
        <v>30</v>
      </c>
      <c r="BH108" s="95">
        <v>115.57142857142857</v>
      </c>
      <c r="BI108" s="45">
        <f>INDEX('[3]60-Mile'!$V$4:$V$129,MATCH(E108,'[3]60-Mile'!$A$4:$A$129,0))</f>
        <v>61</v>
      </c>
      <c r="BJ108" s="47">
        <f t="shared" si="101"/>
        <v>30</v>
      </c>
      <c r="BK108" s="47">
        <f t="shared" si="74"/>
        <v>30</v>
      </c>
      <c r="BL108" s="95">
        <v>8.5714285714285712</v>
      </c>
      <c r="BM108" s="45">
        <f>INDEX('[3]60-Mile'!$AA$4:$AA$129,MATCH(E108,'[3]60-Mile'!$A$4:$A$129,0))</f>
        <v>3.7142857142857144</v>
      </c>
      <c r="BO108" s="20">
        <v>7614893</v>
      </c>
      <c r="BP108" s="38">
        <v>56.211242106170197</v>
      </c>
      <c r="BQ108" s="38">
        <f>INDEX('[3]60-Mile'!$U$4:$U$129,MATCH(E108,'[3]60-Mile'!$A$4:$A$129,0))</f>
        <v>114.72687246821737</v>
      </c>
      <c r="BR108" s="38">
        <v>122.22462526375148</v>
      </c>
      <c r="BS108" s="38">
        <f>INDEX('[3]60-Mile'!$Z$4:$Z$129,MATCH(E108,'[3]60-Mile'!$A$4:$A$129,0))</f>
        <v>117.22151047931588</v>
      </c>
      <c r="BT108" s="118">
        <f t="shared" si="123"/>
        <v>-0.56484794275491956</v>
      </c>
      <c r="BU108" s="269">
        <v>6.8238172278784068</v>
      </c>
      <c r="BV108" s="2">
        <f>'[3]60-Mile'!B108</f>
        <v>61</v>
      </c>
      <c r="BW108" s="2">
        <f>'[3]60-Mile'!C108</f>
        <v>74</v>
      </c>
      <c r="BX108" s="2">
        <f>'[3]60-Mile'!D108</f>
        <v>44</v>
      </c>
      <c r="BY108" s="2">
        <f>'[3]60-Mile'!E108</f>
        <v>31</v>
      </c>
      <c r="BZ108" s="2">
        <f>'[3]60-Mile'!F108</f>
        <v>62</v>
      </c>
      <c r="CA108" s="2">
        <f>'[3]60-Mile'!G108</f>
        <v>80</v>
      </c>
      <c r="CB108" s="2">
        <f>'[3]60-Mile'!H108</f>
        <v>75</v>
      </c>
      <c r="CC108" s="2">
        <f>'[3]60-Mile'!I108</f>
        <v>1</v>
      </c>
      <c r="CD108" s="2">
        <f>'[3]60-Mile'!J108</f>
        <v>8</v>
      </c>
      <c r="CE108" s="2">
        <f>'[3]60-Mile'!K108</f>
        <v>1</v>
      </c>
      <c r="CF108" s="2">
        <f>'[3]60-Mile'!L108</f>
        <v>6</v>
      </c>
      <c r="CG108" s="2">
        <f>'[3]60-Mile'!M108</f>
        <v>4</v>
      </c>
      <c r="CH108" s="2">
        <f>'[3]60-Mile'!N108</f>
        <v>0</v>
      </c>
      <c r="CI108" s="2">
        <f>'[3]60-Mile'!O108</f>
        <v>6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</row>
    <row r="109" spans="1:95" x14ac:dyDescent="0.25">
      <c r="A109" s="21">
        <v>20173</v>
      </c>
      <c r="B109" s="21" t="s">
        <v>81</v>
      </c>
      <c r="C109" s="26" t="s">
        <v>164</v>
      </c>
      <c r="D109" s="26" t="s">
        <v>153</v>
      </c>
      <c r="E109" s="24" t="s">
        <v>113</v>
      </c>
      <c r="F109" s="31">
        <f t="shared" si="65"/>
        <v>9.9563399076454536E-5</v>
      </c>
      <c r="G109" s="31">
        <f t="shared" si="97"/>
        <v>0.3360420208193784</v>
      </c>
      <c r="H109" s="31">
        <f t="shared" si="66"/>
        <v>2.9628258642680158E-4</v>
      </c>
      <c r="I109" s="31">
        <f t="shared" si="102"/>
        <v>3.2365220080404082</v>
      </c>
      <c r="J109" s="31">
        <f t="shared" si="67"/>
        <v>0.11554593706413678</v>
      </c>
      <c r="K109" s="31">
        <f t="shared" si="63"/>
        <v>0.78528500735005258</v>
      </c>
      <c r="L109" s="31">
        <f t="shared" si="64"/>
        <v>0.78528500735005258</v>
      </c>
      <c r="M109" s="31">
        <f t="shared" si="68"/>
        <v>0.31997882223131385</v>
      </c>
      <c r="N109" s="31">
        <f t="shared" si="69"/>
        <v>4.4942896326743099E-3</v>
      </c>
      <c r="O109" s="31">
        <f t="shared" si="103"/>
        <v>5.641521598968407E-3</v>
      </c>
      <c r="P109" s="31">
        <f t="shared" si="104"/>
        <v>3.9840637450199202E-3</v>
      </c>
      <c r="Q109" s="31">
        <f t="shared" si="105"/>
        <v>0.51315650043907024</v>
      </c>
      <c r="R109" s="31">
        <f t="shared" si="106"/>
        <v>0.51039887660377825</v>
      </c>
      <c r="S109" s="31">
        <f t="shared" si="107"/>
        <v>1.9762845849802372E-2</v>
      </c>
      <c r="T109" s="31">
        <f t="shared" si="70"/>
        <v>0.69216358265828493</v>
      </c>
      <c r="Z109" s="41">
        <f t="shared" si="108"/>
        <v>0.52695598391918352</v>
      </c>
      <c r="AA109" s="41">
        <f t="shared" si="71"/>
        <v>1</v>
      </c>
      <c r="AB109" s="41">
        <v>0.34405391849546751</v>
      </c>
      <c r="AC109" s="41">
        <f t="shared" si="72"/>
        <v>1</v>
      </c>
      <c r="AD109" s="41">
        <f t="shared" si="73"/>
        <v>1</v>
      </c>
      <c r="AE109" s="41">
        <f t="shared" si="109"/>
        <v>0.90590339892665472</v>
      </c>
      <c r="AF109" s="41">
        <f t="shared" si="110"/>
        <v>0.53884178133760541</v>
      </c>
      <c r="AG109" s="41">
        <f t="shared" si="111"/>
        <v>6.8143100511073237E-2</v>
      </c>
      <c r="AH109" s="41">
        <f t="shared" si="112"/>
        <v>6.3516653756777675E-2</v>
      </c>
      <c r="AI109" s="41">
        <f t="shared" si="113"/>
        <v>0.10219113327576372</v>
      </c>
      <c r="AJ109" s="41">
        <f t="shared" si="114"/>
        <v>0.14965012943507464</v>
      </c>
      <c r="AK109" s="41">
        <f t="shared" si="115"/>
        <v>2.9620852304601011E-2</v>
      </c>
      <c r="AL109" s="41">
        <f t="shared" si="116"/>
        <v>0.45405268560628964</v>
      </c>
      <c r="AM109" s="41">
        <f t="shared" si="117"/>
        <v>0</v>
      </c>
      <c r="AN109" s="41">
        <f t="shared" si="118"/>
        <v>5.6346190997488575E-2</v>
      </c>
      <c r="AO109" s="41">
        <f t="shared" si="119"/>
        <v>2.8207607994842035E-3</v>
      </c>
      <c r="AP109" s="41">
        <f t="shared" si="120"/>
        <v>0</v>
      </c>
      <c r="AQ109" s="41">
        <f t="shared" si="121"/>
        <v>0</v>
      </c>
      <c r="AR109" s="41">
        <f t="shared" si="124"/>
        <v>1.9762845849802372E-2</v>
      </c>
      <c r="AS109" s="41">
        <f t="shared" si="122"/>
        <v>1.9920318725099601E-3</v>
      </c>
      <c r="AT109" s="44">
        <v>0.53569999999999995</v>
      </c>
      <c r="AU109" s="43">
        <f>INDEX('[4]Social Distancing Grades'!$C$2:$C$126,MATCH('Data Table'!$A109,'[4]Social Distancing Grades'!$B$2:$B$126,0))</f>
        <v>1</v>
      </c>
      <c r="AV109" s="62">
        <v>0.34405391849546751</v>
      </c>
      <c r="AW109" s="43">
        <f>INDEX('[4]Social Distancing Grades'!$E$2:$E$126,MATCH('Data Table'!$A109,'[4]Social Distancing Grades'!$B$2:$B$126,0))</f>
        <v>1</v>
      </c>
      <c r="AX109" s="43">
        <f>INDEX('[4]Social Distancing Grades'!$D$2:$D$126,MATCH('Data Table'!$A109,'[4]Social Distancing Grades'!$B$2:$B$126,0))</f>
        <v>1</v>
      </c>
      <c r="AY109" s="45">
        <v>2365</v>
      </c>
      <c r="AZ109" s="46">
        <v>0.20874841733081859</v>
      </c>
      <c r="BA109" s="43">
        <v>1.2</v>
      </c>
      <c r="BB109" s="43">
        <v>2.86</v>
      </c>
      <c r="BC109" s="268">
        <f>IF(INDEX('[5]Hospital Capacity'!$I$2:$I$126,MATCH('Data Table'!A109,'[5]Hospital Capacity'!$B$2:$B$126,0))&gt;100,100,INDEX('[5]Hospital Capacity'!$I$2:$I$126,MATCH('Data Table'!A109,'[5]Hospital Capacity'!$B$2:$B$126,0)))</f>
        <v>10.219113327576371</v>
      </c>
      <c r="BD109" s="45">
        <v>316.73090277240902</v>
      </c>
      <c r="BE109" s="45">
        <f>INDEX('[3]60-Mile'!$S$4:$S$129,MATCH(E109,'[3]60-Mile'!$A$4:$A$129,0))</f>
        <v>90.461364958818493</v>
      </c>
      <c r="BF109" s="47">
        <f t="shared" si="99"/>
        <v>24.226507291493917</v>
      </c>
      <c r="BG109" s="43">
        <f t="shared" si="100"/>
        <v>30</v>
      </c>
      <c r="BH109" s="95">
        <v>125.42857142857143</v>
      </c>
      <c r="BI109" s="45">
        <f>INDEX('[3]60-Mile'!$V$4:$V$129,MATCH(E109,'[3]60-Mile'!$A$4:$A$129,0))</f>
        <v>5</v>
      </c>
      <c r="BJ109" s="47">
        <f t="shared" si="101"/>
        <v>30</v>
      </c>
      <c r="BK109" s="47">
        <f t="shared" si="74"/>
        <v>30</v>
      </c>
      <c r="BL109" s="95">
        <v>2.1428571428571428</v>
      </c>
      <c r="BM109" s="45">
        <f>INDEX('[3]60-Mile'!$AA$4:$AA$129,MATCH(E109,'[3]60-Mile'!$A$4:$A$129,0))</f>
        <v>0.2857142857142857</v>
      </c>
      <c r="BO109" s="20">
        <v>2913314</v>
      </c>
      <c r="BP109" s="38">
        <v>24.226507291493917</v>
      </c>
      <c r="BQ109" s="38">
        <f>INDEX('[3]60-Mile'!$U$4:$U$129,MATCH(E109,'[3]60-Mile'!$A$4:$A$129,0))</f>
        <v>104.17963692388366</v>
      </c>
      <c r="BR109" s="38">
        <v>43.089720557064638</v>
      </c>
      <c r="BS109" s="38">
        <f>INDEX('[3]60-Mile'!$Z$4:$Z$129,MATCH(E109,'[3]60-Mile'!$A$4:$A$129,0))</f>
        <v>79.71142348129591</v>
      </c>
      <c r="BT109" s="118">
        <f t="shared" si="123"/>
        <v>-0.81180679785330945</v>
      </c>
      <c r="BU109" s="269">
        <v>9.2191133275763715</v>
      </c>
      <c r="BV109" s="2">
        <f>'[3]60-Mile'!B109</f>
        <v>3</v>
      </c>
      <c r="BW109" s="2">
        <f>'[3]60-Mile'!C109</f>
        <v>3</v>
      </c>
      <c r="BX109" s="2">
        <f>'[3]60-Mile'!D109</f>
        <v>3</v>
      </c>
      <c r="BY109" s="2">
        <f>'[3]60-Mile'!E109</f>
        <v>5</v>
      </c>
      <c r="BZ109" s="2">
        <f>'[3]60-Mile'!F109</f>
        <v>5</v>
      </c>
      <c r="CA109" s="2">
        <f>'[3]60-Mile'!G109</f>
        <v>10</v>
      </c>
      <c r="CB109" s="2">
        <f>'[3]60-Mile'!H109</f>
        <v>6</v>
      </c>
      <c r="CC109" s="2">
        <f>'[3]60-Mile'!I109</f>
        <v>0</v>
      </c>
      <c r="CD109" s="2">
        <f>'[3]60-Mile'!J109</f>
        <v>0</v>
      </c>
      <c r="CE109" s="2">
        <f>'[3]60-Mile'!K109</f>
        <v>1</v>
      </c>
      <c r="CF109" s="2">
        <f>'[3]60-Mile'!L109</f>
        <v>1</v>
      </c>
      <c r="CG109" s="2">
        <f>'[3]60-Mile'!M109</f>
        <v>0</v>
      </c>
      <c r="CH109" s="2">
        <f>'[3]60-Mile'!N109</f>
        <v>0</v>
      </c>
      <c r="CI109" s="2">
        <f>'[3]60-Mile'!O109</f>
        <v>0</v>
      </c>
      <c r="CK109" s="2">
        <v>0</v>
      </c>
      <c r="CL109" s="2">
        <v>2223</v>
      </c>
      <c r="CM109" s="2">
        <v>0</v>
      </c>
      <c r="CN109" s="2">
        <v>1041</v>
      </c>
      <c r="CO109" s="2">
        <v>0</v>
      </c>
      <c r="CP109" s="2">
        <v>0</v>
      </c>
      <c r="CQ109" s="2">
        <v>2365</v>
      </c>
    </row>
    <row r="110" spans="1:95" x14ac:dyDescent="0.25">
      <c r="A110" s="21">
        <v>38101</v>
      </c>
      <c r="B110" s="21" t="s">
        <v>84</v>
      </c>
      <c r="C110" s="26" t="s">
        <v>164</v>
      </c>
      <c r="D110" s="26" t="s">
        <v>154</v>
      </c>
      <c r="E110" s="24" t="s">
        <v>137</v>
      </c>
      <c r="F110" s="31">
        <f t="shared" si="65"/>
        <v>6.3550674846819821E-10</v>
      </c>
      <c r="G110" s="31">
        <f t="shared" si="97"/>
        <v>0.5441897274067562</v>
      </c>
      <c r="H110" s="31">
        <f t="shared" si="66"/>
        <v>1.1678036472621374E-9</v>
      </c>
      <c r="I110" s="31">
        <f t="shared" si="102"/>
        <v>3.4261416348830016</v>
      </c>
      <c r="J110" s="31">
        <f t="shared" si="67"/>
        <v>7.5755449185680489E-3</v>
      </c>
      <c r="K110" s="31">
        <f t="shared" si="63"/>
        <v>0.2176127291452884</v>
      </c>
      <c r="L110" s="31">
        <f t="shared" si="64"/>
        <v>0.13457154792621284</v>
      </c>
      <c r="M110" s="31">
        <f t="shared" si="68"/>
        <v>2.15178180765991E-2</v>
      </c>
      <c r="N110" s="31">
        <f t="shared" si="69"/>
        <v>0.15256975620859542</v>
      </c>
      <c r="O110" s="31">
        <f t="shared" si="103"/>
        <v>0.85417983229413075</v>
      </c>
      <c r="P110" s="31">
        <f t="shared" si="104"/>
        <v>0</v>
      </c>
      <c r="Q110" s="31">
        <f t="shared" si="105"/>
        <v>3.36789233047846E-2</v>
      </c>
      <c r="R110" s="31">
        <f t="shared" si="106"/>
        <v>3.36789233047846E-2</v>
      </c>
      <c r="S110" s="31">
        <f t="shared" si="107"/>
        <v>1.3175230566534914E-2</v>
      </c>
      <c r="T110" s="31">
        <f t="shared" si="70"/>
        <v>0.82138450190420897</v>
      </c>
      <c r="Z110" s="41">
        <f t="shared" si="108"/>
        <v>0.14771673023399651</v>
      </c>
      <c r="AA110" s="41">
        <f t="shared" si="71"/>
        <v>1</v>
      </c>
      <c r="AB110" s="41">
        <v>0.11741293094831842</v>
      </c>
      <c r="AC110" s="41">
        <f t="shared" si="72"/>
        <v>0.9</v>
      </c>
      <c r="AD110" s="41">
        <f t="shared" si="73"/>
        <v>1</v>
      </c>
      <c r="AE110" s="41">
        <f t="shared" si="109"/>
        <v>0.94823345259391767</v>
      </c>
      <c r="AF110" s="41">
        <f t="shared" si="110"/>
        <v>0.26922316812598646</v>
      </c>
      <c r="AG110" s="41">
        <f t="shared" si="111"/>
        <v>0</v>
      </c>
      <c r="AH110" s="41">
        <f t="shared" si="112"/>
        <v>0.40975987606506586</v>
      </c>
      <c r="AI110" s="41">
        <f t="shared" si="113"/>
        <v>6.7214925670845152E-2</v>
      </c>
      <c r="AJ110" s="41">
        <f t="shared" si="114"/>
        <v>0.15284851629463864</v>
      </c>
      <c r="AK110" s="41">
        <f t="shared" si="115"/>
        <v>2.3032025500841016E-2</v>
      </c>
      <c r="AL110" s="41">
        <f t="shared" si="116"/>
        <v>0</v>
      </c>
      <c r="AM110" s="41">
        <f t="shared" si="117"/>
        <v>0.84982780134635516</v>
      </c>
      <c r="AN110" s="41">
        <f t="shared" si="118"/>
        <v>3.36789233047846E-2</v>
      </c>
      <c r="AO110" s="41">
        <f t="shared" si="119"/>
        <v>2.1760154738878143E-3</v>
      </c>
      <c r="AP110" s="41">
        <f t="shared" si="120"/>
        <v>0</v>
      </c>
      <c r="AQ110" s="41">
        <f t="shared" si="121"/>
        <v>0</v>
      </c>
      <c r="AR110" s="41">
        <f t="shared" si="124"/>
        <v>1.3175230566534914E-2</v>
      </c>
      <c r="AS110" s="41">
        <f t="shared" si="122"/>
        <v>0</v>
      </c>
      <c r="AT110" s="44">
        <v>0.1678</v>
      </c>
      <c r="AU110" s="43">
        <f>INDEX('[4]Social Distancing Grades'!$C$2:$C$126,MATCH('Data Table'!$A110,'[4]Social Distancing Grades'!$B$2:$B$126,0))</f>
        <v>1</v>
      </c>
      <c r="AV110" s="62">
        <v>0.11741293094831842</v>
      </c>
      <c r="AW110" s="43">
        <f>INDEX('[4]Social Distancing Grades'!$E$2:$E$126,MATCH('Data Table'!$A110,'[4]Social Distancing Grades'!$B$2:$B$126,0))</f>
        <v>0.9</v>
      </c>
      <c r="AX110" s="43">
        <f>INDEX('[4]Social Distancing Grades'!$D$2:$D$126,MATCH('Data Table'!$A110,'[4]Social Distancing Grades'!$B$2:$B$126,0))</f>
        <v>1</v>
      </c>
      <c r="AY110" s="45">
        <v>472</v>
      </c>
      <c r="AZ110" s="46">
        <v>0.17168294288204636</v>
      </c>
      <c r="BA110" s="43">
        <v>0.8</v>
      </c>
      <c r="BB110" s="43">
        <v>7.33</v>
      </c>
      <c r="BC110" s="268">
        <f>IF(INDEX('[5]Hospital Capacity'!$I$2:$I$126,MATCH('Data Table'!A110,'[5]Hospital Capacity'!$B$2:$B$126,0))&gt;100,100,INDEX('[5]Hospital Capacity'!$I$2:$I$126,MATCH('Data Table'!A110,'[5]Hospital Capacity'!$B$2:$B$126,0)))</f>
        <v>6.7214925670845158</v>
      </c>
      <c r="BD110" s="45">
        <v>322.55820029065683</v>
      </c>
      <c r="BE110" s="45">
        <f>INDEX('[3]60-Mile'!$S$4:$S$129,MATCH(E110,'[3]60-Mile'!$A$4:$A$129,0))</f>
        <v>75.150006458203677</v>
      </c>
      <c r="BF110" s="47">
        <f t="shared" si="99"/>
        <v>30</v>
      </c>
      <c r="BG110" s="43">
        <f t="shared" si="100"/>
        <v>11.15094488923191</v>
      </c>
      <c r="BH110" s="95">
        <v>75.142857142857139</v>
      </c>
      <c r="BI110" s="45">
        <f>INDEX('[3]60-Mile'!$V$4:$V$129,MATCH(E110,'[3]60-Mile'!$A$4:$A$129,0))</f>
        <v>3.8571428571428572</v>
      </c>
      <c r="BJ110" s="47">
        <f t="shared" si="101"/>
        <v>30</v>
      </c>
      <c r="BK110" s="47">
        <f t="shared" si="74"/>
        <v>30</v>
      </c>
      <c r="BL110" s="95">
        <v>1.4285714285714286</v>
      </c>
      <c r="BM110" s="45">
        <f>INDEX('[3]60-Mile'!$AA$4:$AA$129,MATCH(E110,'[3]60-Mile'!$A$4:$A$129,0))</f>
        <v>0</v>
      </c>
      <c r="BO110" s="20">
        <v>762062</v>
      </c>
      <c r="BP110" s="38">
        <v>43.320774572982394</v>
      </c>
      <c r="BQ110" s="38">
        <f>INDEX('[3]60-Mile'!$U$4:$U$129,MATCH(E110,'[3]60-Mile'!$A$4:$A$129,0))</f>
        <v>11.15094488923191</v>
      </c>
      <c r="BR110" s="38">
        <v>37.082294466303075</v>
      </c>
      <c r="BS110" s="38">
        <f>INDEX('[3]60-Mile'!$Z$4:$Z$129,MATCH(E110,'[3]60-Mile'!$A$4:$A$129,0))</f>
        <v>0</v>
      </c>
      <c r="BT110" s="118">
        <f t="shared" si="123"/>
        <v>-0.89646690518783545</v>
      </c>
      <c r="BU110" s="269">
        <v>5.7214925670845158</v>
      </c>
      <c r="BV110" s="2">
        <f>'[3]60-Mile'!B110</f>
        <v>0</v>
      </c>
      <c r="BW110" s="2">
        <f>'[3]60-Mile'!C110</f>
        <v>1</v>
      </c>
      <c r="BX110" s="2">
        <f>'[3]60-Mile'!D110</f>
        <v>1</v>
      </c>
      <c r="BY110" s="2">
        <f>'[3]60-Mile'!E110</f>
        <v>24</v>
      </c>
      <c r="BZ110" s="2">
        <f>'[3]60-Mile'!F110</f>
        <v>1</v>
      </c>
      <c r="CA110" s="2">
        <f>'[3]60-Mile'!G110</f>
        <v>0</v>
      </c>
      <c r="CB110" s="2">
        <f>'[3]60-Mile'!H110</f>
        <v>0</v>
      </c>
      <c r="CC110" s="2">
        <f>'[3]60-Mile'!I110</f>
        <v>0</v>
      </c>
      <c r="CD110" s="2">
        <f>'[3]60-Mile'!J110</f>
        <v>0</v>
      </c>
      <c r="CE110" s="2">
        <f>'[3]60-Mile'!K110</f>
        <v>0</v>
      </c>
      <c r="CF110" s="2">
        <f>'[3]60-Mile'!L110</f>
        <v>0</v>
      </c>
      <c r="CG110" s="2">
        <f>'[3]60-Mile'!M110</f>
        <v>0</v>
      </c>
      <c r="CH110" s="2">
        <f>'[3]60-Mile'!N110</f>
        <v>0</v>
      </c>
      <c r="CI110" s="2">
        <f>'[3]60-Mile'!O110</f>
        <v>0</v>
      </c>
      <c r="CK110" s="2">
        <v>540</v>
      </c>
      <c r="CL110" s="2">
        <v>459</v>
      </c>
      <c r="CM110" s="2">
        <v>739</v>
      </c>
      <c r="CN110" s="2">
        <v>671</v>
      </c>
      <c r="CO110" s="2">
        <v>838</v>
      </c>
      <c r="CP110" s="2">
        <v>810</v>
      </c>
      <c r="CQ110" s="2">
        <v>472</v>
      </c>
    </row>
    <row r="111" spans="1:95" x14ac:dyDescent="0.25">
      <c r="A111" s="21">
        <v>13185</v>
      </c>
      <c r="B111" s="21" t="s">
        <v>55</v>
      </c>
      <c r="C111" s="26" t="s">
        <v>164</v>
      </c>
      <c r="D111" s="26" t="s">
        <v>165</v>
      </c>
      <c r="E111" s="24" t="s">
        <v>117</v>
      </c>
      <c r="F111" s="31">
        <f t="shared" si="65"/>
        <v>3.574917035517828E-5</v>
      </c>
      <c r="G111" s="31">
        <f t="shared" si="97"/>
        <v>0.90329649952609459</v>
      </c>
      <c r="H111" s="31">
        <f t="shared" si="66"/>
        <v>3.9576341072874434E-5</v>
      </c>
      <c r="I111" s="31">
        <f t="shared" si="102"/>
        <v>3.066178744459334</v>
      </c>
      <c r="J111" s="31">
        <f t="shared" si="67"/>
        <v>0.10535404989925766</v>
      </c>
      <c r="K111" s="31">
        <f t="shared" si="63"/>
        <v>0.41346458816788079</v>
      </c>
      <c r="L111" s="31">
        <f t="shared" si="64"/>
        <v>0.41346458816788056</v>
      </c>
      <c r="M111" s="31">
        <f t="shared" si="68"/>
        <v>3.9279110973838217E-2</v>
      </c>
      <c r="N111" s="31">
        <f t="shared" si="69"/>
        <v>-6.2077928987025008E-2</v>
      </c>
      <c r="O111" s="31">
        <f t="shared" si="103"/>
        <v>0.21658054312382619</v>
      </c>
      <c r="P111" s="31">
        <f t="shared" si="104"/>
        <v>2.7888446215139445E-2</v>
      </c>
      <c r="Q111" s="31">
        <f t="shared" si="105"/>
        <v>0.37990646177256204</v>
      </c>
      <c r="R111" s="31">
        <f t="shared" si="106"/>
        <v>0.3387211024534742</v>
      </c>
      <c r="S111" s="31">
        <f t="shared" si="107"/>
        <v>0.24769433465085638</v>
      </c>
      <c r="T111" s="31">
        <f t="shared" si="70"/>
        <v>1.4767893127272926</v>
      </c>
      <c r="Z111" s="41">
        <f t="shared" si="108"/>
        <v>0.86764251108133172</v>
      </c>
      <c r="AA111" s="41">
        <f t="shared" si="71"/>
        <v>1</v>
      </c>
      <c r="AB111" s="41">
        <v>0.17145257047515419</v>
      </c>
      <c r="AC111" s="41">
        <f t="shared" si="72"/>
        <v>1</v>
      </c>
      <c r="AD111" s="41">
        <f t="shared" si="73"/>
        <v>1</v>
      </c>
      <c r="AE111" s="41">
        <f t="shared" si="109"/>
        <v>0.36551878354203937</v>
      </c>
      <c r="AF111" s="41">
        <f t="shared" si="110"/>
        <v>0.31162587844987905</v>
      </c>
      <c r="AG111" s="41">
        <f t="shared" si="111"/>
        <v>0.38500851788756385</v>
      </c>
      <c r="AH111" s="41">
        <f t="shared" si="112"/>
        <v>0.45081332300542215</v>
      </c>
      <c r="AI111" s="41">
        <f t="shared" si="113"/>
        <v>3.3737329316554251E-2</v>
      </c>
      <c r="AJ111" s="41">
        <f t="shared" si="114"/>
        <v>0.19739716532008136</v>
      </c>
      <c r="AK111" s="41">
        <f t="shared" si="115"/>
        <v>0.17319117796877198</v>
      </c>
      <c r="AL111" s="41">
        <f t="shared" si="116"/>
        <v>0</v>
      </c>
      <c r="AM111" s="41">
        <f t="shared" si="117"/>
        <v>0.13211890547069916</v>
      </c>
      <c r="AN111" s="41">
        <f t="shared" si="118"/>
        <v>0.3387211024534742</v>
      </c>
      <c r="AO111" s="41">
        <f t="shared" si="119"/>
        <v>4.2230818826563508E-2</v>
      </c>
      <c r="AP111" s="41">
        <f t="shared" si="120"/>
        <v>0</v>
      </c>
      <c r="AQ111" s="41">
        <f t="shared" si="121"/>
        <v>0</v>
      </c>
      <c r="AR111" s="41">
        <f t="shared" si="124"/>
        <v>0.24769433465085638</v>
      </c>
      <c r="AS111" s="41">
        <f t="shared" si="122"/>
        <v>1.3944223107569723E-2</v>
      </c>
      <c r="AT111" s="44">
        <v>0.86619999999999997</v>
      </c>
      <c r="AU111" s="43">
        <f>INDEX('[4]Social Distancing Grades'!$C$2:$C$126,MATCH('Data Table'!$A111,'[4]Social Distancing Grades'!$B$2:$B$126,0))</f>
        <v>1</v>
      </c>
      <c r="AV111" s="62">
        <v>0.17145257047515419</v>
      </c>
      <c r="AW111" s="43">
        <f>INDEX('[4]Social Distancing Grades'!$E$2:$E$126,MATCH('Data Table'!$A111,'[4]Social Distancing Grades'!$B$2:$B$126,0))</f>
        <v>1</v>
      </c>
      <c r="AX111" s="43">
        <f>INDEX('[4]Social Distancing Grades'!$D$2:$D$126,MATCH('Data Table'!$A111,'[4]Social Distancing Grades'!$B$2:$B$126,0))</f>
        <v>1</v>
      </c>
      <c r="AY111" s="45">
        <v>26531</v>
      </c>
      <c r="AZ111" s="46">
        <v>0.17751220131991002</v>
      </c>
      <c r="BA111" s="43">
        <v>3.06</v>
      </c>
      <c r="BB111" s="43">
        <v>7.86</v>
      </c>
      <c r="BC111" s="268">
        <f>IF(INDEX('[5]Hospital Capacity'!$I$2:$I$126,MATCH('Data Table'!A111,'[5]Hospital Capacity'!$B$2:$B$126,0))&gt;100,100,INDEX('[5]Hospital Capacity'!$I$2:$I$126,MATCH('Data Table'!A111,'[5]Hospital Capacity'!$B$2:$B$126,0)))</f>
        <v>3.3737329316554252</v>
      </c>
      <c r="BD111" s="45">
        <v>403.72356373972985</v>
      </c>
      <c r="BE111" s="45">
        <f>INDEX('[3]60-Mile'!$S$4:$S$129,MATCH(E111,'[3]60-Mile'!$A$4:$A$129,0))</f>
        <v>424.09537777574076</v>
      </c>
      <c r="BF111" s="47">
        <f t="shared" si="99"/>
        <v>30</v>
      </c>
      <c r="BG111" s="43">
        <f t="shared" si="100"/>
        <v>27.069622191170684</v>
      </c>
      <c r="BH111" s="95">
        <v>751.85714285714289</v>
      </c>
      <c r="BI111" s="45">
        <f>INDEX('[3]60-Mile'!$V$4:$V$129,MATCH(E111,'[3]60-Mile'!$A$4:$A$129,0))</f>
        <v>74.857142857142861</v>
      </c>
      <c r="BJ111" s="47">
        <f t="shared" si="101"/>
        <v>30</v>
      </c>
      <c r="BK111" s="47">
        <f t="shared" si="74"/>
        <v>30</v>
      </c>
      <c r="BL111" s="95">
        <v>26.857142857142858</v>
      </c>
      <c r="BM111" s="45">
        <f>INDEX('[3]60-Mile'!$AA$4:$AA$129,MATCH(E111,'[3]60-Mile'!$A$4:$A$129,0))</f>
        <v>2</v>
      </c>
      <c r="BO111" s="20">
        <v>10617423</v>
      </c>
      <c r="BP111" s="38">
        <v>59.027790405824071</v>
      </c>
      <c r="BQ111" s="38">
        <f>INDEX('[3]60-Mile'!$U$4:$U$129,MATCH(E111,'[3]60-Mile'!$A$4:$A$129,0))</f>
        <v>27.069622191170684</v>
      </c>
      <c r="BR111" s="38">
        <v>211.06312678490926</v>
      </c>
      <c r="BS111" s="38">
        <f>INDEX('[3]60-Mile'!$Z$4:$Z$129,MATCH(E111,'[3]60-Mile'!$A$4:$A$129,0))</f>
        <v>57.877097806487953</v>
      </c>
      <c r="BT111" s="118">
        <f t="shared" si="123"/>
        <v>0.26896243291592126</v>
      </c>
      <c r="BU111" s="269">
        <v>2.3737329316554252</v>
      </c>
      <c r="BV111" s="2">
        <f>'[3]60-Mile'!B111</f>
        <v>57</v>
      </c>
      <c r="BW111" s="2">
        <f>'[3]60-Mile'!C111</f>
        <v>51</v>
      </c>
      <c r="BX111" s="2">
        <f>'[3]60-Mile'!D111</f>
        <v>112</v>
      </c>
      <c r="BY111" s="2">
        <f>'[3]60-Mile'!E111</f>
        <v>76</v>
      </c>
      <c r="BZ111" s="2">
        <f>'[3]60-Mile'!F111</f>
        <v>77</v>
      </c>
      <c r="CA111" s="2">
        <f>'[3]60-Mile'!G111</f>
        <v>39</v>
      </c>
      <c r="CB111" s="2">
        <f>'[3]60-Mile'!H111</f>
        <v>112</v>
      </c>
      <c r="CC111" s="2">
        <f>'[3]60-Mile'!I111</f>
        <v>5</v>
      </c>
      <c r="CD111" s="2">
        <f>'[3]60-Mile'!J111</f>
        <v>1</v>
      </c>
      <c r="CE111" s="2">
        <f>'[3]60-Mile'!K111</f>
        <v>2</v>
      </c>
      <c r="CF111" s="2">
        <f>'[3]60-Mile'!L111</f>
        <v>3</v>
      </c>
      <c r="CG111" s="2">
        <f>'[3]60-Mile'!M111</f>
        <v>1</v>
      </c>
      <c r="CH111" s="2">
        <f>'[3]60-Mile'!N111</f>
        <v>2</v>
      </c>
      <c r="CI111" s="2">
        <f>'[3]60-Mile'!O111</f>
        <v>0</v>
      </c>
      <c r="CK111" s="2">
        <v>7467</v>
      </c>
      <c r="CL111" s="2">
        <v>15524</v>
      </c>
      <c r="CM111" s="2">
        <v>-2789</v>
      </c>
      <c r="CN111" s="2">
        <v>11388</v>
      </c>
      <c r="CO111" s="2">
        <v>17148</v>
      </c>
      <c r="CP111" s="2">
        <v>21357</v>
      </c>
      <c r="CQ111" s="2">
        <v>26531</v>
      </c>
    </row>
    <row r="112" spans="1:95" x14ac:dyDescent="0.25">
      <c r="A112" s="21">
        <v>16039</v>
      </c>
      <c r="B112" s="21" t="s">
        <v>59</v>
      </c>
      <c r="C112" s="26" t="s">
        <v>164</v>
      </c>
      <c r="D112" s="26" t="s">
        <v>76</v>
      </c>
      <c r="E112" s="24" t="s">
        <v>133</v>
      </c>
      <c r="F112" s="31">
        <f t="shared" si="65"/>
        <v>1.1918069791011623E-5</v>
      </c>
      <c r="G112" s="31">
        <f t="shared" si="97"/>
        <v>2.4391152481403822</v>
      </c>
      <c r="H112" s="31">
        <f t="shared" si="66"/>
        <v>4.8862265938840476E-6</v>
      </c>
      <c r="I112" s="31">
        <f t="shared" si="102"/>
        <v>3.209462941964746</v>
      </c>
      <c r="J112" s="31">
        <f t="shared" si="67"/>
        <v>8.6641655269542248E-2</v>
      </c>
      <c r="K112" s="31">
        <f t="shared" si="63"/>
        <v>0.90881488823731305</v>
      </c>
      <c r="L112" s="31">
        <f t="shared" si="64"/>
        <v>0.79126917586234002</v>
      </c>
      <c r="M112" s="31">
        <f t="shared" si="68"/>
        <v>1.2540078718797504E-2</v>
      </c>
      <c r="N112" s="31">
        <f t="shared" si="69"/>
        <v>2.5965943876610524E-3</v>
      </c>
      <c r="O112" s="31">
        <f t="shared" si="103"/>
        <v>4.1908446163765314E-3</v>
      </c>
      <c r="P112" s="31">
        <f t="shared" si="104"/>
        <v>1.9920318725099601E-3</v>
      </c>
      <c r="Q112" s="31">
        <f t="shared" si="105"/>
        <v>1.4581035617581032E-2</v>
      </c>
      <c r="R112" s="31">
        <f t="shared" si="106"/>
        <v>1.3136711958271624E-2</v>
      </c>
      <c r="S112" s="31">
        <f t="shared" si="107"/>
        <v>7.9051383399209481E-3</v>
      </c>
      <c r="T112" s="31">
        <f t="shared" si="70"/>
        <v>0.72505047697332314</v>
      </c>
      <c r="Z112" s="41">
        <f t="shared" si="108"/>
        <v>0.58107411607050818</v>
      </c>
      <c r="AA112" s="41">
        <f t="shared" si="71"/>
        <v>1</v>
      </c>
      <c r="AB112" s="41">
        <v>0.34924428938953506</v>
      </c>
      <c r="AC112" s="41">
        <f t="shared" si="72"/>
        <v>0.7</v>
      </c>
      <c r="AD112" s="41">
        <f t="shared" si="73"/>
        <v>1</v>
      </c>
      <c r="AE112" s="41">
        <f t="shared" si="109"/>
        <v>0.95878801431127014</v>
      </c>
      <c r="AF112" s="41">
        <f t="shared" si="110"/>
        <v>0.42042630491024946</v>
      </c>
      <c r="AG112" s="41">
        <f t="shared" si="111"/>
        <v>0.25553662691652468</v>
      </c>
      <c r="AH112" s="41">
        <f t="shared" si="112"/>
        <v>0.18357862122385749</v>
      </c>
      <c r="AI112" s="41">
        <f t="shared" si="113"/>
        <v>1</v>
      </c>
      <c r="AJ112" s="41">
        <f t="shared" si="114"/>
        <v>5.47344185978677E-2</v>
      </c>
      <c r="AK112" s="41">
        <f t="shared" si="115"/>
        <v>5.9753614128631206E-2</v>
      </c>
      <c r="AL112" s="41">
        <f t="shared" si="116"/>
        <v>0</v>
      </c>
      <c r="AM112" s="41">
        <f t="shared" si="117"/>
        <v>0</v>
      </c>
      <c r="AN112" s="41">
        <f t="shared" si="118"/>
        <v>1.3136711958271624E-2</v>
      </c>
      <c r="AO112" s="41">
        <f t="shared" si="119"/>
        <v>2.0954223081882657E-3</v>
      </c>
      <c r="AP112" s="41">
        <f t="shared" si="120"/>
        <v>0</v>
      </c>
      <c r="AQ112" s="41">
        <f t="shared" si="121"/>
        <v>0</v>
      </c>
      <c r="AR112" s="41">
        <f t="shared" si="124"/>
        <v>7.9051383399209481E-3</v>
      </c>
      <c r="AS112" s="41">
        <f t="shared" si="122"/>
        <v>9.9601593625498006E-4</v>
      </c>
      <c r="AT112" s="44">
        <v>0.58819999999999995</v>
      </c>
      <c r="AU112" s="43">
        <f>INDEX('[4]Social Distancing Grades'!$C$2:$C$126,MATCH('Data Table'!$A112,'[4]Social Distancing Grades'!$B$2:$B$126,0))</f>
        <v>1</v>
      </c>
      <c r="AV112" s="62">
        <v>0.34924428938953506</v>
      </c>
      <c r="AW112" s="43">
        <f>INDEX('[4]Social Distancing Grades'!$E$2:$E$126,MATCH('Data Table'!$A112,'[4]Social Distancing Grades'!$B$2:$B$126,0))</f>
        <v>0.7</v>
      </c>
      <c r="AX112" s="43">
        <f>INDEX('[4]Social Distancing Grades'!$D$2:$D$126,MATCH('Data Table'!$A112,'[4]Social Distancing Grades'!$B$2:$B$126,0))</f>
        <v>1</v>
      </c>
      <c r="AY112" s="45">
        <v>0</v>
      </c>
      <c r="AZ112" s="46">
        <v>0.19246940096924267</v>
      </c>
      <c r="BA112" s="43">
        <v>2.2999999999999998</v>
      </c>
      <c r="BB112" s="43">
        <v>4.41</v>
      </c>
      <c r="BC112" s="268">
        <f>IF(INDEX('[5]Hospital Capacity'!$I$2:$I$126,MATCH('Data Table'!A112,'[5]Hospital Capacity'!$B$2:$B$126,0))&gt;100,100,INDEX('[5]Hospital Capacity'!$I$2:$I$126,MATCH('Data Table'!A112,'[5]Hospital Capacity'!$B$2:$B$126,0)))</f>
        <v>100</v>
      </c>
      <c r="BD112" s="45">
        <v>143.79932492076253</v>
      </c>
      <c r="BE112" s="45">
        <f>INDEX('[3]60-Mile'!$S$4:$S$129,MATCH(E112,'[3]60-Mile'!$A$4:$A$129,0))</f>
        <v>160.48498716696005</v>
      </c>
      <c r="BF112" s="47">
        <f t="shared" si="99"/>
        <v>30</v>
      </c>
      <c r="BG112" s="43">
        <f t="shared" si="100"/>
        <v>30</v>
      </c>
      <c r="BH112" s="95">
        <v>29.571428571428573</v>
      </c>
      <c r="BI112" s="45">
        <f>INDEX('[3]60-Mile'!$V$4:$V$129,MATCH(E112,'[3]60-Mile'!$A$4:$A$129,0))</f>
        <v>3.7142857142857144</v>
      </c>
      <c r="BJ112" s="47">
        <f t="shared" si="101"/>
        <v>30</v>
      </c>
      <c r="BK112" s="47">
        <f t="shared" si="74"/>
        <v>30</v>
      </c>
      <c r="BL112" s="95">
        <v>0.8571428571428571</v>
      </c>
      <c r="BM112" s="45">
        <f>INDEX('[3]60-Mile'!$AA$4:$AA$129,MATCH(E112,'[3]60-Mile'!$A$4:$A$129,0))</f>
        <v>0.14285714285714285</v>
      </c>
      <c r="BO112" s="20">
        <v>1787065</v>
      </c>
      <c r="BP112" s="38">
        <v>0</v>
      </c>
      <c r="BQ112" s="38">
        <f>INDEX('[3]60-Mile'!$U$4:$U$129,MATCH(E112,'[3]60-Mile'!$A$4:$A$129,0))</f>
        <v>155.66460384444903</v>
      </c>
      <c r="BR112" s="38">
        <v>0</v>
      </c>
      <c r="BS112" s="38">
        <f>INDEX('[3]60-Mile'!$Z$4:$Z$129,MATCH(E112,'[3]60-Mile'!$A$4:$A$129,0))</f>
        <v>120.95385199113917</v>
      </c>
      <c r="BT112" s="118">
        <f t="shared" si="123"/>
        <v>-0.91757602862254029</v>
      </c>
      <c r="BU112" s="269">
        <v>99</v>
      </c>
      <c r="BV112" s="2">
        <f>'[3]60-Mile'!B112</f>
        <v>7</v>
      </c>
      <c r="BW112" s="2">
        <f>'[3]60-Mile'!C112</f>
        <v>3</v>
      </c>
      <c r="BX112" s="2">
        <f>'[3]60-Mile'!D112</f>
        <v>9</v>
      </c>
      <c r="BY112" s="2">
        <f>'[3]60-Mile'!E112</f>
        <v>1</v>
      </c>
      <c r="BZ112" s="2">
        <f>'[3]60-Mile'!F112</f>
        <v>3</v>
      </c>
      <c r="CA112" s="2">
        <f>'[3]60-Mile'!G112</f>
        <v>2</v>
      </c>
      <c r="CB112" s="2">
        <f>'[3]60-Mile'!H112</f>
        <v>1</v>
      </c>
      <c r="CC112" s="2">
        <f>'[3]60-Mile'!I112</f>
        <v>0</v>
      </c>
      <c r="CD112" s="2">
        <f>'[3]60-Mile'!J112</f>
        <v>1</v>
      </c>
      <c r="CE112" s="2">
        <f>'[3]60-Mile'!K112</f>
        <v>0</v>
      </c>
      <c r="CF112" s="2">
        <f>'[3]60-Mile'!L112</f>
        <v>0</v>
      </c>
      <c r="CG112" s="2">
        <f>'[3]60-Mile'!M112</f>
        <v>0</v>
      </c>
      <c r="CH112" s="2">
        <f>'[3]60-Mile'!N112</f>
        <v>0</v>
      </c>
      <c r="CI112" s="2">
        <f>'[3]60-Mile'!O112</f>
        <v>0</v>
      </c>
      <c r="CK112" s="2">
        <v>1037</v>
      </c>
      <c r="CL112" s="2">
        <v>288</v>
      </c>
      <c r="CM112" s="2">
        <v>21</v>
      </c>
      <c r="CN112" s="2">
        <v>427</v>
      </c>
      <c r="CO112" s="2">
        <v>404</v>
      </c>
      <c r="CP112" s="2">
        <v>487</v>
      </c>
      <c r="CQ112" s="2">
        <v>0</v>
      </c>
    </row>
    <row r="113" spans="1:95" x14ac:dyDescent="0.25">
      <c r="A113" s="21">
        <v>32003</v>
      </c>
      <c r="B113" s="21" t="s">
        <v>88</v>
      </c>
      <c r="C113" s="26" t="s">
        <v>164</v>
      </c>
      <c r="D113" s="26" t="s">
        <v>74</v>
      </c>
      <c r="E113" s="24" t="s">
        <v>124</v>
      </c>
      <c r="F113" s="31">
        <f t="shared" si="65"/>
        <v>3.719368361927938E-6</v>
      </c>
      <c r="G113" s="31">
        <f t="shared" si="97"/>
        <v>1.0355410584244888</v>
      </c>
      <c r="H113" s="31">
        <f>M113*(J113^I113)</f>
        <v>3.5917150089507073E-6</v>
      </c>
      <c r="I113" s="31">
        <f t="shared" si="102"/>
        <v>1.0310174208844451</v>
      </c>
      <c r="J113" s="31">
        <f t="shared" si="67"/>
        <v>2.1973719325147647E-3</v>
      </c>
      <c r="K113" s="31">
        <f>IF(LOG(AB113/AC113)^2-1=0,0.01,IF((LOG(AB113/AC113))^2-1&gt;0,0.01,ABS((LOG(AB113/AC113))^2-1)))</f>
        <v>0.99060844937877834</v>
      </c>
      <c r="L113" s="31">
        <f>IF(LOG(AA113/AB113)^2-1=0,0.01,IF((LOG(AA113/AB113))^2-1&gt;0,0.01,ABS((LOG(AA113/AB113))^2-1)))</f>
        <v>0.01</v>
      </c>
      <c r="M113" s="31">
        <f t="shared" si="68"/>
        <v>1.9762668791775458E-3</v>
      </c>
      <c r="N113" s="31">
        <f t="shared" si="69"/>
        <v>8.1638897076005912E-2</v>
      </c>
      <c r="O113" s="31">
        <f t="shared" si="103"/>
        <v>0.12475822050290135</v>
      </c>
      <c r="P113" s="31">
        <f t="shared" si="104"/>
        <v>6.9721115537848613E-2</v>
      </c>
      <c r="Q113" s="31">
        <f t="shared" si="105"/>
        <v>0.11708742330482434</v>
      </c>
      <c r="R113" s="31">
        <f t="shared" si="106"/>
        <v>6.2463777448644488E-2</v>
      </c>
      <c r="S113" s="31">
        <f t="shared" si="107"/>
        <v>5.7971014492753624E-2</v>
      </c>
      <c r="T113" s="31">
        <f t="shared" si="70"/>
        <v>0.78345914913720816</v>
      </c>
      <c r="Z113" s="41">
        <f t="shared" si="108"/>
        <v>0.73796515823111009</v>
      </c>
      <c r="AA113" s="41">
        <v>0.1</v>
      </c>
      <c r="AB113" s="41">
        <v>1</v>
      </c>
      <c r="AC113" s="41">
        <f t="shared" si="72"/>
        <v>0.8</v>
      </c>
      <c r="AD113" s="41">
        <f t="shared" si="73"/>
        <v>0.8</v>
      </c>
      <c r="AE113" s="41">
        <f t="shared" si="109"/>
        <v>0.88365384615384612</v>
      </c>
      <c r="AF113" s="41">
        <f t="shared" si="110"/>
        <v>0.39273688985486538</v>
      </c>
      <c r="AG113" s="41">
        <f t="shared" si="111"/>
        <v>0.60306643952299832</v>
      </c>
      <c r="AH113" s="41">
        <f t="shared" si="112"/>
        <v>0.32687838884585591</v>
      </c>
      <c r="AI113" s="41">
        <f t="shared" si="113"/>
        <v>5.2798115027817304E-2</v>
      </c>
      <c r="AJ113" s="41">
        <f t="shared" si="114"/>
        <v>0.11354593248313329</v>
      </c>
      <c r="AK113" s="41">
        <f t="shared" si="115"/>
        <v>0.10725763314109231</v>
      </c>
      <c r="AL113" s="41">
        <f t="shared" si="116"/>
        <v>0</v>
      </c>
      <c r="AM113" s="41">
        <f t="shared" si="117"/>
        <v>0</v>
      </c>
      <c r="AN113" s="41">
        <f t="shared" si="118"/>
        <v>6.2463777448644488E-2</v>
      </c>
      <c r="AO113" s="41">
        <f t="shared" si="119"/>
        <v>6.2379110251450674E-2</v>
      </c>
      <c r="AP113" s="41">
        <f t="shared" si="120"/>
        <v>0</v>
      </c>
      <c r="AQ113" s="41">
        <f t="shared" si="121"/>
        <v>0</v>
      </c>
      <c r="AR113" s="41">
        <f t="shared" si="124"/>
        <v>5.7971014492753624E-2</v>
      </c>
      <c r="AS113" s="41">
        <f t="shared" si="122"/>
        <v>3.4860557768924307E-2</v>
      </c>
      <c r="AT113" s="44">
        <v>0.74039999999999995</v>
      </c>
      <c r="AU113" s="43">
        <f>INDEX('[4]Social Distancing Grades'!$C$2:$C$126,MATCH('Data Table'!$A113,'[4]Social Distancing Grades'!$B$2:$B$126,0))</f>
        <v>0.5</v>
      </c>
      <c r="AV113" s="62">
        <v>1</v>
      </c>
      <c r="AW113" s="43">
        <f>INDEX('[4]Social Distancing Grades'!$E$2:$E$126,MATCH('Data Table'!$A113,'[4]Social Distancing Grades'!$B$2:$B$126,0))</f>
        <v>0.8</v>
      </c>
      <c r="AX113" s="43">
        <f>INDEX('[4]Social Distancing Grades'!$D$2:$D$126,MATCH('Data Table'!$A113,'[4]Social Distancing Grades'!$B$2:$B$126,0))</f>
        <v>0.8</v>
      </c>
      <c r="AY113" s="45">
        <v>3360</v>
      </c>
      <c r="AZ113" s="46">
        <v>0.18866283400410794</v>
      </c>
      <c r="BA113" s="43">
        <v>4.34</v>
      </c>
      <c r="BB113" s="43">
        <v>6.26</v>
      </c>
      <c r="BC113" s="268">
        <f>IF(INDEX('[5]Hospital Capacity'!$I$2:$I$126,MATCH('Data Table'!A113,'[5]Hospital Capacity'!$B$2:$B$126,0))&gt;100,100,INDEX('[5]Hospital Capacity'!$I$2:$I$126,MATCH('Data Table'!A113,'[5]Hospital Capacity'!$B$2:$B$126,0)))</f>
        <v>5.2798115027817305</v>
      </c>
      <c r="BD113" s="45">
        <v>250.95089974767953</v>
      </c>
      <c r="BE113" s="45">
        <f>INDEX('[3]60-Mile'!$S$4:$S$129,MATCH(E113,'[3]60-Mile'!$A$4:$A$129,0))</f>
        <v>270.87657689652207</v>
      </c>
      <c r="BF113" s="47">
        <f t="shared" si="99"/>
        <v>30</v>
      </c>
      <c r="BG113" s="43">
        <f t="shared" si="100"/>
        <v>30</v>
      </c>
      <c r="BH113" s="95">
        <v>139</v>
      </c>
      <c r="BI113" s="45">
        <f>INDEX('[3]60-Mile'!$V$4:$V$129,MATCH(E113,'[3]60-Mile'!$A$4:$A$129,0))</f>
        <v>110.57142857142857</v>
      </c>
      <c r="BJ113" s="47">
        <f t="shared" si="101"/>
        <v>30</v>
      </c>
      <c r="BK113" s="47">
        <f t="shared" si="74"/>
        <v>30</v>
      </c>
      <c r="BL113" s="95">
        <v>6.2857142857142856</v>
      </c>
      <c r="BM113" s="45">
        <f>INDEX('[3]60-Mile'!$AA$4:$AA$129,MATCH(E113,'[3]60-Mile'!$A$4:$A$129,0))</f>
        <v>5</v>
      </c>
      <c r="BO113" s="20">
        <v>3080156</v>
      </c>
      <c r="BP113" s="38">
        <v>49.756352338277132</v>
      </c>
      <c r="BQ113" s="38">
        <f>INDEX('[3]60-Mile'!$U$4:$U$129,MATCH(E113,'[3]60-Mile'!$A$4:$A$129,0))</f>
        <v>38.142642648640624</v>
      </c>
      <c r="BR113" s="38">
        <v>136.20312702397572</v>
      </c>
      <c r="BS113" s="38">
        <f>INDEX('[3]60-Mile'!$Z$4:$Z$129,MATCH(E113,'[3]60-Mile'!$A$4:$A$129,0))</f>
        <v>45.538890567093212</v>
      </c>
      <c r="BT113" s="118">
        <f t="shared" si="123"/>
        <v>-0.76730769230769225</v>
      </c>
      <c r="BU113" s="269">
        <v>4.2798115027817305</v>
      </c>
      <c r="BV113" s="2">
        <f>'[3]60-Mile'!B113</f>
        <v>97</v>
      </c>
      <c r="BW113" s="2">
        <f>'[3]60-Mile'!C113</f>
        <v>73</v>
      </c>
      <c r="BX113" s="2">
        <f>'[3]60-Mile'!D113</f>
        <v>114</v>
      </c>
      <c r="BY113" s="2">
        <f>'[3]60-Mile'!E113</f>
        <v>84</v>
      </c>
      <c r="BZ113" s="2">
        <f>'[3]60-Mile'!F113</f>
        <v>81</v>
      </c>
      <c r="CA113" s="2">
        <f>'[3]60-Mile'!G113</f>
        <v>233</v>
      </c>
      <c r="CB113" s="2">
        <f>'[3]60-Mile'!H113</f>
        <v>92</v>
      </c>
      <c r="CC113" s="2">
        <f>'[3]60-Mile'!I113</f>
        <v>0</v>
      </c>
      <c r="CD113" s="2">
        <f>'[3]60-Mile'!J113</f>
        <v>8</v>
      </c>
      <c r="CE113" s="2">
        <f>'[3]60-Mile'!K113</f>
        <v>10</v>
      </c>
      <c r="CF113" s="2">
        <f>'[3]60-Mile'!L113</f>
        <v>6</v>
      </c>
      <c r="CG113" s="2">
        <f>'[3]60-Mile'!M113</f>
        <v>2</v>
      </c>
      <c r="CH113" s="2">
        <f>'[3]60-Mile'!N113</f>
        <v>7</v>
      </c>
      <c r="CI113" s="2">
        <f>'[3]60-Mile'!O113</f>
        <v>2</v>
      </c>
      <c r="CK113" s="2">
        <v>4323</v>
      </c>
      <c r="CL113" s="2">
        <v>2416</v>
      </c>
      <c r="CM113" s="2">
        <v>2321</v>
      </c>
      <c r="CN113" s="2">
        <v>4099</v>
      </c>
      <c r="CO113" s="2">
        <v>4156</v>
      </c>
      <c r="CP113" s="2">
        <v>2494</v>
      </c>
      <c r="CQ113" s="2">
        <v>3360</v>
      </c>
    </row>
    <row r="114" spans="1:95" x14ac:dyDescent="0.25">
      <c r="A114" s="21">
        <v>31153</v>
      </c>
      <c r="B114" s="21" t="s">
        <v>69</v>
      </c>
      <c r="C114" s="26" t="s">
        <v>164</v>
      </c>
      <c r="D114" s="26" t="s">
        <v>155</v>
      </c>
      <c r="E114" s="24" t="s">
        <v>130</v>
      </c>
      <c r="F114" s="31">
        <f t="shared" si="65"/>
        <v>5.2621938620522023E-3</v>
      </c>
      <c r="G114" s="31">
        <f t="shared" si="97"/>
        <v>0.37715213517364016</v>
      </c>
      <c r="H114" s="31">
        <f t="shared" si="66"/>
        <v>1.3952443513622157E-2</v>
      </c>
      <c r="I114" s="31">
        <f t="shared" si="102"/>
        <v>3.4625811771982269</v>
      </c>
      <c r="J114" s="31">
        <f t="shared" si="67"/>
        <v>0.31983868059732079</v>
      </c>
      <c r="K114" s="31">
        <f t="shared" ref="K114:K128" si="125">IF(LOG(AB114/AC114)^2-1=0,0.01,IF((LOG(AB114/AC114))^2-1&gt;0,0.01,ABS((LOG(AB114/AC114))^2-1)))</f>
        <v>0.78828766322466248</v>
      </c>
      <c r="L114" s="31">
        <f t="shared" ref="L114:L128" si="126">IF(LOG(AA114/AB114)^2-1=0,0.01,IF((LOG(AA114/AB114))^2-1&gt;0,0.01,ABS((LOG(AA114/AB114))^2-1)))</f>
        <v>0.78828766322466248</v>
      </c>
      <c r="M114" s="31">
        <f t="shared" si="68"/>
        <v>0.72254836883371321</v>
      </c>
      <c r="N114" s="31">
        <f t="shared" si="69"/>
        <v>0.53669635927692083</v>
      </c>
      <c r="O114" s="31">
        <f t="shared" si="103"/>
        <v>0.64239513072832577</v>
      </c>
      <c r="P114" s="31">
        <f t="shared" si="104"/>
        <v>0.49878876672877503</v>
      </c>
      <c r="Q114" s="31">
        <f t="shared" si="105"/>
        <v>0.48194155727755345</v>
      </c>
      <c r="R114" s="31">
        <f t="shared" si="106"/>
        <v>0.11481743834116816</v>
      </c>
      <c r="S114" s="31">
        <f t="shared" si="107"/>
        <v>3.5573122529644272E-2</v>
      </c>
      <c r="T114" s="31">
        <f t="shared" si="70"/>
        <v>0.73603124894754368</v>
      </c>
      <c r="Z114" s="41">
        <f t="shared" si="108"/>
        <v>7.4837645603546013E-2</v>
      </c>
      <c r="AA114" s="41">
        <f t="shared" si="71"/>
        <v>1</v>
      </c>
      <c r="AB114" s="41">
        <v>0.34663938938994593</v>
      </c>
      <c r="AC114" s="41">
        <f t="shared" si="72"/>
        <v>1</v>
      </c>
      <c r="AD114" s="41">
        <f t="shared" si="73"/>
        <v>1</v>
      </c>
      <c r="AE114" s="41">
        <f t="shared" si="109"/>
        <v>0.93470483005366722</v>
      </c>
      <c r="AF114" s="41">
        <f t="shared" si="110"/>
        <v>0.42393313732870547</v>
      </c>
      <c r="AG114" s="41">
        <f t="shared" si="111"/>
        <v>0.13798977853492334</v>
      </c>
      <c r="AH114" s="41">
        <f t="shared" si="112"/>
        <v>9.6049573973663802E-2</v>
      </c>
      <c r="AI114" s="41">
        <f t="shared" si="113"/>
        <v>7.1556391332526503E-2</v>
      </c>
      <c r="AJ114" s="41">
        <f t="shared" si="114"/>
        <v>0.31689218532778918</v>
      </c>
      <c r="AK114" s="41">
        <f t="shared" si="115"/>
        <v>0.15593633341698773</v>
      </c>
      <c r="AL114" s="41">
        <f t="shared" si="116"/>
        <v>0</v>
      </c>
      <c r="AM114" s="41">
        <f t="shared" si="117"/>
        <v>0.43736611718867391</v>
      </c>
      <c r="AN114" s="41">
        <f t="shared" si="118"/>
        <v>0.11481743834116816</v>
      </c>
      <c r="AO114" s="41">
        <f t="shared" si="119"/>
        <v>0.10251450676982592</v>
      </c>
      <c r="AP114" s="41">
        <f t="shared" si="120"/>
        <v>0</v>
      </c>
      <c r="AQ114" s="41">
        <f t="shared" si="121"/>
        <v>0.47289235238614558</v>
      </c>
      <c r="AR114" s="41">
        <f t="shared" si="124"/>
        <v>3.5573122529644272E-2</v>
      </c>
      <c r="AS114" s="41">
        <f t="shared" si="122"/>
        <v>1.2948207171314743E-2</v>
      </c>
      <c r="AT114" s="44">
        <v>9.7100000000000006E-2</v>
      </c>
      <c r="AU114" s="43">
        <f>INDEX('[4]Social Distancing Grades'!$C$2:$C$126,MATCH('Data Table'!$A114,'[4]Social Distancing Grades'!$B$2:$B$126,0))</f>
        <v>1</v>
      </c>
      <c r="AV114" s="62">
        <v>0.34663938938994593</v>
      </c>
      <c r="AW114" s="43">
        <f>INDEX('[4]Social Distancing Grades'!$E$2:$E$126,MATCH('Data Table'!$A114,'[4]Social Distancing Grades'!$B$2:$B$126,0))</f>
        <v>1</v>
      </c>
      <c r="AX114" s="43">
        <f>INDEX('[4]Social Distancing Grades'!$D$2:$D$126,MATCH('Data Table'!$A114,'[4]Social Distancing Grades'!$B$2:$B$126,0))</f>
        <v>1</v>
      </c>
      <c r="AY114" s="45">
        <v>1077</v>
      </c>
      <c r="AZ114" s="46">
        <v>0.19295149827645042</v>
      </c>
      <c r="BA114" s="43">
        <v>1.61</v>
      </c>
      <c r="BB114" s="43">
        <v>3.28</v>
      </c>
      <c r="BC114" s="268">
        <f>IF(INDEX('[5]Hospital Capacity'!$I$2:$I$126,MATCH('Data Table'!A114,'[5]Hospital Capacity'!$B$2:$B$126,0))&gt;100,100,INDEX('[5]Hospital Capacity'!$I$2:$I$126,MATCH('Data Table'!A114,'[5]Hospital Capacity'!$B$2:$B$126,0)))</f>
        <v>7.1556391332526506</v>
      </c>
      <c r="BD114" s="45">
        <v>621.43738764807404</v>
      </c>
      <c r="BE114" s="45">
        <f>INDEX('[3]60-Mile'!$S$4:$S$129,MATCH(E114,'[3]60-Mile'!$A$4:$A$129,0))</f>
        <v>383.99793422873739</v>
      </c>
      <c r="BF114" s="47">
        <f t="shared" si="99"/>
        <v>30</v>
      </c>
      <c r="BG114" s="43">
        <f t="shared" si="100"/>
        <v>20.299284121546318</v>
      </c>
      <c r="BH114" s="95">
        <v>255.14285714285714</v>
      </c>
      <c r="BI114" s="45">
        <f>INDEX('[3]60-Mile'!$V$4:$V$129,MATCH(E114,'[3]60-Mile'!$A$4:$A$129,0))</f>
        <v>181.71428571428572</v>
      </c>
      <c r="BJ114" s="47">
        <f t="shared" si="101"/>
        <v>30</v>
      </c>
      <c r="BK114" s="47">
        <f t="shared" si="74"/>
        <v>17.939616422830014</v>
      </c>
      <c r="BL114" s="95">
        <v>3.8571428571428572</v>
      </c>
      <c r="BM114" s="45">
        <f>INDEX('[3]60-Mile'!$AA$4:$AA$129,MATCH(E114,'[3]60-Mile'!$A$4:$A$129,0))</f>
        <v>1.8571428571428572</v>
      </c>
      <c r="BO114" s="20">
        <v>1934408</v>
      </c>
      <c r="BP114" s="38">
        <v>57.657200200546171</v>
      </c>
      <c r="BQ114" s="38">
        <f>INDEX('[3]60-Mile'!$U$4:$U$129,MATCH(E114,'[3]60-Mile'!$A$4:$A$129,0))</f>
        <v>20.299284121546318</v>
      </c>
      <c r="BR114" s="38">
        <v>34.309618491520638</v>
      </c>
      <c r="BS114" s="38">
        <f>INDEX('[3]60-Mile'!$Z$4:$Z$129,MATCH(E114,'[3]60-Mile'!$A$4:$A$129,0))</f>
        <v>17.939616422830014</v>
      </c>
      <c r="BT114" s="118">
        <f t="shared" si="123"/>
        <v>-0.86940966010733456</v>
      </c>
      <c r="BU114" s="269">
        <v>6.1556391332526506</v>
      </c>
      <c r="BV114" s="2">
        <f>'[3]60-Mile'!B114</f>
        <v>206</v>
      </c>
      <c r="BW114" s="2">
        <f>'[3]60-Mile'!C114</f>
        <v>160</v>
      </c>
      <c r="BX114" s="2">
        <f>'[3]60-Mile'!D114</f>
        <v>201</v>
      </c>
      <c r="BY114" s="2">
        <f>'[3]60-Mile'!E114</f>
        <v>234</v>
      </c>
      <c r="BZ114" s="2">
        <f>'[3]60-Mile'!F114</f>
        <v>146</v>
      </c>
      <c r="CA114" s="2">
        <f>'[3]60-Mile'!G114</f>
        <v>184</v>
      </c>
      <c r="CB114" s="2">
        <f>'[3]60-Mile'!H114</f>
        <v>141</v>
      </c>
      <c r="CC114" s="2">
        <f>'[3]60-Mile'!I114</f>
        <v>1</v>
      </c>
      <c r="CD114" s="2">
        <f>'[3]60-Mile'!J114</f>
        <v>1</v>
      </c>
      <c r="CE114" s="2">
        <f>'[3]60-Mile'!K114</f>
        <v>1</v>
      </c>
      <c r="CF114" s="2">
        <f>'[3]60-Mile'!L114</f>
        <v>5</v>
      </c>
      <c r="CG114" s="2">
        <f>'[3]60-Mile'!M114</f>
        <v>3</v>
      </c>
      <c r="CH114" s="2">
        <f>'[3]60-Mile'!N114</f>
        <v>0</v>
      </c>
      <c r="CI114" s="2">
        <f>'[3]60-Mile'!O114</f>
        <v>2</v>
      </c>
      <c r="CK114" s="2">
        <v>-287</v>
      </c>
      <c r="CL114" s="2">
        <v>-59</v>
      </c>
      <c r="CM114" s="2">
        <v>745</v>
      </c>
      <c r="CN114" s="2">
        <v>-251</v>
      </c>
      <c r="CO114" s="2">
        <v>-807</v>
      </c>
      <c r="CP114" s="2">
        <v>-47</v>
      </c>
      <c r="CQ114" s="2">
        <v>1077</v>
      </c>
    </row>
    <row r="115" spans="1:95" x14ac:dyDescent="0.25">
      <c r="A115" s="21">
        <v>12009</v>
      </c>
      <c r="B115" s="21" t="s">
        <v>78</v>
      </c>
      <c r="C115" s="26" t="s">
        <v>164</v>
      </c>
      <c r="D115" s="26" t="s">
        <v>156</v>
      </c>
      <c r="E115" s="24" t="s">
        <v>104</v>
      </c>
      <c r="F115" s="31">
        <f t="shared" si="65"/>
        <v>3.327702053924599E-4</v>
      </c>
      <c r="G115" s="31">
        <f t="shared" si="97"/>
        <v>0.58410756455310975</v>
      </c>
      <c r="H115" s="31">
        <f t="shared" si="66"/>
        <v>5.6970706353898432E-4</v>
      </c>
      <c r="I115" s="31">
        <f t="shared" si="102"/>
        <v>3.3212555406659106</v>
      </c>
      <c r="J115" s="31">
        <f t="shared" si="67"/>
        <v>0.14376966005235078</v>
      </c>
      <c r="K115" s="31">
        <f t="shared" si="125"/>
        <v>0.9942709601489168</v>
      </c>
      <c r="L115" s="31">
        <f t="shared" si="126"/>
        <v>0.9942709601489168</v>
      </c>
      <c r="M115" s="31">
        <f t="shared" si="68"/>
        <v>0.35748179581747858</v>
      </c>
      <c r="N115" s="31">
        <f t="shared" si="69"/>
        <v>1.0307090378753998E-2</v>
      </c>
      <c r="O115" s="31">
        <f t="shared" si="103"/>
        <v>5.6254029658284972E-2</v>
      </c>
      <c r="P115" s="31">
        <f t="shared" si="104"/>
        <v>9.9601593625498024E-3</v>
      </c>
      <c r="Q115" s="31">
        <f t="shared" si="105"/>
        <v>0.35124684088034525</v>
      </c>
      <c r="R115" s="31">
        <f t="shared" si="106"/>
        <v>0.34136132397449936</v>
      </c>
      <c r="S115" s="31">
        <f t="shared" si="107"/>
        <v>0.33992094861660077</v>
      </c>
      <c r="T115" s="31">
        <f t="shared" si="70"/>
        <v>0.99250589734692896</v>
      </c>
      <c r="Z115" s="41">
        <f t="shared" si="108"/>
        <v>0.3574889186681785</v>
      </c>
      <c r="AA115" s="41">
        <f t="shared" si="71"/>
        <v>1</v>
      </c>
      <c r="AB115" s="41">
        <v>0.84005859352578305</v>
      </c>
      <c r="AC115" s="41">
        <f t="shared" si="72"/>
        <v>1</v>
      </c>
      <c r="AD115" s="41">
        <f t="shared" si="73"/>
        <v>1</v>
      </c>
      <c r="AE115" s="41">
        <f t="shared" si="109"/>
        <v>0.32797406082289804</v>
      </c>
      <c r="AF115" s="41">
        <f t="shared" si="110"/>
        <v>0.67957662746329106</v>
      </c>
      <c r="AG115" s="41">
        <f t="shared" si="111"/>
        <v>0.32027257240204432</v>
      </c>
      <c r="AH115" s="41">
        <f t="shared" si="112"/>
        <v>0.17660728117738189</v>
      </c>
      <c r="AI115" s="41">
        <f t="shared" si="113"/>
        <v>4.3613855486841782E-2</v>
      </c>
      <c r="AJ115" s="41">
        <f t="shared" si="114"/>
        <v>0.10494701676841088</v>
      </c>
      <c r="AK115" s="41">
        <f t="shared" si="115"/>
        <v>4.0252297020063117E-2</v>
      </c>
      <c r="AL115" s="41">
        <f t="shared" si="116"/>
        <v>0</v>
      </c>
      <c r="AM115" s="41">
        <f t="shared" si="117"/>
        <v>0</v>
      </c>
      <c r="AN115" s="41">
        <f t="shared" si="118"/>
        <v>0.34136132397449936</v>
      </c>
      <c r="AO115" s="41">
        <f t="shared" si="119"/>
        <v>2.8127014829142486E-2</v>
      </c>
      <c r="AP115" s="41">
        <f t="shared" si="120"/>
        <v>0</v>
      </c>
      <c r="AQ115" s="41">
        <f t="shared" si="121"/>
        <v>0</v>
      </c>
      <c r="AR115" s="41">
        <f t="shared" si="124"/>
        <v>0.33992094861660077</v>
      </c>
      <c r="AS115" s="41">
        <f t="shared" si="122"/>
        <v>4.9800796812749012E-3</v>
      </c>
      <c r="AT115" s="44">
        <v>0.37130000000000002</v>
      </c>
      <c r="AU115" s="43">
        <f>INDEX('[4]Social Distancing Grades'!$C$2:$C$126,MATCH('Data Table'!$A115,'[4]Social Distancing Grades'!$B$2:$B$126,0))</f>
        <v>1</v>
      </c>
      <c r="AV115" s="62">
        <v>0.84005859352578305</v>
      </c>
      <c r="AW115" s="43">
        <f>INDEX('[4]Social Distancing Grades'!$E$2:$E$126,MATCH('Data Table'!$A115,'[4]Social Distancing Grades'!$B$2:$B$126,0))</f>
        <v>1</v>
      </c>
      <c r="AX115" s="43">
        <f>INDEX('[4]Social Distancing Grades'!$D$2:$D$126,MATCH('Data Table'!$A115,'[4]Social Distancing Grades'!$B$2:$B$126,0))</f>
        <v>1</v>
      </c>
      <c r="AY115" s="45">
        <v>28210</v>
      </c>
      <c r="AZ115" s="46">
        <v>0.22809576053159838</v>
      </c>
      <c r="BA115" s="43">
        <v>2.68</v>
      </c>
      <c r="BB115" s="43">
        <v>4.32</v>
      </c>
      <c r="BC115" s="268">
        <f>IF(INDEX('[5]Hospital Capacity'!$I$2:$I$126,MATCH('Data Table'!A115,'[5]Hospital Capacity'!$B$2:$B$126,0))&gt;100,100,INDEX('[5]Hospital Capacity'!$I$2:$I$126,MATCH('Data Table'!A115,'[5]Hospital Capacity'!$B$2:$B$126,0)))</f>
        <v>4.3613855486841784</v>
      </c>
      <c r="BD115" s="45">
        <v>235.28411445740542</v>
      </c>
      <c r="BE115" s="45">
        <f>INDEX('[3]60-Mile'!$S$4:$S$129,MATCH(E115,'[3]60-Mile'!$A$4:$A$129,0))</f>
        <v>115.16710791825004</v>
      </c>
      <c r="BF115" s="47">
        <f t="shared" si="99"/>
        <v>30</v>
      </c>
      <c r="BG115" s="43">
        <f t="shared" si="100"/>
        <v>30</v>
      </c>
      <c r="BH115" s="95">
        <v>757.71428571428567</v>
      </c>
      <c r="BI115" s="45">
        <f>INDEX('[3]60-Mile'!$V$4:$V$129,MATCH(E115,'[3]60-Mile'!$A$4:$A$129,0))</f>
        <v>49.857142857142854</v>
      </c>
      <c r="BJ115" s="47">
        <f t="shared" si="101"/>
        <v>30</v>
      </c>
      <c r="BK115" s="47">
        <f t="shared" si="74"/>
        <v>30</v>
      </c>
      <c r="BL115" s="95">
        <v>36.857142857142854</v>
      </c>
      <c r="BM115" s="45">
        <f>INDEX('[3]60-Mile'!$AA$4:$AA$129,MATCH(E115,'[3]60-Mile'!$A$4:$A$129,0))</f>
        <v>0.7142857142857143</v>
      </c>
      <c r="BO115" s="20">
        <v>21477737</v>
      </c>
      <c r="BP115" s="38">
        <v>40.457435656365462</v>
      </c>
      <c r="BQ115" s="38">
        <f>INDEX('[3]60-Mile'!$U$4:$U$129,MATCH(E115,'[3]60-Mile'!$A$4:$A$129,0))</f>
        <v>53.664535853817789</v>
      </c>
      <c r="BR115" s="38">
        <v>107.36812536734368</v>
      </c>
      <c r="BS115" s="38">
        <f>INDEX('[3]60-Mile'!$Z$4:$Z$129,MATCH(E115,'[3]60-Mile'!$A$4:$A$129,0))</f>
        <v>112.2201717543234</v>
      </c>
      <c r="BT115" s="118">
        <f t="shared" si="123"/>
        <v>0.34405187835420392</v>
      </c>
      <c r="BU115" s="269">
        <v>3.3613855486841784</v>
      </c>
      <c r="BV115" s="2">
        <f>'[3]60-Mile'!B115</f>
        <v>53</v>
      </c>
      <c r="BW115" s="2">
        <f>'[3]60-Mile'!C115</f>
        <v>40</v>
      </c>
      <c r="BX115" s="2">
        <f>'[3]60-Mile'!D115</f>
        <v>23</v>
      </c>
      <c r="BY115" s="2">
        <f>'[3]60-Mile'!E115</f>
        <v>44</v>
      </c>
      <c r="BZ115" s="2">
        <f>'[3]60-Mile'!F115</f>
        <v>50</v>
      </c>
      <c r="CA115" s="2">
        <f>'[3]60-Mile'!G115</f>
        <v>68</v>
      </c>
      <c r="CB115" s="2">
        <f>'[3]60-Mile'!H115</f>
        <v>71</v>
      </c>
      <c r="CC115" s="2">
        <f>'[3]60-Mile'!I115</f>
        <v>1</v>
      </c>
      <c r="CD115" s="2">
        <f>'[3]60-Mile'!J115</f>
        <v>1</v>
      </c>
      <c r="CE115" s="2">
        <f>'[3]60-Mile'!K115</f>
        <v>2</v>
      </c>
      <c r="CF115" s="2">
        <f>'[3]60-Mile'!L115</f>
        <v>0</v>
      </c>
      <c r="CG115" s="2">
        <f>'[3]60-Mile'!M115</f>
        <v>0</v>
      </c>
      <c r="CH115" s="2">
        <f>'[3]60-Mile'!N115</f>
        <v>1</v>
      </c>
      <c r="CI115" s="2">
        <f>'[3]60-Mile'!O115</f>
        <v>0</v>
      </c>
      <c r="CK115" s="2">
        <v>34423</v>
      </c>
      <c r="CL115" s="2">
        <v>50223</v>
      </c>
      <c r="CM115" s="2">
        <v>30541</v>
      </c>
      <c r="CN115" s="2">
        <v>13807</v>
      </c>
      <c r="CO115" s="2">
        <v>14181</v>
      </c>
      <c r="CP115" s="2">
        <v>7398</v>
      </c>
      <c r="CQ115" s="2">
        <v>28210</v>
      </c>
    </row>
    <row r="116" spans="1:95" x14ac:dyDescent="0.25">
      <c r="A116" s="21">
        <v>8041</v>
      </c>
      <c r="B116" s="21" t="s">
        <v>54</v>
      </c>
      <c r="C116" s="26" t="s">
        <v>164</v>
      </c>
      <c r="D116" s="26" t="s">
        <v>156</v>
      </c>
      <c r="E116" s="24" t="s">
        <v>213</v>
      </c>
      <c r="F116" s="31">
        <f t="shared" si="65"/>
        <v>1.5687077793789161E-3</v>
      </c>
      <c r="G116" s="31">
        <f t="shared" si="97"/>
        <v>0.82103849257084172</v>
      </c>
      <c r="H116" s="31">
        <f t="shared" si="66"/>
        <v>1.9106385310473895E-3</v>
      </c>
      <c r="I116" s="31">
        <f t="shared" si="102"/>
        <v>3.3102257499226884</v>
      </c>
      <c r="J116" s="31">
        <f t="shared" si="67"/>
        <v>0.25476446312098971</v>
      </c>
      <c r="K116" s="31">
        <f t="shared" si="125"/>
        <v>0.95731848176742451</v>
      </c>
      <c r="L116" s="31">
        <f t="shared" si="126"/>
        <v>0.95731848176742451</v>
      </c>
      <c r="M116" s="31">
        <f t="shared" si="68"/>
        <v>0.17660093852087722</v>
      </c>
      <c r="N116" s="31">
        <f t="shared" si="69"/>
        <v>2.9428278020093547E-2</v>
      </c>
      <c r="O116" s="31">
        <f t="shared" si="103"/>
        <v>4.6905222437137323E-2</v>
      </c>
      <c r="P116" s="31">
        <f t="shared" si="104"/>
        <v>2.3904382470119521E-2</v>
      </c>
      <c r="Q116" s="31">
        <f t="shared" si="105"/>
        <v>0.16195897103516277</v>
      </c>
      <c r="R116" s="31">
        <f t="shared" si="106"/>
        <v>0.14379547942559084</v>
      </c>
      <c r="S116" s="31">
        <f t="shared" si="107"/>
        <v>0.1541501976284585</v>
      </c>
      <c r="T116" s="31">
        <f t="shared" si="70"/>
        <v>0.75983939900042563</v>
      </c>
      <c r="Z116" s="41">
        <f t="shared" si="108"/>
        <v>0.37954850015462316</v>
      </c>
      <c r="AA116" s="41">
        <f t="shared" si="71"/>
        <v>1</v>
      </c>
      <c r="AB116" s="41">
        <v>0.62144820997918226</v>
      </c>
      <c r="AC116" s="41">
        <f t="shared" si="72"/>
        <v>1</v>
      </c>
      <c r="AD116" s="41">
        <f t="shared" si="73"/>
        <v>1</v>
      </c>
      <c r="AE116" s="41">
        <f t="shared" si="109"/>
        <v>1</v>
      </c>
      <c r="AF116" s="41">
        <f t="shared" si="110"/>
        <v>0.31606758127507933</v>
      </c>
      <c r="AG116" s="41">
        <f t="shared" si="111"/>
        <v>0.43441226575809194</v>
      </c>
      <c r="AH116" s="41">
        <f t="shared" si="112"/>
        <v>0.33694810224632066</v>
      </c>
      <c r="AI116" s="41">
        <f t="shared" si="113"/>
        <v>2.4839062283214589E-2</v>
      </c>
      <c r="AJ116" s="41">
        <f t="shared" si="114"/>
        <v>0.20278890844225889</v>
      </c>
      <c r="AK116" s="41">
        <f t="shared" si="115"/>
        <v>7.1989426705603488E-2</v>
      </c>
      <c r="AL116" s="41">
        <f t="shared" si="116"/>
        <v>0</v>
      </c>
      <c r="AM116" s="41">
        <f t="shared" si="117"/>
        <v>0</v>
      </c>
      <c r="AN116" s="41">
        <f t="shared" si="118"/>
        <v>0.14379547942559084</v>
      </c>
      <c r="AO116" s="41">
        <f t="shared" si="119"/>
        <v>2.3452611218568661E-2</v>
      </c>
      <c r="AP116" s="41">
        <f t="shared" si="120"/>
        <v>0</v>
      </c>
      <c r="AQ116" s="41">
        <f t="shared" si="121"/>
        <v>0</v>
      </c>
      <c r="AR116" s="41">
        <f t="shared" si="124"/>
        <v>0.1541501976284585</v>
      </c>
      <c r="AS116" s="41">
        <f t="shared" si="122"/>
        <v>1.1952191235059761E-2</v>
      </c>
      <c r="AT116" s="44">
        <v>0.39269999999999999</v>
      </c>
      <c r="AU116" s="43">
        <f>INDEX('[4]Social Distancing Grades'!$C$2:$C$126,MATCH('Data Table'!$A116,'[4]Social Distancing Grades'!$B$2:$B$126,0))</f>
        <v>1</v>
      </c>
      <c r="AV116" s="62">
        <v>0.62144820997918226</v>
      </c>
      <c r="AW116" s="43">
        <f>INDEX('[4]Social Distancing Grades'!$E$2:$E$126,MATCH('Data Table'!$A116,'[4]Social Distancing Grades'!$B$2:$B$126,0))</f>
        <v>1</v>
      </c>
      <c r="AX116" s="43">
        <f>INDEX('[4]Social Distancing Grades'!$D$2:$D$126,MATCH('Data Table'!$A116,'[4]Social Distancing Grades'!$B$2:$B$126,0))</f>
        <v>1</v>
      </c>
      <c r="AY116" s="45">
        <v>-1843</v>
      </c>
      <c r="AZ116" s="46">
        <v>0.17812281874211033</v>
      </c>
      <c r="BA116" s="43">
        <v>3.35</v>
      </c>
      <c r="BB116" s="43">
        <v>6.39</v>
      </c>
      <c r="BC116" s="268">
        <f>IF(INDEX('[5]Hospital Capacity'!$I$2:$I$126,MATCH('Data Table'!A116,'[5]Hospital Capacity'!$B$2:$B$126,0))&gt;100,100,INDEX('[5]Hospital Capacity'!$I$2:$I$126,MATCH('Data Table'!A116,'[5]Hospital Capacity'!$B$2:$B$126,0)))</f>
        <v>2.4839062283214588</v>
      </c>
      <c r="BD116" s="45">
        <v>413.54704435494773</v>
      </c>
      <c r="BE116" s="45">
        <f>INDEX('[3]60-Mile'!$S$4:$S$129,MATCH(E116,'[3]60-Mile'!$A$4:$A$129,0))</f>
        <v>188.91901927802459</v>
      </c>
      <c r="BF116" s="47">
        <f t="shared" si="99"/>
        <v>30</v>
      </c>
      <c r="BG116" s="43">
        <f t="shared" si="100"/>
        <v>30</v>
      </c>
      <c r="BH116" s="95">
        <v>319.42857142857144</v>
      </c>
      <c r="BI116" s="45">
        <f>INDEX('[3]60-Mile'!$V$4:$V$129,MATCH(E116,'[3]60-Mile'!$A$4:$A$129,0))</f>
        <v>41.571428571428569</v>
      </c>
      <c r="BJ116" s="47">
        <f t="shared" si="101"/>
        <v>30</v>
      </c>
      <c r="BK116" s="47">
        <f t="shared" si="74"/>
        <v>30</v>
      </c>
      <c r="BL116" s="95">
        <v>16.714285714285715</v>
      </c>
      <c r="BM116" s="45">
        <f>INDEX('[3]60-Mile'!$AA$4:$AA$129,MATCH(E116,'[3]60-Mile'!$A$4:$A$129,0))</f>
        <v>1.7142857142857142</v>
      </c>
      <c r="BO116" s="20">
        <v>5758736</v>
      </c>
      <c r="BP116" s="38">
        <v>79.444065021289617</v>
      </c>
      <c r="BQ116" s="38">
        <f>INDEX('[3]60-Mile'!$U$4:$U$129,MATCH(E116,'[3]60-Mile'!$A$4:$A$129,0))</f>
        <v>42.236964028982165</v>
      </c>
      <c r="BR116" s="38">
        <v>184.30761807764659</v>
      </c>
      <c r="BS116" s="38">
        <f>INDEX('[3]60-Mile'!$Z$4:$Z$129,MATCH(E116,'[3]60-Mile'!$A$4:$A$129,0))</f>
        <v>60.707481046244695</v>
      </c>
      <c r="BT116" s="118">
        <f t="shared" si="123"/>
        <v>-1</v>
      </c>
      <c r="BU116" s="269">
        <v>1.4839062283214588</v>
      </c>
      <c r="BV116" s="2">
        <f>'[3]60-Mile'!B116</f>
        <v>58</v>
      </c>
      <c r="BW116" s="2">
        <f>'[3]60-Mile'!C116</f>
        <v>16</v>
      </c>
      <c r="BX116" s="2">
        <f>'[3]60-Mile'!D116</f>
        <v>37</v>
      </c>
      <c r="BY116" s="2">
        <f>'[3]60-Mile'!E116</f>
        <v>58</v>
      </c>
      <c r="BZ116" s="2">
        <f>'[3]60-Mile'!F116</f>
        <v>41</v>
      </c>
      <c r="CA116" s="2">
        <f>'[3]60-Mile'!G116</f>
        <v>66</v>
      </c>
      <c r="CB116" s="2">
        <f>'[3]60-Mile'!H116</f>
        <v>15</v>
      </c>
      <c r="CC116" s="2">
        <f>'[3]60-Mile'!I116</f>
        <v>1</v>
      </c>
      <c r="CD116" s="2">
        <f>'[3]60-Mile'!J116</f>
        <v>4</v>
      </c>
      <c r="CE116" s="2">
        <f>'[3]60-Mile'!K116</f>
        <v>5</v>
      </c>
      <c r="CF116" s="2">
        <f>'[3]60-Mile'!L116</f>
        <v>0</v>
      </c>
      <c r="CG116" s="2">
        <f>'[3]60-Mile'!M116</f>
        <v>0</v>
      </c>
      <c r="CH116" s="2">
        <f>'[3]60-Mile'!N116</f>
        <v>1</v>
      </c>
      <c r="CI116" s="2">
        <f>'[3]60-Mile'!O116</f>
        <v>1</v>
      </c>
      <c r="CK116" s="2">
        <v>198</v>
      </c>
      <c r="CL116" s="2">
        <v>-2296</v>
      </c>
      <c r="CM116" s="2">
        <v>624</v>
      </c>
      <c r="CN116" s="2">
        <v>2674</v>
      </c>
      <c r="CO116" s="2">
        <v>-233</v>
      </c>
      <c r="CP116" s="2">
        <v>329</v>
      </c>
      <c r="CQ116" s="2">
        <v>-1843</v>
      </c>
    </row>
    <row r="117" spans="1:95" x14ac:dyDescent="0.25">
      <c r="A117" s="21">
        <v>13153</v>
      </c>
      <c r="B117" s="21" t="s">
        <v>55</v>
      </c>
      <c r="C117" s="26" t="s">
        <v>164</v>
      </c>
      <c r="D117" s="26" t="s">
        <v>152</v>
      </c>
      <c r="E117" s="24" t="s">
        <v>106</v>
      </c>
      <c r="F117" s="31">
        <f t="shared" si="65"/>
        <v>1.3755981161358663E-2</v>
      </c>
      <c r="G117" s="31">
        <f t="shared" si="97"/>
        <v>0.54813291781705398</v>
      </c>
      <c r="H117" s="31">
        <f t="shared" si="66"/>
        <v>2.5096068333465588E-2</v>
      </c>
      <c r="I117" s="31">
        <f t="shared" si="102"/>
        <v>3.2204411916297291</v>
      </c>
      <c r="J117" s="31">
        <f t="shared" si="67"/>
        <v>0.33691055024973815</v>
      </c>
      <c r="K117" s="31">
        <f t="shared" si="125"/>
        <v>0.95693377666508028</v>
      </c>
      <c r="L117" s="31">
        <f t="shared" si="126"/>
        <v>0.95693377666508039</v>
      </c>
      <c r="M117" s="31">
        <f t="shared" si="68"/>
        <v>0.83409803376797997</v>
      </c>
      <c r="N117" s="31">
        <f t="shared" si="69"/>
        <v>0.26968189486305538</v>
      </c>
      <c r="O117" s="31">
        <f t="shared" si="103"/>
        <v>8.7201805286911668E-2</v>
      </c>
      <c r="P117" s="31">
        <f t="shared" si="104"/>
        <v>0.23475430129267871</v>
      </c>
      <c r="Q117" s="31">
        <f t="shared" si="105"/>
        <v>0.62904479800518298</v>
      </c>
      <c r="R117" s="31">
        <f t="shared" si="106"/>
        <v>0.3387211024534742</v>
      </c>
      <c r="S117" s="31">
        <f t="shared" si="107"/>
        <v>0.24769433465085638</v>
      </c>
      <c r="T117" s="31">
        <f t="shared" si="70"/>
        <v>1.2367129971763509</v>
      </c>
      <c r="Z117" s="41">
        <f t="shared" si="108"/>
        <v>0.55911761674054217</v>
      </c>
      <c r="AA117" s="41">
        <f t="shared" si="71"/>
        <v>1</v>
      </c>
      <c r="AB117" s="41">
        <v>0.62012032969439501</v>
      </c>
      <c r="AC117" s="41">
        <f t="shared" si="72"/>
        <v>1</v>
      </c>
      <c r="AD117" s="41">
        <f t="shared" si="73"/>
        <v>1</v>
      </c>
      <c r="AE117" s="41">
        <f t="shared" si="109"/>
        <v>0.36551878354203937</v>
      </c>
      <c r="AF117" s="41">
        <f t="shared" si="110"/>
        <v>0.44307626016105806</v>
      </c>
      <c r="AG117" s="41">
        <f t="shared" si="111"/>
        <v>0.17546848381601363</v>
      </c>
      <c r="AH117" s="41">
        <f t="shared" si="112"/>
        <v>0.30518977536793185</v>
      </c>
      <c r="AI117" s="41">
        <f t="shared" si="113"/>
        <v>3.3737329316554251E-2</v>
      </c>
      <c r="AJ117" s="41">
        <f t="shared" si="114"/>
        <v>0.19739716532008136</v>
      </c>
      <c r="AK117" s="41">
        <f t="shared" si="115"/>
        <v>0.16317698999663427</v>
      </c>
      <c r="AL117" s="41">
        <f t="shared" si="116"/>
        <v>0</v>
      </c>
      <c r="AM117" s="41">
        <f t="shared" si="117"/>
        <v>0</v>
      </c>
      <c r="AN117" s="41">
        <f t="shared" si="118"/>
        <v>0.3387211024534742</v>
      </c>
      <c r="AO117" s="41">
        <f t="shared" si="119"/>
        <v>4.3600902643455834E-2</v>
      </c>
      <c r="AP117" s="41">
        <f t="shared" si="120"/>
        <v>0</v>
      </c>
      <c r="AQ117" s="41">
        <f t="shared" si="121"/>
        <v>0.12320051643212093</v>
      </c>
      <c r="AR117" s="41">
        <f t="shared" si="124"/>
        <v>0.24769433465085638</v>
      </c>
      <c r="AS117" s="41">
        <f t="shared" si="122"/>
        <v>5.577689243027889E-2</v>
      </c>
      <c r="AT117" s="44">
        <v>0.56689999999999996</v>
      </c>
      <c r="AU117" s="43">
        <f>INDEX('[4]Social Distancing Grades'!$C$2:$C$126,MATCH('Data Table'!$A117,'[4]Social Distancing Grades'!$B$2:$B$126,0))</f>
        <v>1</v>
      </c>
      <c r="AV117" s="62">
        <v>0.62012032969439501</v>
      </c>
      <c r="AW117" s="43">
        <f>INDEX('[4]Social Distancing Grades'!$E$2:$E$126,MATCH('Data Table'!$A117,'[4]Social Distancing Grades'!$B$2:$B$126,0))</f>
        <v>1</v>
      </c>
      <c r="AX117" s="43">
        <f>INDEX('[4]Social Distancing Grades'!$D$2:$D$126,MATCH('Data Table'!$A117,'[4]Social Distancing Grades'!$B$2:$B$126,0))</f>
        <v>1</v>
      </c>
      <c r="AY117" s="45">
        <v>26531</v>
      </c>
      <c r="AZ117" s="46">
        <v>0.19558317463499381</v>
      </c>
      <c r="BA117" s="43">
        <v>1.83</v>
      </c>
      <c r="BB117" s="43">
        <v>5.98</v>
      </c>
      <c r="BC117" s="268">
        <f>IF(INDEX('[5]Hospital Capacity'!$I$2:$I$126,MATCH('Data Table'!A117,'[5]Hospital Capacity'!$B$2:$B$126,0))&gt;100,100,INDEX('[5]Hospital Capacity'!$I$2:$I$126,MATCH('Data Table'!A117,'[5]Hospital Capacity'!$B$2:$B$126,0)))</f>
        <v>3.3737329316554252</v>
      </c>
      <c r="BD117" s="45">
        <v>403.72356373972985</v>
      </c>
      <c r="BE117" s="45">
        <f>INDEX('[3]60-Mile'!$S$4:$S$129,MATCH(E117,'[3]60-Mile'!$A$4:$A$129,0))</f>
        <v>400.82403878008751</v>
      </c>
      <c r="BF117" s="47">
        <f t="shared" si="99"/>
        <v>30</v>
      </c>
      <c r="BG117" s="43">
        <f t="shared" si="100"/>
        <v>30</v>
      </c>
      <c r="BH117" s="95">
        <v>751.85714285714289</v>
      </c>
      <c r="BI117" s="45">
        <f>INDEX('[3]60-Mile'!$V$4:$V$129,MATCH(E117,'[3]60-Mile'!$A$4:$A$129,0))</f>
        <v>77.285714285714292</v>
      </c>
      <c r="BJ117" s="47">
        <f t="shared" si="101"/>
        <v>30</v>
      </c>
      <c r="BK117" s="47">
        <f t="shared" si="74"/>
        <v>26.857962541412537</v>
      </c>
      <c r="BL117" s="95">
        <v>26.857142857142858</v>
      </c>
      <c r="BM117" s="45">
        <f>INDEX('[3]60-Mile'!$AA$4:$AA$129,MATCH(E117,'[3]60-Mile'!$A$4:$A$129,0))</f>
        <v>8</v>
      </c>
      <c r="BO117" s="20">
        <v>10617423</v>
      </c>
      <c r="BP117" s="38">
        <v>59.027790405824071</v>
      </c>
      <c r="BQ117" s="38">
        <f>INDEX('[3]60-Mile'!$U$4:$U$129,MATCH(E117,'[3]60-Mile'!$A$4:$A$129,0))</f>
        <v>46.854485539747351</v>
      </c>
      <c r="BR117" s="38">
        <v>211.06312678490926</v>
      </c>
      <c r="BS117" s="38">
        <f>INDEX('[3]60-Mile'!$Z$4:$Z$129,MATCH(E117,'[3]60-Mile'!$A$4:$A$129,0))</f>
        <v>26.857962541412537</v>
      </c>
      <c r="BT117" s="118">
        <f t="shared" si="123"/>
        <v>0.26896243291592126</v>
      </c>
      <c r="BU117" s="269">
        <v>2.3737329316554252</v>
      </c>
      <c r="BV117" s="2">
        <f>'[3]60-Mile'!B117</f>
        <v>69</v>
      </c>
      <c r="BW117" s="2">
        <f>'[3]60-Mile'!C117</f>
        <v>86</v>
      </c>
      <c r="BX117" s="2">
        <f>'[3]60-Mile'!D117</f>
        <v>61</v>
      </c>
      <c r="BY117" s="2">
        <f>'[3]60-Mile'!E117</f>
        <v>90</v>
      </c>
      <c r="BZ117" s="2">
        <f>'[3]60-Mile'!F117</f>
        <v>107</v>
      </c>
      <c r="CA117" s="2">
        <f>'[3]60-Mile'!G117</f>
        <v>50</v>
      </c>
      <c r="CB117" s="2">
        <f>'[3]60-Mile'!H117</f>
        <v>78</v>
      </c>
      <c r="CC117" s="2">
        <f>'[3]60-Mile'!I117</f>
        <v>7</v>
      </c>
      <c r="CD117" s="2">
        <f>'[3]60-Mile'!J117</f>
        <v>5</v>
      </c>
      <c r="CE117" s="2">
        <f>'[3]60-Mile'!K117</f>
        <v>12</v>
      </c>
      <c r="CF117" s="2">
        <f>'[3]60-Mile'!L117</f>
        <v>10</v>
      </c>
      <c r="CG117" s="2">
        <f>'[3]60-Mile'!M117</f>
        <v>7</v>
      </c>
      <c r="CH117" s="2">
        <f>'[3]60-Mile'!N117</f>
        <v>11</v>
      </c>
      <c r="CI117" s="2">
        <f>'[3]60-Mile'!O117</f>
        <v>4</v>
      </c>
      <c r="CK117" s="2">
        <v>7467</v>
      </c>
      <c r="CL117" s="2">
        <v>15524</v>
      </c>
      <c r="CM117" s="2">
        <v>-2789</v>
      </c>
      <c r="CN117" s="2">
        <v>11388</v>
      </c>
      <c r="CO117" s="2">
        <v>17148</v>
      </c>
      <c r="CP117" s="2">
        <v>21357</v>
      </c>
      <c r="CQ117" s="2">
        <v>26531</v>
      </c>
    </row>
    <row r="118" spans="1:95" x14ac:dyDescent="0.25">
      <c r="A118" s="21">
        <v>17163</v>
      </c>
      <c r="B118" s="21" t="s">
        <v>60</v>
      </c>
      <c r="C118" s="26" t="s">
        <v>164</v>
      </c>
      <c r="D118" s="26" t="s">
        <v>153</v>
      </c>
      <c r="E118" s="24" t="s">
        <v>143</v>
      </c>
      <c r="F118" s="31">
        <f t="shared" si="65"/>
        <v>5.9782764307945761E-2</v>
      </c>
      <c r="G118" s="31">
        <f t="shared" si="97"/>
        <v>0.2463672791322136</v>
      </c>
      <c r="H118" s="31">
        <f t="shared" si="66"/>
        <v>0.24265707896974092</v>
      </c>
      <c r="I118" s="31">
        <f t="shared" si="102"/>
        <v>3.2431192660550461</v>
      </c>
      <c r="J118" s="31">
        <f t="shared" si="67"/>
        <v>0.5943761091065094</v>
      </c>
      <c r="K118" s="31">
        <f t="shared" si="125"/>
        <v>0.99501831195267543</v>
      </c>
      <c r="L118" s="31">
        <f t="shared" si="126"/>
        <v>0.99501831195267543</v>
      </c>
      <c r="M118" s="31">
        <f t="shared" si="68"/>
        <v>1.3114114506796479</v>
      </c>
      <c r="N118" s="31">
        <f t="shared" si="69"/>
        <v>0.17689987519251543</v>
      </c>
      <c r="O118" s="31">
        <f t="shared" si="103"/>
        <v>0.1213733075435203</v>
      </c>
      <c r="P118" s="31">
        <f t="shared" si="104"/>
        <v>0.19521912350597612</v>
      </c>
      <c r="Q118" s="31">
        <f t="shared" si="105"/>
        <v>1.1467902781823582</v>
      </c>
      <c r="R118" s="31">
        <f t="shared" si="106"/>
        <v>1</v>
      </c>
      <c r="S118" s="31">
        <f t="shared" si="107"/>
        <v>0.85638998682476941</v>
      </c>
      <c r="T118" s="31">
        <f t="shared" si="70"/>
        <v>0.75192571068922254</v>
      </c>
      <c r="Z118" s="41">
        <f t="shared" si="108"/>
        <v>0.51376146788990817</v>
      </c>
      <c r="AA118" s="41">
        <f t="shared" si="71"/>
        <v>1</v>
      </c>
      <c r="AB118" s="41">
        <v>0.85</v>
      </c>
      <c r="AC118" s="41">
        <f t="shared" si="72"/>
        <v>1</v>
      </c>
      <c r="AD118" s="41">
        <f t="shared" si="73"/>
        <v>1</v>
      </c>
      <c r="AE118" s="41">
        <f t="shared" si="109"/>
        <v>0.85787119856887295</v>
      </c>
      <c r="AF118" s="41">
        <f t="shared" si="110"/>
        <v>0.47204741677331313</v>
      </c>
      <c r="AG118" s="41">
        <f t="shared" si="111"/>
        <v>0.15672913117546847</v>
      </c>
      <c r="AH118" s="41">
        <f t="shared" si="112"/>
        <v>6.8938807126258717E-2</v>
      </c>
      <c r="AI118" s="41">
        <f t="shared" si="113"/>
        <v>1.0349670415243208E-2</v>
      </c>
      <c r="AJ118" s="41">
        <f t="shared" si="114"/>
        <v>0.46146004896593301</v>
      </c>
      <c r="AK118" s="41">
        <f t="shared" si="115"/>
        <v>0.13819073112093674</v>
      </c>
      <c r="AL118" s="41">
        <f t="shared" si="116"/>
        <v>0</v>
      </c>
      <c r="AM118" s="41">
        <f t="shared" si="117"/>
        <v>0</v>
      </c>
      <c r="AN118" s="41">
        <f t="shared" si="118"/>
        <v>1</v>
      </c>
      <c r="AO118" s="41">
        <f t="shared" si="119"/>
        <v>6.0686653771760149E-2</v>
      </c>
      <c r="AP118" s="41">
        <f t="shared" si="120"/>
        <v>0</v>
      </c>
      <c r="AQ118" s="41">
        <f t="shared" si="121"/>
        <v>0</v>
      </c>
      <c r="AR118" s="41">
        <f t="shared" si="124"/>
        <v>0.85638998682476941</v>
      </c>
      <c r="AS118" s="41">
        <f t="shared" si="122"/>
        <v>9.7609561752988058E-2</v>
      </c>
      <c r="AT118" s="44">
        <v>0.52290000000000003</v>
      </c>
      <c r="AU118" s="43">
        <f>INDEX('[4]Social Distancing Grades'!$C$2:$C$126,MATCH('Data Table'!$A118,'[4]Social Distancing Grades'!$B$2:$B$126,0))</f>
        <v>1</v>
      </c>
      <c r="AV118" s="62">
        <v>0.85</v>
      </c>
      <c r="AW118" s="43">
        <f>INDEX('[4]Social Distancing Grades'!$E$2:$E$126,MATCH('Data Table'!$A118,'[4]Social Distancing Grades'!$B$2:$B$126,0))</f>
        <v>1</v>
      </c>
      <c r="AX118" s="43">
        <f>INDEX('[4]Social Distancing Grades'!$D$2:$D$126,MATCH('Data Table'!$A118,'[4]Social Distancing Grades'!$B$2:$B$126,0))</f>
        <v>1</v>
      </c>
      <c r="AY118" s="45">
        <v>4513</v>
      </c>
      <c r="AZ118" s="46">
        <v>0.19956594738340228</v>
      </c>
      <c r="BA118" s="43">
        <v>1.72</v>
      </c>
      <c r="BB118" s="43">
        <v>2.93</v>
      </c>
      <c r="BC118" s="268">
        <f>IF(INDEX('[5]Hospital Capacity'!$I$2:$I$126,MATCH('Data Table'!A118,'[5]Hospital Capacity'!$B$2:$B$126,0))&gt;100,100,INDEX('[5]Hospital Capacity'!$I$2:$I$126,MATCH('Data Table'!A118,'[5]Hospital Capacity'!$B$2:$B$126,0)))</f>
        <v>1.0349670415243208</v>
      </c>
      <c r="BD118" s="45">
        <v>884.8326521945811</v>
      </c>
      <c r="BE118" s="45">
        <f>INDEX('[3]60-Mile'!$S$4:$S$129,MATCH(E118,'[3]60-Mile'!$A$4:$A$129,0))</f>
        <v>342.76004975298883</v>
      </c>
      <c r="BF118" s="47">
        <f t="shared" si="99"/>
        <v>30</v>
      </c>
      <c r="BG118" s="43">
        <f t="shared" si="100"/>
        <v>30</v>
      </c>
      <c r="BH118" s="95">
        <v>2218.8571428571427</v>
      </c>
      <c r="BI118" s="45">
        <f>INDEX('[3]60-Mile'!$V$4:$V$129,MATCH(E118,'[3]60-Mile'!$A$4:$A$129,0))</f>
        <v>107.57142857142857</v>
      </c>
      <c r="BJ118" s="47">
        <f t="shared" si="101"/>
        <v>30</v>
      </c>
      <c r="BK118" s="47">
        <f t="shared" si="74"/>
        <v>30</v>
      </c>
      <c r="BL118" s="95">
        <v>92.857142857142861</v>
      </c>
      <c r="BM118" s="45">
        <f>INDEX('[3]60-Mile'!$AA$4:$AA$129,MATCH(E118,'[3]60-Mile'!$A$4:$A$129,0))</f>
        <v>14</v>
      </c>
      <c r="BO118" s="20">
        <v>12671821</v>
      </c>
      <c r="BP118" s="38">
        <v>44.97902063984877</v>
      </c>
      <c r="BQ118" s="38">
        <f>INDEX('[3]60-Mile'!$U$4:$U$129,MATCH(E118,'[3]60-Mile'!$A$4:$A$129,0))</f>
        <v>65.139111325629031</v>
      </c>
      <c r="BR118" s="38">
        <v>120.55776680042928</v>
      </c>
      <c r="BS118" s="38">
        <f>INDEX('[3]60-Mile'!$Z$4:$Z$129,MATCH(E118,'[3]60-Mile'!$A$4:$A$129,0))</f>
        <v>37.626925736028902</v>
      </c>
      <c r="BT118" s="118">
        <f t="shared" si="123"/>
        <v>-0.7157423971377459</v>
      </c>
      <c r="BU118" s="269">
        <v>3.4967041524320841E-2</v>
      </c>
      <c r="BV118" s="2">
        <f>'[3]60-Mile'!B118</f>
        <v>99</v>
      </c>
      <c r="BW118" s="2">
        <f>'[3]60-Mile'!C118</f>
        <v>116</v>
      </c>
      <c r="BX118" s="2">
        <f>'[3]60-Mile'!D118</f>
        <v>88</v>
      </c>
      <c r="BY118" s="2">
        <f>'[3]60-Mile'!E118</f>
        <v>139</v>
      </c>
      <c r="BZ118" s="2">
        <f>'[3]60-Mile'!F118</f>
        <v>81</v>
      </c>
      <c r="CA118" s="2">
        <f>'[3]60-Mile'!G118</f>
        <v>99</v>
      </c>
      <c r="CB118" s="2">
        <f>'[3]60-Mile'!H118</f>
        <v>131</v>
      </c>
      <c r="CC118" s="2">
        <f>'[3]60-Mile'!I118</f>
        <v>6</v>
      </c>
      <c r="CD118" s="2">
        <f>'[3]60-Mile'!J118</f>
        <v>22</v>
      </c>
      <c r="CE118" s="2">
        <f>'[3]60-Mile'!K118</f>
        <v>12</v>
      </c>
      <c r="CF118" s="2">
        <f>'[3]60-Mile'!L118</f>
        <v>29</v>
      </c>
      <c r="CG118" s="2">
        <f>'[3]60-Mile'!M118</f>
        <v>8</v>
      </c>
      <c r="CH118" s="2">
        <f>'[3]60-Mile'!N118</f>
        <v>13</v>
      </c>
      <c r="CI118" s="2">
        <f>'[3]60-Mile'!O118</f>
        <v>8</v>
      </c>
      <c r="CK118" s="2">
        <v>2993</v>
      </c>
      <c r="CL118" s="2">
        <v>-2851</v>
      </c>
      <c r="CM118" s="2">
        <v>6627</v>
      </c>
      <c r="CN118" s="2">
        <v>-2467</v>
      </c>
      <c r="CO118" s="2">
        <v>1594</v>
      </c>
      <c r="CP118" s="2">
        <v>594</v>
      </c>
      <c r="CQ118" s="2">
        <v>4513</v>
      </c>
    </row>
    <row r="119" spans="1:95" x14ac:dyDescent="0.25">
      <c r="A119" s="21">
        <v>37191</v>
      </c>
      <c r="B119" s="21" t="s">
        <v>68</v>
      </c>
      <c r="C119" s="26" t="s">
        <v>164</v>
      </c>
      <c r="D119" s="26" t="s">
        <v>76</v>
      </c>
      <c r="E119" s="24" t="s">
        <v>103</v>
      </c>
      <c r="F119" s="31">
        <f t="shared" si="65"/>
        <v>5.9505719134812993E-3</v>
      </c>
      <c r="G119" s="31">
        <f t="shared" si="97"/>
        <v>0.94423082525711977</v>
      </c>
      <c r="H119" s="31">
        <f t="shared" si="66"/>
        <v>6.3020309804659499E-3</v>
      </c>
      <c r="I119" s="31">
        <f t="shared" si="102"/>
        <v>3.0228326976600348</v>
      </c>
      <c r="J119" s="31">
        <f>L119*(AK119+(K119*AJ119))</f>
        <v>0.18169284117341844</v>
      </c>
      <c r="K119" s="31">
        <f t="shared" si="125"/>
        <v>0.99316770259978437</v>
      </c>
      <c r="L119" s="31">
        <f t="shared" si="126"/>
        <v>0.99316770259978437</v>
      </c>
      <c r="M119" s="31">
        <f t="shared" si="68"/>
        <v>1.0923917236756562</v>
      </c>
      <c r="N119" s="31">
        <f t="shared" si="69"/>
        <v>0.12264125464486073</v>
      </c>
      <c r="O119" s="31">
        <f t="shared" si="103"/>
        <v>0.63308156623654244</v>
      </c>
      <c r="P119" s="31">
        <f t="shared" si="104"/>
        <v>4.5816733067729085E-2</v>
      </c>
      <c r="Q119" s="31">
        <f t="shared" si="105"/>
        <v>0.98398825854236183</v>
      </c>
      <c r="R119" s="31">
        <f t="shared" si="106"/>
        <v>0.94416515628539099</v>
      </c>
      <c r="S119" s="31">
        <f t="shared" si="107"/>
        <v>0.1225296442687747</v>
      </c>
      <c r="T119" s="31">
        <f t="shared" si="70"/>
        <v>0.86918249273910142</v>
      </c>
      <c r="Z119" s="41">
        <f t="shared" si="108"/>
        <v>0.95433460467992992</v>
      </c>
      <c r="AA119" s="41">
        <f t="shared" si="71"/>
        <v>1</v>
      </c>
      <c r="AB119" s="41">
        <v>0.82668924519460874</v>
      </c>
      <c r="AC119" s="41">
        <f t="shared" si="72"/>
        <v>1</v>
      </c>
      <c r="AD119" s="41">
        <f t="shared" si="73"/>
        <v>1</v>
      </c>
      <c r="AE119" s="41">
        <f t="shared" si="109"/>
        <v>0.94505813953488371</v>
      </c>
      <c r="AF119" s="41">
        <f t="shared" si="110"/>
        <v>0.20544823669071918</v>
      </c>
      <c r="AG119" s="41">
        <f t="shared" si="111"/>
        <v>0.55706984667802395</v>
      </c>
      <c r="AH119" s="41">
        <f t="shared" si="112"/>
        <v>0.31061192873741283</v>
      </c>
      <c r="AI119" s="41">
        <f t="shared" si="113"/>
        <v>3.8274524920841477E-2</v>
      </c>
      <c r="AJ119" s="41">
        <f t="shared" si="114"/>
        <v>9.9754033005161905E-2</v>
      </c>
      <c r="AK119" s="41">
        <f t="shared" si="115"/>
        <v>8.3870276735711305E-2</v>
      </c>
      <c r="AL119" s="41">
        <f t="shared" si="116"/>
        <v>0.62617945211899251</v>
      </c>
      <c r="AM119" s="41">
        <f t="shared" si="117"/>
        <v>0.39275274612048827</v>
      </c>
      <c r="AN119" s="41">
        <f t="shared" si="118"/>
        <v>0.31798570416639843</v>
      </c>
      <c r="AO119" s="41">
        <f t="shared" si="119"/>
        <v>0.12016441005802707</v>
      </c>
      <c r="AP119" s="41">
        <f t="shared" si="120"/>
        <v>0</v>
      </c>
      <c r="AQ119" s="41">
        <f t="shared" si="121"/>
        <v>0</v>
      </c>
      <c r="AR119" s="41">
        <f t="shared" si="124"/>
        <v>0.1225296442687747</v>
      </c>
      <c r="AS119" s="41">
        <f t="shared" si="122"/>
        <v>2.2908366533864542E-2</v>
      </c>
      <c r="AT119" s="44">
        <v>0.95030000000000003</v>
      </c>
      <c r="AU119" s="43">
        <f>INDEX('[4]Social Distancing Grades'!$C$2:$C$126,MATCH('Data Table'!$A119,'[4]Social Distancing Grades'!$B$2:$B$126,0))</f>
        <v>1</v>
      </c>
      <c r="AV119" s="62">
        <v>0.82668924519460874</v>
      </c>
      <c r="AW119" s="43">
        <f>INDEX('[4]Social Distancing Grades'!$E$2:$E$126,MATCH('Data Table'!$A119,'[4]Social Distancing Grades'!$B$2:$B$126,0))</f>
        <v>1</v>
      </c>
      <c r="AX119" s="43">
        <f>INDEX('[4]Social Distancing Grades'!$D$2:$D$126,MATCH('Data Table'!$A119,'[4]Social Distancing Grades'!$B$2:$B$126,0))</f>
        <v>1</v>
      </c>
      <c r="AY119" s="45">
        <v>614</v>
      </c>
      <c r="AZ119" s="46">
        <v>0.16291556564711207</v>
      </c>
      <c r="BA119" s="43">
        <v>4.07</v>
      </c>
      <c r="BB119" s="43">
        <v>6.05</v>
      </c>
      <c r="BC119" s="268">
        <f>IF(INDEX('[5]Hospital Capacity'!$I$2:$I$126,MATCH('Data Table'!A119,'[5]Hospital Capacity'!$B$2:$B$126,0))&gt;100,100,INDEX('[5]Hospital Capacity'!$I$2:$I$126,MATCH('Data Table'!A119,'[5]Hospital Capacity'!$B$2:$B$126,0)))</f>
        <v>3.8274524920841477</v>
      </c>
      <c r="BD119" s="45">
        <v>225.82276324362303</v>
      </c>
      <c r="BE119" s="45">
        <f>INDEX('[3]60-Mile'!$S$4:$S$129,MATCH(E119,'[3]60-Mile'!$A$4:$A$129,0))</f>
        <v>216.528176343621</v>
      </c>
      <c r="BF119" s="47">
        <f t="shared" si="99"/>
        <v>22.037834780785495</v>
      </c>
      <c r="BG119" s="43">
        <f t="shared" si="100"/>
        <v>21.288802102258568</v>
      </c>
      <c r="BH119" s="95">
        <v>705.85714285714289</v>
      </c>
      <c r="BI119" s="45">
        <f>INDEX('[3]60-Mile'!$V$4:$V$129,MATCH(E119,'[3]60-Mile'!$A$4:$A$129,0))</f>
        <v>213</v>
      </c>
      <c r="BJ119" s="47">
        <f t="shared" si="101"/>
        <v>30</v>
      </c>
      <c r="BK119" s="47">
        <f t="shared" si="74"/>
        <v>30</v>
      </c>
      <c r="BL119" s="95">
        <v>13.285714285714286</v>
      </c>
      <c r="BM119" s="45">
        <f>INDEX('[3]60-Mile'!$AA$4:$AA$129,MATCH(E119,'[3]60-Mile'!$A$4:$A$129,0))</f>
        <v>3.2857142857142856</v>
      </c>
      <c r="BO119" s="20">
        <v>10488084</v>
      </c>
      <c r="BP119" s="38">
        <v>22.037834780785495</v>
      </c>
      <c r="BQ119" s="38">
        <f>INDEX('[3]60-Mile'!$U$4:$U$129,MATCH(E119,'[3]60-Mile'!$A$4:$A$129,0))</f>
        <v>21.288802102258568</v>
      </c>
      <c r="BR119" s="38">
        <v>51.915952622985586</v>
      </c>
      <c r="BS119" s="38">
        <f>INDEX('[3]60-Mile'!$Z$4:$Z$129,MATCH(E119,'[3]60-Mile'!$A$4:$A$129,0))</f>
        <v>39.101518095474923</v>
      </c>
      <c r="BT119" s="118">
        <f t="shared" si="123"/>
        <v>-0.89011627906976742</v>
      </c>
      <c r="BU119" s="269">
        <v>2.8274524920841477</v>
      </c>
      <c r="BV119" s="2">
        <f>'[3]60-Mile'!B119</f>
        <v>228</v>
      </c>
      <c r="BW119" s="2">
        <f>'[3]60-Mile'!C119</f>
        <v>166</v>
      </c>
      <c r="BX119" s="2">
        <f>'[3]60-Mile'!D119</f>
        <v>112</v>
      </c>
      <c r="BY119" s="2">
        <f>'[3]60-Mile'!E119</f>
        <v>236</v>
      </c>
      <c r="BZ119" s="2">
        <f>'[3]60-Mile'!F119</f>
        <v>254</v>
      </c>
      <c r="CA119" s="2">
        <f>'[3]60-Mile'!G119</f>
        <v>331</v>
      </c>
      <c r="CB119" s="2">
        <f>'[3]60-Mile'!H119</f>
        <v>164</v>
      </c>
      <c r="CC119" s="2">
        <f>'[3]60-Mile'!I119</f>
        <v>3</v>
      </c>
      <c r="CD119" s="2">
        <f>'[3]60-Mile'!J119</f>
        <v>9</v>
      </c>
      <c r="CE119" s="2">
        <f>'[3]60-Mile'!K119</f>
        <v>2</v>
      </c>
      <c r="CF119" s="2">
        <f>'[3]60-Mile'!L119</f>
        <v>6</v>
      </c>
      <c r="CG119" s="2">
        <f>'[3]60-Mile'!M119</f>
        <v>1</v>
      </c>
      <c r="CH119" s="2">
        <f>'[3]60-Mile'!N119</f>
        <v>2</v>
      </c>
      <c r="CI119" s="2">
        <f>'[3]60-Mile'!O119</f>
        <v>0</v>
      </c>
      <c r="CK119" s="2">
        <v>2483</v>
      </c>
      <c r="CL119" s="2">
        <v>8375</v>
      </c>
      <c r="CM119" s="2">
        <v>5662</v>
      </c>
      <c r="CN119" s="2">
        <v>4999</v>
      </c>
      <c r="CO119" s="2">
        <v>15288</v>
      </c>
      <c r="CP119" s="2">
        <v>2104</v>
      </c>
      <c r="CQ119" s="2">
        <v>614</v>
      </c>
    </row>
    <row r="120" spans="1:95" x14ac:dyDescent="0.25">
      <c r="A120" s="21">
        <v>45085</v>
      </c>
      <c r="B120" s="21" t="s">
        <v>71</v>
      </c>
      <c r="C120" s="26" t="s">
        <v>164</v>
      </c>
      <c r="D120" s="26" t="s">
        <v>76</v>
      </c>
      <c r="E120" s="24" t="s">
        <v>135</v>
      </c>
      <c r="F120" s="31">
        <f t="shared" si="65"/>
        <v>6.1538918490133647E-4</v>
      </c>
      <c r="G120" s="31">
        <f t="shared" si="97"/>
        <v>0.6431707343550247</v>
      </c>
      <c r="H120" s="31">
        <f t="shared" si="66"/>
        <v>9.568053271553972E-4</v>
      </c>
      <c r="I120" s="31">
        <f t="shared" si="102"/>
        <v>3.0110297907432226</v>
      </c>
      <c r="J120" s="31">
        <f t="shared" si="67"/>
        <v>0.17952837977881078</v>
      </c>
      <c r="K120" s="31">
        <f t="shared" si="125"/>
        <v>0.95635348280182964</v>
      </c>
      <c r="L120" s="31">
        <f t="shared" si="126"/>
        <v>0.95635348280182964</v>
      </c>
      <c r="M120" s="31">
        <f t="shared" si="68"/>
        <v>0.16851982753900771</v>
      </c>
      <c r="N120" s="31">
        <f t="shared" si="69"/>
        <v>6.6370417700658338E-2</v>
      </c>
      <c r="O120" s="31">
        <f t="shared" si="103"/>
        <v>9.8001289490651192E-2</v>
      </c>
      <c r="P120" s="31">
        <f t="shared" si="104"/>
        <v>5.1792828685258974E-2</v>
      </c>
      <c r="Q120" s="31">
        <f t="shared" si="105"/>
        <v>0.11485334682456332</v>
      </c>
      <c r="R120" s="31">
        <f t="shared" si="106"/>
        <v>7.9399832571318205E-2</v>
      </c>
      <c r="S120" s="31">
        <f t="shared" si="107"/>
        <v>6.4558629776021073E-2</v>
      </c>
      <c r="T120" s="31">
        <f t="shared" si="70"/>
        <v>0.68452554442804003</v>
      </c>
      <c r="Z120" s="41">
        <f t="shared" si="108"/>
        <v>0.97794041851355518</v>
      </c>
      <c r="AA120" s="41">
        <f t="shared" si="71"/>
        <v>1</v>
      </c>
      <c r="AB120" s="41">
        <v>0.6181338274032766</v>
      </c>
      <c r="AC120" s="41">
        <f t="shared" si="72"/>
        <v>1</v>
      </c>
      <c r="AD120" s="41">
        <f t="shared" si="73"/>
        <v>1</v>
      </c>
      <c r="AE120" s="41">
        <f t="shared" si="109"/>
        <v>0.93076923076923079</v>
      </c>
      <c r="AF120" s="41">
        <f t="shared" si="110"/>
        <v>0.53009663192922662</v>
      </c>
      <c r="AG120" s="41">
        <f t="shared" si="111"/>
        <v>0.1584327086882453</v>
      </c>
      <c r="AH120" s="41">
        <f t="shared" si="112"/>
        <v>0.18202943454686288</v>
      </c>
      <c r="AI120" s="41">
        <f t="shared" si="113"/>
        <v>0.15135429555995827</v>
      </c>
      <c r="AJ120" s="41">
        <f t="shared" si="114"/>
        <v>8.3029503336754087E-2</v>
      </c>
      <c r="AK120" s="41">
        <f t="shared" si="115"/>
        <v>0.10831622706322475</v>
      </c>
      <c r="AL120" s="41">
        <f t="shared" si="116"/>
        <v>0</v>
      </c>
      <c r="AM120" s="41">
        <f t="shared" si="117"/>
        <v>0</v>
      </c>
      <c r="AN120" s="41">
        <f t="shared" si="118"/>
        <v>7.9399832571318205E-2</v>
      </c>
      <c r="AO120" s="41">
        <f t="shared" si="119"/>
        <v>4.9000644745325596E-2</v>
      </c>
      <c r="AP120" s="41">
        <f t="shared" si="120"/>
        <v>0</v>
      </c>
      <c r="AQ120" s="41">
        <f t="shared" si="121"/>
        <v>0</v>
      </c>
      <c r="AR120" s="41">
        <f t="shared" si="124"/>
        <v>6.4558629776021073E-2</v>
      </c>
      <c r="AS120" s="41">
        <f t="shared" si="122"/>
        <v>2.5896414342629487E-2</v>
      </c>
      <c r="AT120" s="44">
        <v>0.97319999999999995</v>
      </c>
      <c r="AU120" s="43">
        <f>INDEX('[4]Social Distancing Grades'!$C$2:$C$126,MATCH('Data Table'!$A120,'[4]Social Distancing Grades'!$B$2:$B$126,0))</f>
        <v>1</v>
      </c>
      <c r="AV120" s="62">
        <v>0.6181338274032766</v>
      </c>
      <c r="AW120" s="43">
        <f>INDEX('[4]Social Distancing Grades'!$E$2:$E$126,MATCH('Data Table'!$A120,'[4]Social Distancing Grades'!$B$2:$B$126,0))</f>
        <v>1</v>
      </c>
      <c r="AX120" s="43">
        <f>INDEX('[4]Social Distancing Grades'!$D$2:$D$126,MATCH('Data Table'!$A120,'[4]Social Distancing Grades'!$B$2:$B$126,0))</f>
        <v>1</v>
      </c>
      <c r="AY120" s="45">
        <v>1253</v>
      </c>
      <c r="AZ120" s="46">
        <v>0.20754618908668565</v>
      </c>
      <c r="BA120" s="43">
        <v>1.73</v>
      </c>
      <c r="BB120" s="43">
        <v>4.3899999999999997</v>
      </c>
      <c r="BC120" s="268">
        <f>IF(INDEX('[5]Hospital Capacity'!$I$2:$I$126,MATCH('Data Table'!A120,'[5]Hospital Capacity'!$B$2:$B$126,0))&gt;100,100,INDEX('[5]Hospital Capacity'!$I$2:$I$126,MATCH('Data Table'!A120,'[5]Hospital Capacity'!$B$2:$B$126,0)))</f>
        <v>15.135429555995827</v>
      </c>
      <c r="BD120" s="45">
        <v>195.35152430042064</v>
      </c>
      <c r="BE120" s="45">
        <f>INDEX('[3]60-Mile'!$S$4:$S$129,MATCH(E120,'[3]60-Mile'!$A$4:$A$129,0))</f>
        <v>273.33657645806647</v>
      </c>
      <c r="BF120" s="47">
        <f t="shared" si="99"/>
        <v>30</v>
      </c>
      <c r="BG120" s="43">
        <f t="shared" si="100"/>
        <v>30</v>
      </c>
      <c r="BH120" s="95">
        <v>176.57142857142858</v>
      </c>
      <c r="BI120" s="45">
        <f>INDEX('[3]60-Mile'!$V$4:$V$129,MATCH(E120,'[3]60-Mile'!$A$4:$A$129,0))</f>
        <v>86.857142857142861</v>
      </c>
      <c r="BJ120" s="47">
        <f t="shared" si="101"/>
        <v>30</v>
      </c>
      <c r="BK120" s="47">
        <f t="shared" si="74"/>
        <v>30</v>
      </c>
      <c r="BL120" s="95">
        <v>7</v>
      </c>
      <c r="BM120" s="45">
        <f>INDEX('[3]60-Mile'!$AA$4:$AA$129,MATCH(E120,'[3]60-Mile'!$A$4:$A$129,0))</f>
        <v>3.7142857142857144</v>
      </c>
      <c r="BO120" s="20">
        <v>5148714</v>
      </c>
      <c r="BP120" s="38">
        <v>85.687739691827218</v>
      </c>
      <c r="BQ120" s="38">
        <f>INDEX('[3]60-Mile'!$U$4:$U$129,MATCH(E120,'[3]60-Mile'!$A$4:$A$129,0))</f>
        <v>41.174022207117176</v>
      </c>
      <c r="BR120" s="38">
        <v>60.649718153074488</v>
      </c>
      <c r="BS120" s="38">
        <f>INDEX('[3]60-Mile'!$Z$4:$Z$129,MATCH(E120,'[3]60-Mile'!$A$4:$A$129,0))</f>
        <v>48.546137412861341</v>
      </c>
      <c r="BT120" s="118">
        <f t="shared" si="123"/>
        <v>-0.86153846153846159</v>
      </c>
      <c r="BU120" s="269">
        <v>14.135429555995827</v>
      </c>
      <c r="BV120" s="2">
        <f>'[3]60-Mile'!B120</f>
        <v>64</v>
      </c>
      <c r="BW120" s="2">
        <f>'[3]60-Mile'!C120</f>
        <v>55</v>
      </c>
      <c r="BX120" s="2">
        <f>'[3]60-Mile'!D120</f>
        <v>59</v>
      </c>
      <c r="BY120" s="2">
        <f>'[3]60-Mile'!E120</f>
        <v>106</v>
      </c>
      <c r="BZ120" s="2">
        <f>'[3]60-Mile'!F120</f>
        <v>119</v>
      </c>
      <c r="CA120" s="2">
        <f>'[3]60-Mile'!G120</f>
        <v>135</v>
      </c>
      <c r="CB120" s="2">
        <f>'[3]60-Mile'!H120</f>
        <v>70</v>
      </c>
      <c r="CC120" s="2">
        <f>'[3]60-Mile'!I120</f>
        <v>5</v>
      </c>
      <c r="CD120" s="2">
        <f>'[3]60-Mile'!J120</f>
        <v>1</v>
      </c>
      <c r="CE120" s="2">
        <f>'[3]60-Mile'!K120</f>
        <v>4</v>
      </c>
      <c r="CF120" s="2">
        <f>'[3]60-Mile'!L120</f>
        <v>6</v>
      </c>
      <c r="CG120" s="2">
        <f>'[3]60-Mile'!M120</f>
        <v>0</v>
      </c>
      <c r="CH120" s="2">
        <f>'[3]60-Mile'!N120</f>
        <v>4</v>
      </c>
      <c r="CI120" s="2">
        <f>'[3]60-Mile'!O120</f>
        <v>6</v>
      </c>
      <c r="CK120" s="2">
        <v>2364</v>
      </c>
      <c r="CL120" s="2">
        <v>0</v>
      </c>
      <c r="CM120" s="2">
        <v>1985</v>
      </c>
      <c r="CN120" s="2">
        <v>7155</v>
      </c>
      <c r="CO120" s="2">
        <v>6317</v>
      </c>
      <c r="CP120" s="2">
        <v>3027</v>
      </c>
      <c r="CQ120" s="2">
        <v>1253</v>
      </c>
    </row>
    <row r="121" spans="1:95" x14ac:dyDescent="0.25">
      <c r="A121" s="21">
        <v>48485</v>
      </c>
      <c r="B121" s="21" t="s">
        <v>94</v>
      </c>
      <c r="C121" s="26" t="s">
        <v>164</v>
      </c>
      <c r="D121" s="26" t="s">
        <v>74</v>
      </c>
      <c r="E121" s="24" t="s">
        <v>121</v>
      </c>
      <c r="F121" s="31">
        <f t="shared" si="65"/>
        <v>3.5329823504977271E-4</v>
      </c>
      <c r="G121" s="31">
        <f t="shared" si="97"/>
        <v>0.98264553667032795</v>
      </c>
      <c r="H121" s="31">
        <f t="shared" si="66"/>
        <v>3.5953782097959328E-4</v>
      </c>
      <c r="I121" s="31">
        <f t="shared" si="102"/>
        <v>3.2081228739305225</v>
      </c>
      <c r="J121" s="31">
        <f t="shared" si="67"/>
        <v>0.11074865728732478</v>
      </c>
      <c r="K121" s="31">
        <f t="shared" si="125"/>
        <v>0.95054376194816248</v>
      </c>
      <c r="L121" s="31">
        <f t="shared" si="126"/>
        <v>0.95054376194816248</v>
      </c>
      <c r="M121" s="31">
        <f t="shared" si="68"/>
        <v>0.41843133262637572</v>
      </c>
      <c r="N121" s="31">
        <f t="shared" si="69"/>
        <v>-5.1070839686756728E-3</v>
      </c>
      <c r="O121" s="31">
        <f t="shared" si="103"/>
        <v>1.0477111540941329E-2</v>
      </c>
      <c r="P121" s="31">
        <f t="shared" si="104"/>
        <v>0</v>
      </c>
      <c r="Q121" s="31">
        <f t="shared" si="105"/>
        <v>0.4684783308648337</v>
      </c>
      <c r="R121" s="31">
        <f t="shared" si="106"/>
        <v>0.4684783308648337</v>
      </c>
      <c r="S121" s="31">
        <f t="shared" si="107"/>
        <v>0.23715415019762848</v>
      </c>
      <c r="T121" s="31">
        <f t="shared" si="70"/>
        <v>1.4874515221794442</v>
      </c>
      <c r="Z121" s="41">
        <f t="shared" si="108"/>
        <v>0.58375425213895471</v>
      </c>
      <c r="AA121" s="41">
        <f t="shared" si="71"/>
        <v>1</v>
      </c>
      <c r="AB121" s="41">
        <v>0.59925603274920725</v>
      </c>
      <c r="AC121" s="41">
        <f t="shared" si="72"/>
        <v>1</v>
      </c>
      <c r="AD121" s="41">
        <f t="shared" si="73"/>
        <v>1</v>
      </c>
      <c r="AE121" s="41">
        <f t="shared" si="109"/>
        <v>0.156484794275492</v>
      </c>
      <c r="AF121" s="41">
        <f t="shared" si="110"/>
        <v>0.51580602333366254</v>
      </c>
      <c r="AG121" s="41">
        <f t="shared" si="111"/>
        <v>0.11073253833049403</v>
      </c>
      <c r="AH121" s="41">
        <f t="shared" si="112"/>
        <v>0.75213013168086762</v>
      </c>
      <c r="AI121" s="41">
        <f t="shared" si="113"/>
        <v>5.9891433329483164E-2</v>
      </c>
      <c r="AJ121" s="41">
        <f t="shared" si="114"/>
        <v>8.0043159517969656E-2</v>
      </c>
      <c r="AK121" s="41">
        <f t="shared" si="115"/>
        <v>4.0426319426258565E-2</v>
      </c>
      <c r="AL121" s="41">
        <f t="shared" si="116"/>
        <v>0</v>
      </c>
      <c r="AM121" s="41">
        <f t="shared" si="117"/>
        <v>0</v>
      </c>
      <c r="AN121" s="41">
        <f t="shared" si="118"/>
        <v>0.4684783308648337</v>
      </c>
      <c r="AO121" s="41">
        <f t="shared" si="119"/>
        <v>5.2385557704706645E-3</v>
      </c>
      <c r="AP121" s="41">
        <f t="shared" si="120"/>
        <v>0</v>
      </c>
      <c r="AQ121" s="41">
        <f t="shared" si="121"/>
        <v>0</v>
      </c>
      <c r="AR121" s="41">
        <f t="shared" si="124"/>
        <v>0.23715415019762848</v>
      </c>
      <c r="AS121" s="41">
        <f t="shared" si="122"/>
        <v>0</v>
      </c>
      <c r="AT121" s="44">
        <v>0.59079999999999999</v>
      </c>
      <c r="AU121" s="43">
        <f>INDEX('[4]Social Distancing Grades'!$C$2:$C$126,MATCH('Data Table'!$A121,'[4]Social Distancing Grades'!$B$2:$B$126,0))</f>
        <v>1</v>
      </c>
      <c r="AV121" s="62">
        <v>0.59925603274920725</v>
      </c>
      <c r="AW121" s="43">
        <f>INDEX('[4]Social Distancing Grades'!$E$2:$E$126,MATCH('Data Table'!$A121,'[4]Social Distancing Grades'!$B$2:$B$126,0))</f>
        <v>1</v>
      </c>
      <c r="AX121" s="43">
        <f>INDEX('[4]Social Distancing Grades'!$D$2:$D$126,MATCH('Data Table'!$A121,'[4]Social Distancing Grades'!$B$2:$B$126,0))</f>
        <v>1</v>
      </c>
      <c r="AY121" s="45">
        <v>35879</v>
      </c>
      <c r="AZ121" s="46">
        <v>0.20558160592439284</v>
      </c>
      <c r="BA121" s="43">
        <v>1.45</v>
      </c>
      <c r="BB121" s="43">
        <v>11.75</v>
      </c>
      <c r="BC121" s="268">
        <f>IF(INDEX('[5]Hospital Capacity'!$I$2:$I$126,MATCH('Data Table'!A121,'[5]Hospital Capacity'!$B$2:$B$126,0))&gt;100,100,INDEX('[5]Hospital Capacity'!$I$2:$I$126,MATCH('Data Table'!A121,'[5]Hospital Capacity'!$B$2:$B$126,0)))</f>
        <v>5.9891433329483164</v>
      </c>
      <c r="BD121" s="45">
        <v>189.91055837355049</v>
      </c>
      <c r="BE121" s="45">
        <f>INDEX('[3]60-Mile'!$S$4:$S$129,MATCH(E121,'[3]60-Mile'!$A$4:$A$129,0))</f>
        <v>115.57150759785272</v>
      </c>
      <c r="BF121" s="47">
        <f t="shared" si="99"/>
        <v>30</v>
      </c>
      <c r="BG121" s="43">
        <f t="shared" si="100"/>
        <v>30</v>
      </c>
      <c r="BH121" s="95">
        <v>1039.7142857142858</v>
      </c>
      <c r="BI121" s="45">
        <f>INDEX('[3]60-Mile'!$V$4:$V$129,MATCH(E121,'[3]60-Mile'!$A$4:$A$129,0))</f>
        <v>9.2857142857142865</v>
      </c>
      <c r="BJ121" s="47">
        <f t="shared" si="101"/>
        <v>30</v>
      </c>
      <c r="BK121" s="47">
        <f t="shared" si="74"/>
        <v>30</v>
      </c>
      <c r="BL121" s="95">
        <v>25.714285714285715</v>
      </c>
      <c r="BM121" s="45">
        <f>INDEX('[3]60-Mile'!$AA$4:$AA$129,MATCH(E121,'[3]60-Mile'!$A$4:$A$129,0))</f>
        <v>0</v>
      </c>
      <c r="BO121" s="20">
        <v>28995881</v>
      </c>
      <c r="BP121" s="38">
        <v>61.925879134595924</v>
      </c>
      <c r="BQ121" s="38">
        <f>INDEX('[3]60-Mile'!$U$4:$U$129,MATCH(E121,'[3]60-Mile'!$A$4:$A$129,0))</f>
        <v>32.86995400641225</v>
      </c>
      <c r="BR121" s="38">
        <v>50.054328655675313</v>
      </c>
      <c r="BS121" s="38">
        <f>INDEX('[3]60-Mile'!$Z$4:$Z$129,MATCH(E121,'[3]60-Mile'!$A$4:$A$129,0))</f>
        <v>0</v>
      </c>
      <c r="BT121" s="118">
        <f t="shared" si="123"/>
        <v>0.687030411449016</v>
      </c>
      <c r="BU121" s="269">
        <v>4.9891433329483164</v>
      </c>
      <c r="BV121" s="2">
        <f>'[3]60-Mile'!B121</f>
        <v>5</v>
      </c>
      <c r="BW121" s="2">
        <f>'[3]60-Mile'!C121</f>
        <v>7</v>
      </c>
      <c r="BX121" s="2">
        <f>'[3]60-Mile'!D121</f>
        <v>0</v>
      </c>
      <c r="BY121" s="2">
        <f>'[3]60-Mile'!E121</f>
        <v>17</v>
      </c>
      <c r="BZ121" s="2">
        <f>'[3]60-Mile'!F121</f>
        <v>2</v>
      </c>
      <c r="CA121" s="2">
        <f>'[3]60-Mile'!G121</f>
        <v>34</v>
      </c>
      <c r="CB121" s="2">
        <f>'[3]60-Mile'!H121</f>
        <v>0</v>
      </c>
      <c r="CC121" s="2">
        <f>'[3]60-Mile'!I121</f>
        <v>0</v>
      </c>
      <c r="CD121" s="2">
        <f>'[3]60-Mile'!J121</f>
        <v>0</v>
      </c>
      <c r="CE121" s="2">
        <f>'[3]60-Mile'!K121</f>
        <v>0</v>
      </c>
      <c r="CF121" s="2">
        <f>'[3]60-Mile'!L121</f>
        <v>0</v>
      </c>
      <c r="CG121" s="2">
        <f>'[3]60-Mile'!M121</f>
        <v>0</v>
      </c>
      <c r="CH121" s="2">
        <f>'[3]60-Mile'!N121</f>
        <v>0</v>
      </c>
      <c r="CI121" s="2">
        <f>'[3]60-Mile'!O121</f>
        <v>0</v>
      </c>
      <c r="CK121" s="2">
        <v>0</v>
      </c>
      <c r="CL121" s="2">
        <v>0</v>
      </c>
      <c r="CM121" s="2">
        <v>0</v>
      </c>
      <c r="CN121" s="2">
        <v>-10629</v>
      </c>
      <c r="CO121" s="2">
        <v>10744</v>
      </c>
      <c r="CP121" s="2">
        <v>-7551</v>
      </c>
      <c r="CQ121" s="2">
        <v>35879</v>
      </c>
    </row>
    <row r="122" spans="1:95" x14ac:dyDescent="0.25">
      <c r="A122" s="21">
        <v>40109</v>
      </c>
      <c r="B122" s="21" t="s">
        <v>91</v>
      </c>
      <c r="C122" s="26" t="s">
        <v>164</v>
      </c>
      <c r="D122" s="26" t="s">
        <v>152</v>
      </c>
      <c r="E122" s="24" t="s">
        <v>138</v>
      </c>
      <c r="F122" s="31">
        <f t="shared" si="65"/>
        <v>1.6955224804893575E-5</v>
      </c>
      <c r="G122" s="31">
        <f t="shared" si="97"/>
        <v>0.68192658083327817</v>
      </c>
      <c r="H122" s="31">
        <f t="shared" si="66"/>
        <v>2.4863710084706169E-5</v>
      </c>
      <c r="I122" s="31">
        <f t="shared" si="102"/>
        <v>3.1612204927327081</v>
      </c>
      <c r="J122" s="31">
        <f t="shared" si="67"/>
        <v>8.35060261760322E-2</v>
      </c>
      <c r="K122" s="31">
        <f t="shared" si="125"/>
        <v>0.83797296789399311</v>
      </c>
      <c r="L122" s="31">
        <f t="shared" si="126"/>
        <v>0.83797296789399311</v>
      </c>
      <c r="M122" s="31">
        <f t="shared" si="68"/>
        <v>6.3716757409559205E-2</v>
      </c>
      <c r="N122" s="31">
        <f t="shared" si="69"/>
        <v>2.5262944736635623E-2</v>
      </c>
      <c r="O122" s="31">
        <f t="shared" si="103"/>
        <v>3.4816247582205029E-2</v>
      </c>
      <c r="P122" s="31">
        <f t="shared" si="104"/>
        <v>2.1912350597609563E-2</v>
      </c>
      <c r="Q122" s="31">
        <f t="shared" si="105"/>
        <v>6.0591244242687393E-2</v>
      </c>
      <c r="R122" s="31">
        <f t="shared" si="106"/>
        <v>4.4368600682593864E-2</v>
      </c>
      <c r="S122" s="31">
        <f t="shared" si="107"/>
        <v>3.2938076416337288E-2</v>
      </c>
      <c r="T122" s="31">
        <f t="shared" si="70"/>
        <v>0.74034246065154097</v>
      </c>
      <c r="Z122" s="41">
        <f t="shared" si="108"/>
        <v>0.677559014534584</v>
      </c>
      <c r="AA122" s="41">
        <f t="shared" si="71"/>
        <v>1</v>
      </c>
      <c r="AB122" s="41">
        <v>0.3957985369701944</v>
      </c>
      <c r="AC122" s="41">
        <f t="shared" si="72"/>
        <v>1</v>
      </c>
      <c r="AD122" s="41">
        <f t="shared" si="73"/>
        <v>1</v>
      </c>
      <c r="AE122" s="41">
        <f t="shared" si="109"/>
        <v>0.96945438282647589</v>
      </c>
      <c r="AF122" s="41">
        <f t="shared" si="110"/>
        <v>0.38127187312802741</v>
      </c>
      <c r="AG122" s="41">
        <f t="shared" si="111"/>
        <v>0.15161839863713797</v>
      </c>
      <c r="AH122" s="41">
        <f t="shared" si="112"/>
        <v>0.14717273431448488</v>
      </c>
      <c r="AI122" s="41">
        <f t="shared" si="113"/>
        <v>0.19156772394082766</v>
      </c>
      <c r="AJ122" s="41">
        <f t="shared" si="114"/>
        <v>6.0327300604192592E-2</v>
      </c>
      <c r="AK122" s="41">
        <f t="shared" si="115"/>
        <v>4.9099763357595763E-2</v>
      </c>
      <c r="AL122" s="41">
        <f t="shared" si="116"/>
        <v>0</v>
      </c>
      <c r="AM122" s="41">
        <f t="shared" si="117"/>
        <v>0</v>
      </c>
      <c r="AN122" s="41">
        <f t="shared" si="118"/>
        <v>4.4368600682593864E-2</v>
      </c>
      <c r="AO122" s="41">
        <f t="shared" si="119"/>
        <v>1.7408123791102514E-2</v>
      </c>
      <c r="AP122" s="41">
        <f t="shared" si="120"/>
        <v>0</v>
      </c>
      <c r="AQ122" s="41">
        <f t="shared" si="121"/>
        <v>0</v>
      </c>
      <c r="AR122" s="41">
        <f t="shared" si="124"/>
        <v>3.2938076416337288E-2</v>
      </c>
      <c r="AS122" s="41">
        <f t="shared" si="122"/>
        <v>1.0956175298804782E-2</v>
      </c>
      <c r="AT122" s="44">
        <v>0.68179999999999996</v>
      </c>
      <c r="AU122" s="43">
        <f>INDEX('[4]Social Distancing Grades'!$C$2:$C$126,MATCH('Data Table'!$A122,'[4]Social Distancing Grades'!$B$2:$B$126,0))</f>
        <v>1</v>
      </c>
      <c r="AV122" s="62">
        <v>0.3957985369701944</v>
      </c>
      <c r="AW122" s="43">
        <f>INDEX('[4]Social Distancing Grades'!$E$2:$E$126,MATCH('Data Table'!$A122,'[4]Social Distancing Grades'!$B$2:$B$126,0))</f>
        <v>1</v>
      </c>
      <c r="AX122" s="43">
        <f>INDEX('[4]Social Distancing Grades'!$D$2:$D$126,MATCH('Data Table'!$A122,'[4]Social Distancing Grades'!$B$2:$B$126,0))</f>
        <v>1</v>
      </c>
      <c r="AY122" s="45">
        <v>-477</v>
      </c>
      <c r="AZ122" s="46">
        <v>0.1870866954746444</v>
      </c>
      <c r="BA122" s="43">
        <v>1.69</v>
      </c>
      <c r="BB122" s="43">
        <v>3.94</v>
      </c>
      <c r="BC122" s="268">
        <f>IF(INDEX('[5]Hospital Capacity'!$I$2:$I$126,MATCH('Data Table'!A122,'[5]Hospital Capacity'!$B$2:$B$126,0))&gt;100,100,INDEX('[5]Hospital Capacity'!$I$2:$I$126,MATCH('Data Table'!A122,'[5]Hospital Capacity'!$B$2:$B$126,0)))</f>
        <v>19.156772394082765</v>
      </c>
      <c r="BD122" s="45">
        <v>153.98927031084341</v>
      </c>
      <c r="BE122" s="45">
        <f>INDEX('[3]60-Mile'!$S$4:$S$129,MATCH(E122,'[3]60-Mile'!$A$4:$A$129,0))</f>
        <v>135.72717619000645</v>
      </c>
      <c r="BF122" s="47">
        <f t="shared" si="99"/>
        <v>30</v>
      </c>
      <c r="BG122" s="43">
        <f t="shared" si="100"/>
        <v>30</v>
      </c>
      <c r="BH122" s="95">
        <v>98.857142857142861</v>
      </c>
      <c r="BI122" s="45">
        <f>INDEX('[3]60-Mile'!$V$4:$V$129,MATCH(E122,'[3]60-Mile'!$A$4:$A$129,0))</f>
        <v>30.857142857142858</v>
      </c>
      <c r="BJ122" s="47">
        <f t="shared" si="101"/>
        <v>30</v>
      </c>
      <c r="BK122" s="47">
        <f t="shared" si="74"/>
        <v>30</v>
      </c>
      <c r="BL122" s="95">
        <v>3.5714285714285716</v>
      </c>
      <c r="BM122" s="45">
        <f>INDEX('[3]60-Mile'!$AA$4:$AA$129,MATCH(E122,'[3]60-Mile'!$A$4:$A$129,0))</f>
        <v>1.5714285714285714</v>
      </c>
      <c r="BO122" s="20">
        <v>3956971</v>
      </c>
      <c r="BP122" s="38">
        <v>79.299456038170135</v>
      </c>
      <c r="BQ122" s="38">
        <f>INDEX('[3]60-Mile'!$U$4:$U$129,MATCH(E122,'[3]60-Mile'!$A$4:$A$129,0))</f>
        <v>52.193857404369361</v>
      </c>
      <c r="BR122" s="38">
        <v>108.13058989540842</v>
      </c>
      <c r="BS122" s="38">
        <f>INDEX('[3]60-Mile'!$Z$4:$Z$129,MATCH(E122,'[3]60-Mile'!$A$4:$A$129,0))</f>
        <v>53.907203919441208</v>
      </c>
      <c r="BT122" s="118">
        <f t="shared" si="123"/>
        <v>-0.93890876565295167</v>
      </c>
      <c r="BU122" s="269">
        <v>18.156772394082765</v>
      </c>
      <c r="BV122" s="2">
        <f>'[3]60-Mile'!B122</f>
        <v>9</v>
      </c>
      <c r="BW122" s="2">
        <f>'[3]60-Mile'!C122</f>
        <v>28</v>
      </c>
      <c r="BX122" s="2">
        <f>'[3]60-Mile'!D122</f>
        <v>15</v>
      </c>
      <c r="BY122" s="2">
        <f>'[3]60-Mile'!E122</f>
        <v>39</v>
      </c>
      <c r="BZ122" s="2">
        <f>'[3]60-Mile'!F122</f>
        <v>73</v>
      </c>
      <c r="CA122" s="2">
        <f>'[3]60-Mile'!G122</f>
        <v>26</v>
      </c>
      <c r="CB122" s="2">
        <f>'[3]60-Mile'!H122</f>
        <v>26</v>
      </c>
      <c r="CC122" s="2">
        <f>'[3]60-Mile'!I122</f>
        <v>0</v>
      </c>
      <c r="CD122" s="2">
        <f>'[3]60-Mile'!J122</f>
        <v>3</v>
      </c>
      <c r="CE122" s="2">
        <f>'[3]60-Mile'!K122</f>
        <v>3</v>
      </c>
      <c r="CF122" s="2">
        <f>'[3]60-Mile'!L122</f>
        <v>3</v>
      </c>
      <c r="CG122" s="2">
        <f>'[3]60-Mile'!M122</f>
        <v>1</v>
      </c>
      <c r="CH122" s="2">
        <f>'[3]60-Mile'!N122</f>
        <v>1</v>
      </c>
      <c r="CI122" s="2">
        <f>'[3]60-Mile'!O122</f>
        <v>0</v>
      </c>
      <c r="CK122" s="2">
        <v>14677</v>
      </c>
      <c r="CL122" s="2">
        <v>4794</v>
      </c>
      <c r="CM122" s="2">
        <v>3744</v>
      </c>
      <c r="CN122" s="2">
        <v>1882</v>
      </c>
      <c r="CO122" s="2">
        <v>6626</v>
      </c>
      <c r="CP122" s="2">
        <v>-693</v>
      </c>
      <c r="CQ122" s="2">
        <v>-477</v>
      </c>
    </row>
    <row r="123" spans="1:95" x14ac:dyDescent="0.25">
      <c r="A123" s="21">
        <v>6095</v>
      </c>
      <c r="B123" s="21" t="s">
        <v>52</v>
      </c>
      <c r="C123" s="26" t="s">
        <v>164</v>
      </c>
      <c r="D123" s="26" t="s">
        <v>153</v>
      </c>
      <c r="E123" s="24" t="s">
        <v>119</v>
      </c>
      <c r="F123" s="31">
        <f t="shared" si="65"/>
        <v>1.9079516197806432E-3</v>
      </c>
      <c r="G123" s="31">
        <f t="shared" si="97"/>
        <v>0.87682187358628294</v>
      </c>
      <c r="H123" s="31">
        <f t="shared" si="66"/>
        <v>2.1759854278919203E-3</v>
      </c>
      <c r="I123" s="31">
        <f t="shared" si="102"/>
        <v>3.2079682506958047</v>
      </c>
      <c r="J123" s="31">
        <f t="shared" si="67"/>
        <v>0.15696927272434869</v>
      </c>
      <c r="K123" s="31">
        <f t="shared" si="125"/>
        <v>0.99475258858523741</v>
      </c>
      <c r="L123" s="31">
        <f t="shared" si="126"/>
        <v>0.99475258858523741</v>
      </c>
      <c r="M123" s="31">
        <f t="shared" si="68"/>
        <v>0.82690775648900416</v>
      </c>
      <c r="N123" s="31">
        <f t="shared" si="69"/>
        <v>-0.2257475371645728</v>
      </c>
      <c r="O123" s="31">
        <f t="shared" si="103"/>
        <v>0.2427466150870406</v>
      </c>
      <c r="P123" s="31">
        <f t="shared" si="104"/>
        <v>5.9760956175298807E-2</v>
      </c>
      <c r="Q123" s="31">
        <f t="shared" si="105"/>
        <v>1.0625931716768386</v>
      </c>
      <c r="R123" s="31">
        <f t="shared" si="106"/>
        <v>0.90958851181660139</v>
      </c>
      <c r="S123" s="31">
        <f t="shared" si="107"/>
        <v>0.64953886693017127</v>
      </c>
      <c r="T123" s="31">
        <f t="shared" si="70"/>
        <v>2.5602779749946358</v>
      </c>
      <c r="Z123" s="41">
        <f t="shared" si="108"/>
        <v>0.5840634986083908</v>
      </c>
      <c r="AA123" s="41">
        <f t="shared" si="71"/>
        <v>1</v>
      </c>
      <c r="AB123" s="41">
        <v>0.84637140360135266</v>
      </c>
      <c r="AC123" s="41">
        <f t="shared" si="72"/>
        <v>1</v>
      </c>
      <c r="AD123" s="41">
        <f t="shared" si="73"/>
        <v>1</v>
      </c>
      <c r="AE123" s="41">
        <f t="shared" si="109"/>
        <v>0</v>
      </c>
      <c r="AF123" s="41">
        <f t="shared" si="110"/>
        <v>0.3905825889870787</v>
      </c>
      <c r="AG123" s="41">
        <f t="shared" si="111"/>
        <v>0.45485519591141393</v>
      </c>
      <c r="AH123" s="41">
        <f t="shared" si="112"/>
        <v>0.32223082881487219</v>
      </c>
      <c r="AI123" s="41">
        <f t="shared" si="113"/>
        <v>4.9867924429998461E-2</v>
      </c>
      <c r="AJ123" s="41">
        <f t="shared" si="114"/>
        <v>0.10575982549041044</v>
      </c>
      <c r="AK123" s="41">
        <f t="shared" si="115"/>
        <v>5.2592439903087949E-2</v>
      </c>
      <c r="AL123" s="41">
        <f t="shared" si="116"/>
        <v>0</v>
      </c>
      <c r="AM123" s="41">
        <f t="shared" si="117"/>
        <v>0</v>
      </c>
      <c r="AN123" s="41">
        <f t="shared" si="118"/>
        <v>0.90958851181660139</v>
      </c>
      <c r="AO123" s="41">
        <f t="shared" si="119"/>
        <v>0.1213733075435203</v>
      </c>
      <c r="AP123" s="41">
        <f t="shared" si="120"/>
        <v>0</v>
      </c>
      <c r="AQ123" s="41">
        <f t="shared" si="121"/>
        <v>0</v>
      </c>
      <c r="AR123" s="41">
        <f t="shared" si="124"/>
        <v>0.64953886693017127</v>
      </c>
      <c r="AS123" s="41">
        <f t="shared" si="122"/>
        <v>2.9880478087649404E-2</v>
      </c>
      <c r="AT123" s="44">
        <v>0.59109999999999996</v>
      </c>
      <c r="AU123" s="43">
        <f>INDEX('[4]Social Distancing Grades'!$C$2:$C$126,MATCH('Data Table'!$A123,'[4]Social Distancing Grades'!$B$2:$B$126,0))</f>
        <v>1</v>
      </c>
      <c r="AV123" s="62">
        <v>0.84637140360135266</v>
      </c>
      <c r="AW123" s="43">
        <f>INDEX('[4]Social Distancing Grades'!$E$2:$E$126,MATCH('Data Table'!$A123,'[4]Social Distancing Grades'!$B$2:$B$126,0))</f>
        <v>1</v>
      </c>
      <c r="AX123" s="43">
        <f>INDEX('[4]Social Distancing Grades'!$D$2:$D$126,MATCH('Data Table'!$A123,'[4]Social Distancing Grades'!$B$2:$B$126,0))</f>
        <v>1</v>
      </c>
      <c r="AY123" s="45">
        <v>42877</v>
      </c>
      <c r="AZ123" s="46">
        <v>0.18836667424414641</v>
      </c>
      <c r="BA123" s="43">
        <v>3.47</v>
      </c>
      <c r="BB123" s="43">
        <v>6.2</v>
      </c>
      <c r="BC123" s="268">
        <f>IF(INDEX('[5]Hospital Capacity'!$I$2:$I$126,MATCH('Data Table'!A123,'[5]Hospital Capacity'!$B$2:$B$126,0))&gt;100,100,INDEX('[5]Hospital Capacity'!$I$2:$I$126,MATCH('Data Table'!A123,'[5]Hospital Capacity'!$B$2:$B$126,0)))</f>
        <v>4.986792442999846</v>
      </c>
      <c r="BD123" s="45">
        <v>236.76501043918913</v>
      </c>
      <c r="BE123" s="45">
        <f>INDEX('[3]60-Mile'!$S$4:$S$129,MATCH(E123,'[3]60-Mile'!$A$4:$A$129,0))</f>
        <v>143.84358663870759</v>
      </c>
      <c r="BF123" s="47">
        <f t="shared" si="99"/>
        <v>30</v>
      </c>
      <c r="BG123" s="43">
        <f t="shared" si="100"/>
        <v>30</v>
      </c>
      <c r="BH123" s="95">
        <v>2018.2857142857142</v>
      </c>
      <c r="BI123" s="45">
        <f>INDEX('[3]60-Mile'!$V$4:$V$129,MATCH(E123,'[3]60-Mile'!$A$4:$A$129,0))</f>
        <v>215.14285714285714</v>
      </c>
      <c r="BJ123" s="47">
        <f t="shared" si="101"/>
        <v>30</v>
      </c>
      <c r="BK123" s="47">
        <f t="shared" si="74"/>
        <v>30</v>
      </c>
      <c r="BL123" s="95">
        <v>70.428571428571431</v>
      </c>
      <c r="BM123" s="45">
        <f>INDEX('[3]60-Mile'!$AA$4:$AA$129,MATCH(E123,'[3]60-Mile'!$A$4:$A$129,0))</f>
        <v>4.2857142857142856</v>
      </c>
      <c r="BO123" s="20">
        <v>39512223</v>
      </c>
      <c r="BP123" s="38">
        <v>35.119067257696869</v>
      </c>
      <c r="BQ123" s="38">
        <f>INDEX('[3]60-Mile'!$U$4:$U$129,MATCH(E123,'[3]60-Mile'!$A$4:$A$129,0))</f>
        <v>38.881029130674698</v>
      </c>
      <c r="BR123" s="38">
        <v>124.91470351892345</v>
      </c>
      <c r="BS123" s="38">
        <f>INDEX('[3]60-Mile'!$Z$4:$Z$129,MATCH(E123,'[3]60-Mile'!$A$4:$A$129,0))</f>
        <v>64.346541042464366</v>
      </c>
      <c r="BT123" s="118">
        <f t="shared" si="123"/>
        <v>1</v>
      </c>
      <c r="BU123" s="269">
        <v>3.986792442999846</v>
      </c>
      <c r="BV123" s="2">
        <f>'[3]60-Mile'!B123</f>
        <v>190</v>
      </c>
      <c r="BW123" s="2">
        <f>'[3]60-Mile'!C123</f>
        <v>223</v>
      </c>
      <c r="BX123" s="2">
        <f>'[3]60-Mile'!D123</f>
        <v>88</v>
      </c>
      <c r="BY123" s="2">
        <f>'[3]60-Mile'!E123</f>
        <v>197</v>
      </c>
      <c r="BZ123" s="2">
        <f>'[3]60-Mile'!F123</f>
        <v>383</v>
      </c>
      <c r="CA123" s="2">
        <f>'[3]60-Mile'!G123</f>
        <v>240</v>
      </c>
      <c r="CB123" s="2">
        <f>'[3]60-Mile'!H123</f>
        <v>185</v>
      </c>
      <c r="CC123" s="2">
        <f>'[3]60-Mile'!I123</f>
        <v>1</v>
      </c>
      <c r="CD123" s="2">
        <f>'[3]60-Mile'!J123</f>
        <v>4</v>
      </c>
      <c r="CE123" s="2">
        <f>'[3]60-Mile'!K123</f>
        <v>11</v>
      </c>
      <c r="CF123" s="2">
        <f>'[3]60-Mile'!L123</f>
        <v>6</v>
      </c>
      <c r="CG123" s="2">
        <f>'[3]60-Mile'!M123</f>
        <v>5</v>
      </c>
      <c r="CH123" s="2">
        <f>'[3]60-Mile'!N123</f>
        <v>2</v>
      </c>
      <c r="CI123" s="2">
        <f>'[3]60-Mile'!O123</f>
        <v>1</v>
      </c>
      <c r="CK123" s="2">
        <v>32994</v>
      </c>
      <c r="CL123" s="2">
        <v>18184</v>
      </c>
      <c r="CM123" s="2">
        <v>19607</v>
      </c>
      <c r="CN123" s="2">
        <v>23176</v>
      </c>
      <c r="CO123" s="2">
        <v>26663</v>
      </c>
      <c r="CP123" s="2">
        <v>46649</v>
      </c>
      <c r="CQ123" s="2">
        <v>42877</v>
      </c>
    </row>
    <row r="124" spans="1:95" x14ac:dyDescent="0.25">
      <c r="A124" s="21">
        <v>12005</v>
      </c>
      <c r="B124" s="21" t="s">
        <v>78</v>
      </c>
      <c r="C124" s="26" t="s">
        <v>164</v>
      </c>
      <c r="D124" s="26" t="s">
        <v>74</v>
      </c>
      <c r="E124" s="24" t="s">
        <v>108</v>
      </c>
      <c r="F124" s="31">
        <f t="shared" si="65"/>
        <v>2.499905497104473E-5</v>
      </c>
      <c r="G124" s="31">
        <f t="shared" si="97"/>
        <v>0.92304955186666959</v>
      </c>
      <c r="H124" s="31">
        <f t="shared" si="66"/>
        <v>2.7083112624332581E-5</v>
      </c>
      <c r="I124" s="31">
        <f t="shared" si="102"/>
        <v>3.1994639727863108</v>
      </c>
      <c r="J124" s="31">
        <f t="shared" si="67"/>
        <v>4.2914395142826078E-2</v>
      </c>
      <c r="K124" s="31">
        <f t="shared" si="125"/>
        <v>0.38320273621753576</v>
      </c>
      <c r="L124" s="31">
        <f t="shared" si="126"/>
        <v>0.38320273621753576</v>
      </c>
      <c r="M124" s="31">
        <f t="shared" si="68"/>
        <v>0.64214932055453311</v>
      </c>
      <c r="N124" s="31">
        <f t="shared" si="69"/>
        <v>1.0360935840087171</v>
      </c>
      <c r="O124" s="31">
        <f t="shared" si="103"/>
        <v>0.51779288240904997</v>
      </c>
      <c r="P124" s="31">
        <f t="shared" si="104"/>
        <v>0.84929797967723486</v>
      </c>
      <c r="Q124" s="31">
        <f t="shared" si="105"/>
        <v>1.6692194545473127</v>
      </c>
      <c r="R124" s="31">
        <f t="shared" si="106"/>
        <v>0.34136132397449936</v>
      </c>
      <c r="S124" s="31">
        <f t="shared" si="107"/>
        <v>0.33992094861660077</v>
      </c>
      <c r="T124" s="31">
        <f t="shared" si="70"/>
        <v>1.5634773216786051</v>
      </c>
      <c r="Z124" s="41">
        <f t="shared" si="108"/>
        <v>0.60107205442737865</v>
      </c>
      <c r="AA124" s="41">
        <f t="shared" si="71"/>
        <v>1</v>
      </c>
      <c r="AB124" s="41">
        <v>0.16392137387402181</v>
      </c>
      <c r="AC124" s="41">
        <f t="shared" si="72"/>
        <v>1</v>
      </c>
      <c r="AD124" s="41">
        <f t="shared" si="73"/>
        <v>1</v>
      </c>
      <c r="AE124" s="41">
        <f t="shared" si="109"/>
        <v>0.32797406082289804</v>
      </c>
      <c r="AF124" s="41">
        <f t="shared" si="110"/>
        <v>0.31162587844987905</v>
      </c>
      <c r="AG124" s="41">
        <f t="shared" si="111"/>
        <v>0.38500851788756385</v>
      </c>
      <c r="AH124" s="41">
        <f t="shared" si="112"/>
        <v>0.45081332300542215</v>
      </c>
      <c r="AI124" s="41">
        <f t="shared" si="113"/>
        <v>4.3613855486841782E-2</v>
      </c>
      <c r="AJ124" s="41">
        <f t="shared" si="114"/>
        <v>0.10494701676841088</v>
      </c>
      <c r="AK124" s="41">
        <f t="shared" si="115"/>
        <v>7.1772765278602976E-2</v>
      </c>
      <c r="AL124" s="41">
        <f t="shared" si="116"/>
        <v>0</v>
      </c>
      <c r="AM124" s="41">
        <f t="shared" si="117"/>
        <v>0.48845697009441424</v>
      </c>
      <c r="AN124" s="41">
        <f t="shared" si="118"/>
        <v>0.34136132397449936</v>
      </c>
      <c r="AO124" s="41">
        <f t="shared" si="119"/>
        <v>1.4667956157317859E-2</v>
      </c>
      <c r="AP124" s="41">
        <f t="shared" si="120"/>
        <v>0</v>
      </c>
      <c r="AQ124" s="41">
        <f t="shared" si="121"/>
        <v>0.83336172469715519</v>
      </c>
      <c r="AR124" s="41">
        <f t="shared" si="124"/>
        <v>0.33992094861660077</v>
      </c>
      <c r="AS124" s="41">
        <f t="shared" si="122"/>
        <v>7.9681274900398405E-3</v>
      </c>
      <c r="AT124" s="44">
        <v>0.60760000000000003</v>
      </c>
      <c r="AU124" s="43">
        <f>INDEX('[4]Social Distancing Grades'!$C$2:$C$126,MATCH('Data Table'!$A124,'[4]Social Distancing Grades'!$B$2:$B$126,0))</f>
        <v>1</v>
      </c>
      <c r="AV124" s="62">
        <v>0.16392137387402181</v>
      </c>
      <c r="AW124" s="43">
        <f>INDEX('[4]Social Distancing Grades'!$E$2:$E$126,MATCH('Data Table'!$A124,'[4]Social Distancing Grades'!$B$2:$B$126,0))</f>
        <v>1</v>
      </c>
      <c r="AX124" s="43">
        <f>INDEX('[4]Social Distancing Grades'!$D$2:$D$126,MATCH('Data Table'!$A124,'[4]Social Distancing Grades'!$B$2:$B$126,0))</f>
        <v>1</v>
      </c>
      <c r="AY124" s="45">
        <v>28210</v>
      </c>
      <c r="AZ124" s="46">
        <v>0.17751220131991002</v>
      </c>
      <c r="BA124" s="43">
        <v>3.06</v>
      </c>
      <c r="BB124" s="43">
        <v>7.86</v>
      </c>
      <c r="BC124" s="268">
        <f>IF(INDEX('[5]Hospital Capacity'!$I$2:$I$126,MATCH('Data Table'!A124,'[5]Hospital Capacity'!$B$2:$B$126,0))&gt;100,100,INDEX('[5]Hospital Capacity'!$I$2:$I$126,MATCH('Data Table'!A124,'[5]Hospital Capacity'!$B$2:$B$126,0)))</f>
        <v>4.3613855486841784</v>
      </c>
      <c r="BD124" s="45">
        <v>235.28411445740542</v>
      </c>
      <c r="BE124" s="45">
        <f>INDEX('[3]60-Mile'!$S$4:$S$129,MATCH(E124,'[3]60-Mile'!$A$4:$A$129,0))</f>
        <v>188.415533470784</v>
      </c>
      <c r="BF124" s="47">
        <f t="shared" si="99"/>
        <v>30</v>
      </c>
      <c r="BG124" s="43">
        <f t="shared" si="100"/>
        <v>19.166096550428058</v>
      </c>
      <c r="BH124" s="95">
        <v>757.71428571428567</v>
      </c>
      <c r="BI124" s="45">
        <f>INDEX('[3]60-Mile'!$V$4:$V$129,MATCH(E124,'[3]60-Mile'!$A$4:$A$129,0))</f>
        <v>26</v>
      </c>
      <c r="BJ124" s="47">
        <f t="shared" si="101"/>
        <v>30</v>
      </c>
      <c r="BK124" s="47">
        <f t="shared" si="74"/>
        <v>8.7464060104472878</v>
      </c>
      <c r="BL124" s="95">
        <v>36.857142857142854</v>
      </c>
      <c r="BM124" s="45">
        <f>INDEX('[3]60-Mile'!$AA$4:$AA$129,MATCH(E124,'[3]60-Mile'!$A$4:$A$129,0))</f>
        <v>1.1428571428571428</v>
      </c>
      <c r="BO124" s="20">
        <v>21477737</v>
      </c>
      <c r="BP124" s="38">
        <v>40.457435656365462</v>
      </c>
      <c r="BQ124" s="38">
        <f>INDEX('[3]60-Mile'!$U$4:$U$129,MATCH(E124,'[3]60-Mile'!$A$4:$A$129,0))</f>
        <v>19.166096550428058</v>
      </c>
      <c r="BR124" s="38">
        <v>107.36812536734368</v>
      </c>
      <c r="BS124" s="38">
        <f>INDEX('[3]60-Mile'!$Z$4:$Z$129,MATCH(E124,'[3]60-Mile'!$A$4:$A$129,0))</f>
        <v>8.7464060104472878</v>
      </c>
      <c r="BT124" s="118">
        <f t="shared" si="123"/>
        <v>0.34405187835420392</v>
      </c>
      <c r="BU124" s="269">
        <v>3.3613855486841784</v>
      </c>
      <c r="BV124" s="2">
        <f>'[3]60-Mile'!B124</f>
        <v>10</v>
      </c>
      <c r="BW124" s="2">
        <f>'[3]60-Mile'!C124</f>
        <v>29</v>
      </c>
      <c r="BX124" s="2">
        <f>'[3]60-Mile'!D124</f>
        <v>30</v>
      </c>
      <c r="BY124" s="2">
        <f>'[3]60-Mile'!E124</f>
        <v>12</v>
      </c>
      <c r="BZ124" s="2">
        <f>'[3]60-Mile'!F124</f>
        <v>77</v>
      </c>
      <c r="CA124" s="2">
        <f>'[3]60-Mile'!G124</f>
        <v>13</v>
      </c>
      <c r="CB124" s="2">
        <f>'[3]60-Mile'!H124</f>
        <v>11</v>
      </c>
      <c r="CC124" s="2">
        <f>'[3]60-Mile'!I124</f>
        <v>1</v>
      </c>
      <c r="CD124" s="2">
        <f>'[3]60-Mile'!J124</f>
        <v>3</v>
      </c>
      <c r="CE124" s="2">
        <f>'[3]60-Mile'!K124</f>
        <v>1</v>
      </c>
      <c r="CF124" s="2">
        <f>'[3]60-Mile'!L124</f>
        <v>1</v>
      </c>
      <c r="CG124" s="2">
        <f>'[3]60-Mile'!M124</f>
        <v>1</v>
      </c>
      <c r="CH124" s="2">
        <f>'[3]60-Mile'!N124</f>
        <v>0</v>
      </c>
      <c r="CI124" s="2">
        <f>'[3]60-Mile'!O124</f>
        <v>1</v>
      </c>
      <c r="CK124" s="2">
        <v>34423</v>
      </c>
      <c r="CL124" s="2">
        <v>50223</v>
      </c>
      <c r="CM124" s="2">
        <v>30541</v>
      </c>
      <c r="CN124" s="2">
        <v>13807</v>
      </c>
      <c r="CO124" s="2">
        <v>14181</v>
      </c>
      <c r="CP124" s="2">
        <v>7398</v>
      </c>
      <c r="CQ124" s="2">
        <v>28210</v>
      </c>
    </row>
    <row r="125" spans="1:95" x14ac:dyDescent="0.25">
      <c r="A125" s="21">
        <v>40047</v>
      </c>
      <c r="B125" s="21" t="s">
        <v>91</v>
      </c>
      <c r="C125" s="26" t="s">
        <v>164</v>
      </c>
      <c r="D125" s="26" t="s">
        <v>74</v>
      </c>
      <c r="E125" s="24" t="s">
        <v>110</v>
      </c>
      <c r="F125" s="31">
        <f t="shared" si="65"/>
        <v>9.2613073513397761E-6</v>
      </c>
      <c r="G125" s="31">
        <f t="shared" si="97"/>
        <v>0.68192658083327817</v>
      </c>
      <c r="H125" s="31">
        <f t="shared" si="66"/>
        <v>1.3581091589101791E-5</v>
      </c>
      <c r="I125" s="31">
        <f t="shared" si="102"/>
        <v>3.2081228739305225</v>
      </c>
      <c r="J125" s="31">
        <f t="shared" si="67"/>
        <v>7.4604647815718475E-2</v>
      </c>
      <c r="K125" s="31">
        <f t="shared" si="125"/>
        <v>0.81476016113313221</v>
      </c>
      <c r="L125" s="31">
        <f t="shared" si="126"/>
        <v>0.81476016113313221</v>
      </c>
      <c r="M125" s="31">
        <f t="shared" si="68"/>
        <v>5.6135840312999091E-2</v>
      </c>
      <c r="N125" s="31">
        <f t="shared" si="69"/>
        <v>2.0732871986743576E-2</v>
      </c>
      <c r="O125" s="31">
        <f t="shared" si="103"/>
        <v>2.3049645390070921E-2</v>
      </c>
      <c r="P125" s="31">
        <f t="shared" si="104"/>
        <v>1.9920318725099605E-2</v>
      </c>
      <c r="Q125" s="31">
        <f t="shared" si="105"/>
        <v>5.9116458464497076E-2</v>
      </c>
      <c r="R125" s="31">
        <f t="shared" si="106"/>
        <v>4.4368600682593864E-2</v>
      </c>
      <c r="S125" s="31">
        <f t="shared" si="107"/>
        <v>3.2938076416337288E-2</v>
      </c>
      <c r="T125" s="31">
        <f t="shared" si="70"/>
        <v>0.74034246065154097</v>
      </c>
      <c r="Z125" s="41">
        <f t="shared" si="108"/>
        <v>0.58375425213895471</v>
      </c>
      <c r="AA125" s="41">
        <f t="shared" si="71"/>
        <v>1</v>
      </c>
      <c r="AB125" s="41">
        <v>0.3711974806252859</v>
      </c>
      <c r="AC125" s="41">
        <f t="shared" si="72"/>
        <v>1</v>
      </c>
      <c r="AD125" s="41">
        <f t="shared" si="73"/>
        <v>1</v>
      </c>
      <c r="AE125" s="41">
        <f t="shared" si="109"/>
        <v>0.96945438282647589</v>
      </c>
      <c r="AF125" s="41">
        <f t="shared" si="110"/>
        <v>0.38127187312802741</v>
      </c>
      <c r="AG125" s="41">
        <f t="shared" si="111"/>
        <v>0.15161839863713797</v>
      </c>
      <c r="AH125" s="41">
        <f t="shared" si="112"/>
        <v>0.14717273431448488</v>
      </c>
      <c r="AI125" s="41">
        <f t="shared" si="113"/>
        <v>0.19156772394082766</v>
      </c>
      <c r="AJ125" s="41">
        <f t="shared" si="114"/>
        <v>6.0327300604192592E-2</v>
      </c>
      <c r="AK125" s="41">
        <f t="shared" si="115"/>
        <v>4.241411024424812E-2</v>
      </c>
      <c r="AL125" s="41">
        <f t="shared" si="116"/>
        <v>0</v>
      </c>
      <c r="AM125" s="41">
        <f t="shared" si="117"/>
        <v>0</v>
      </c>
      <c r="AN125" s="41">
        <f t="shared" si="118"/>
        <v>4.4368600682593864E-2</v>
      </c>
      <c r="AO125" s="41">
        <f t="shared" si="119"/>
        <v>1.152482269503546E-2</v>
      </c>
      <c r="AP125" s="41">
        <f t="shared" si="120"/>
        <v>0</v>
      </c>
      <c r="AQ125" s="41">
        <f t="shared" si="121"/>
        <v>0</v>
      </c>
      <c r="AR125" s="41">
        <f t="shared" si="124"/>
        <v>3.2938076416337288E-2</v>
      </c>
      <c r="AS125" s="41">
        <f t="shared" si="122"/>
        <v>9.9601593625498024E-3</v>
      </c>
      <c r="AT125" s="44">
        <v>0.59079999999999999</v>
      </c>
      <c r="AU125" s="43">
        <f>INDEX('[4]Social Distancing Grades'!$C$2:$C$126,MATCH('Data Table'!$A125,'[4]Social Distancing Grades'!$B$2:$B$126,0))</f>
        <v>1</v>
      </c>
      <c r="AV125" s="62">
        <v>0.3711974806252859</v>
      </c>
      <c r="AW125" s="43">
        <f>INDEX('[4]Social Distancing Grades'!$E$2:$E$126,MATCH('Data Table'!$A125,'[4]Social Distancing Grades'!$B$2:$B$126,0))</f>
        <v>1</v>
      </c>
      <c r="AX125" s="43">
        <f>INDEX('[4]Social Distancing Grades'!$D$2:$D$126,MATCH('Data Table'!$A125,'[4]Social Distancing Grades'!$B$2:$B$126,0))</f>
        <v>1</v>
      </c>
      <c r="AY125" s="45">
        <v>-477</v>
      </c>
      <c r="AZ125" s="46">
        <v>0.1870866954746444</v>
      </c>
      <c r="BA125" s="43">
        <v>1.69</v>
      </c>
      <c r="BB125" s="43">
        <v>3.94</v>
      </c>
      <c r="BC125" s="268">
        <f>IF(INDEX('[5]Hospital Capacity'!$I$2:$I$126,MATCH('Data Table'!A125,'[5]Hospital Capacity'!$B$2:$B$126,0))&gt;100,100,INDEX('[5]Hospital Capacity'!$I$2:$I$126,MATCH('Data Table'!A125,'[5]Hospital Capacity'!$B$2:$B$126,0)))</f>
        <v>19.156772394082765</v>
      </c>
      <c r="BD125" s="45">
        <v>153.98927031084341</v>
      </c>
      <c r="BE125" s="45">
        <f>INDEX('[3]60-Mile'!$S$4:$S$129,MATCH(E125,'[3]60-Mile'!$A$4:$A$129,0))</f>
        <v>120.1908091434784</v>
      </c>
      <c r="BF125" s="47">
        <f t="shared" si="99"/>
        <v>30</v>
      </c>
      <c r="BG125" s="43">
        <f t="shared" si="100"/>
        <v>30</v>
      </c>
      <c r="BH125" s="95">
        <v>98.857142857142861</v>
      </c>
      <c r="BI125" s="45">
        <f>INDEX('[3]60-Mile'!$V$4:$V$129,MATCH(E125,'[3]60-Mile'!$A$4:$A$129,0))</f>
        <v>20.428571428571427</v>
      </c>
      <c r="BJ125" s="47">
        <f t="shared" si="101"/>
        <v>30</v>
      </c>
      <c r="BK125" s="47">
        <f t="shared" si="74"/>
        <v>30</v>
      </c>
      <c r="BL125" s="95">
        <v>3.5714285714285716</v>
      </c>
      <c r="BM125" s="45">
        <f>INDEX('[3]60-Mile'!$AA$4:$AA$129,MATCH(E125,'[3]60-Mile'!$A$4:$A$129,0))</f>
        <v>1.4285714285714286</v>
      </c>
      <c r="BO125" s="20">
        <v>3956971</v>
      </c>
      <c r="BP125" s="38">
        <v>79.299456038170135</v>
      </c>
      <c r="BQ125" s="38">
        <f>INDEX('[3]60-Mile'!$U$4:$U$129,MATCH(E125,'[3]60-Mile'!$A$4:$A$129,0))</f>
        <v>48.715791692831104</v>
      </c>
      <c r="BR125" s="38">
        <v>108.13058989540842</v>
      </c>
      <c r="BS125" s="38">
        <f>INDEX('[3]60-Mile'!$Z$4:$Z$129,MATCH(E125,'[3]60-Mile'!$A$4:$A$129,0))</f>
        <v>30.705116165907512</v>
      </c>
      <c r="BT125" s="118">
        <f t="shared" si="123"/>
        <v>-0.93890876565295167</v>
      </c>
      <c r="BU125" s="269">
        <v>18.156772394082765</v>
      </c>
      <c r="BV125" s="2">
        <f>'[3]60-Mile'!B125</f>
        <v>2</v>
      </c>
      <c r="BW125" s="2">
        <f>'[3]60-Mile'!C125</f>
        <v>14</v>
      </c>
      <c r="BX125" s="2">
        <f>'[3]60-Mile'!D125</f>
        <v>7</v>
      </c>
      <c r="BY125" s="2">
        <f>'[3]60-Mile'!E125</f>
        <v>19</v>
      </c>
      <c r="BZ125" s="2">
        <f>'[3]60-Mile'!F125</f>
        <v>72</v>
      </c>
      <c r="CA125" s="2">
        <f>'[3]60-Mile'!G125</f>
        <v>11</v>
      </c>
      <c r="CB125" s="2">
        <f>'[3]60-Mile'!H125</f>
        <v>18</v>
      </c>
      <c r="CC125" s="2">
        <f>'[3]60-Mile'!I125</f>
        <v>0</v>
      </c>
      <c r="CD125" s="2">
        <f>'[3]60-Mile'!J125</f>
        <v>3</v>
      </c>
      <c r="CE125" s="2">
        <f>'[3]60-Mile'!K125</f>
        <v>2</v>
      </c>
      <c r="CF125" s="2">
        <f>'[3]60-Mile'!L125</f>
        <v>3</v>
      </c>
      <c r="CG125" s="2">
        <f>'[3]60-Mile'!M125</f>
        <v>1</v>
      </c>
      <c r="CH125" s="2">
        <f>'[3]60-Mile'!N125</f>
        <v>1</v>
      </c>
      <c r="CI125" s="2">
        <f>'[3]60-Mile'!O125</f>
        <v>0</v>
      </c>
      <c r="CK125" s="2">
        <v>14677</v>
      </c>
      <c r="CL125" s="2">
        <v>4794</v>
      </c>
      <c r="CM125" s="2">
        <v>3744</v>
      </c>
      <c r="CN125" s="2">
        <v>1882</v>
      </c>
      <c r="CO125" s="2">
        <v>6626</v>
      </c>
      <c r="CP125" s="2">
        <v>-693</v>
      </c>
      <c r="CQ125" s="2">
        <v>-477</v>
      </c>
    </row>
    <row r="126" spans="1:95" x14ac:dyDescent="0.25">
      <c r="A126" s="21">
        <v>6083</v>
      </c>
      <c r="B126" s="21" t="s">
        <v>52</v>
      </c>
      <c r="C126" s="26" t="s">
        <v>164</v>
      </c>
      <c r="D126" s="26" t="s">
        <v>156</v>
      </c>
      <c r="E126" s="24" t="s">
        <v>149</v>
      </c>
      <c r="F126" s="31">
        <f t="shared" si="65"/>
        <v>3.9427563813509425E-3</v>
      </c>
      <c r="G126" s="31">
        <f t="shared" si="97"/>
        <v>0.96865802928086375</v>
      </c>
      <c r="H126" s="31">
        <f t="shared" si="66"/>
        <v>4.0703284979509884E-3</v>
      </c>
      <c r="I126" s="31">
        <f t="shared" si="102"/>
        <v>3.1461189568085763</v>
      </c>
      <c r="J126" s="31">
        <f t="shared" si="67"/>
        <v>0.18719145831520151</v>
      </c>
      <c r="K126" s="31">
        <f t="shared" si="125"/>
        <v>0.9445900435805914</v>
      </c>
      <c r="L126" s="31">
        <f t="shared" si="126"/>
        <v>0.9445900435805914</v>
      </c>
      <c r="M126" s="31">
        <f t="shared" si="68"/>
        <v>0.79269146854677885</v>
      </c>
      <c r="N126" s="31">
        <f t="shared" si="69"/>
        <v>-2.497627926220037E-2</v>
      </c>
      <c r="O126" s="31">
        <f t="shared" si="103"/>
        <v>1.8375241779497096E-2</v>
      </c>
      <c r="P126" s="31">
        <f t="shared" si="104"/>
        <v>1.9920318725099601E-3</v>
      </c>
      <c r="Q126" s="31">
        <f t="shared" si="105"/>
        <v>0.91485961632708057</v>
      </c>
      <c r="R126" s="31">
        <f t="shared" si="106"/>
        <v>0.90958851181660139</v>
      </c>
      <c r="S126" s="31">
        <f t="shared" si="107"/>
        <v>0.64953886693017127</v>
      </c>
      <c r="T126" s="31">
        <f t="shared" si="70"/>
        <v>2.6460944642605626</v>
      </c>
      <c r="Z126" s="41">
        <f t="shared" si="108"/>
        <v>0.7077620863828471</v>
      </c>
      <c r="AA126" s="41">
        <f t="shared" si="71"/>
        <v>1</v>
      </c>
      <c r="AB126" s="41">
        <v>0.5815764399463037</v>
      </c>
      <c r="AC126" s="41">
        <f t="shared" si="72"/>
        <v>1</v>
      </c>
      <c r="AD126" s="41">
        <f t="shared" si="73"/>
        <v>1</v>
      </c>
      <c r="AE126" s="41">
        <f t="shared" si="109"/>
        <v>0</v>
      </c>
      <c r="AF126" s="41">
        <f t="shared" si="110"/>
        <v>0.37791545748138844</v>
      </c>
      <c r="AG126" s="41">
        <f t="shared" si="111"/>
        <v>0.55366269165247017</v>
      </c>
      <c r="AH126" s="41">
        <f t="shared" si="112"/>
        <v>0.3152594887683966</v>
      </c>
      <c r="AI126" s="41">
        <f t="shared" si="113"/>
        <v>4.9867924429998461E-2</v>
      </c>
      <c r="AJ126" s="41">
        <f t="shared" si="114"/>
        <v>0.10575982549041044</v>
      </c>
      <c r="AK126" s="41">
        <f t="shared" si="115"/>
        <v>9.8272491426996234E-2</v>
      </c>
      <c r="AL126" s="41">
        <f t="shared" si="116"/>
        <v>0</v>
      </c>
      <c r="AM126" s="41">
        <f t="shared" si="117"/>
        <v>0</v>
      </c>
      <c r="AN126" s="41">
        <f t="shared" si="118"/>
        <v>0.90958851181660139</v>
      </c>
      <c r="AO126" s="41">
        <f t="shared" si="119"/>
        <v>9.1876208897485479E-3</v>
      </c>
      <c r="AP126" s="41">
        <f t="shared" si="120"/>
        <v>0</v>
      </c>
      <c r="AQ126" s="41">
        <f t="shared" si="121"/>
        <v>0</v>
      </c>
      <c r="AR126" s="41">
        <f t="shared" si="124"/>
        <v>0.64953886693017127</v>
      </c>
      <c r="AS126" s="41">
        <f t="shared" si="122"/>
        <v>9.9601593625498006E-4</v>
      </c>
      <c r="AT126" s="44">
        <v>0.71109999999999995</v>
      </c>
      <c r="AU126" s="43">
        <f>INDEX('[4]Social Distancing Grades'!$C$2:$C$126,MATCH('Data Table'!$A126,'[4]Social Distancing Grades'!$B$2:$B$126,0))</f>
        <v>1</v>
      </c>
      <c r="AV126" s="62">
        <v>0.5815764399463037</v>
      </c>
      <c r="AW126" s="43">
        <f>INDEX('[4]Social Distancing Grades'!$E$2:$E$126,MATCH('Data Table'!$A126,'[4]Social Distancing Grades'!$B$2:$B$126,0))</f>
        <v>1</v>
      </c>
      <c r="AX126" s="43">
        <f>INDEX('[4]Social Distancing Grades'!$D$2:$D$126,MATCH('Data Table'!$A126,'[4]Social Distancing Grades'!$B$2:$B$126,0))</f>
        <v>1</v>
      </c>
      <c r="AY126" s="45">
        <v>42877</v>
      </c>
      <c r="AZ126" s="46">
        <v>0.18662527652100447</v>
      </c>
      <c r="BA126" s="43">
        <v>4.05</v>
      </c>
      <c r="BB126" s="43">
        <v>6.11</v>
      </c>
      <c r="BC126" s="268">
        <f>IF(INDEX('[5]Hospital Capacity'!$I$2:$I$126,MATCH('Data Table'!A126,'[5]Hospital Capacity'!$B$2:$B$126,0))&gt;100,100,INDEX('[5]Hospital Capacity'!$I$2:$I$126,MATCH('Data Table'!A126,'[5]Hospital Capacity'!$B$2:$B$126,0)))</f>
        <v>4.986792442999846</v>
      </c>
      <c r="BD126" s="45">
        <v>236.76501043918913</v>
      </c>
      <c r="BE126" s="45">
        <f>INDEX('[3]60-Mile'!$S$4:$S$129,MATCH(E126,'[3]60-Mile'!$A$4:$A$129,0))</f>
        <v>249.99657351187622</v>
      </c>
      <c r="BF126" s="47">
        <f t="shared" si="99"/>
        <v>30</v>
      </c>
      <c r="BG126" s="43">
        <f t="shared" si="100"/>
        <v>30</v>
      </c>
      <c r="BH126" s="95">
        <v>2018.2857142857142</v>
      </c>
      <c r="BI126" s="45">
        <f>INDEX('[3]60-Mile'!$V$4:$V$129,MATCH(E126,'[3]60-Mile'!$A$4:$A$129,0))</f>
        <v>16.285714285714285</v>
      </c>
      <c r="BJ126" s="47">
        <f t="shared" si="101"/>
        <v>30</v>
      </c>
      <c r="BK126" s="47">
        <f t="shared" si="74"/>
        <v>30</v>
      </c>
      <c r="BL126" s="95">
        <v>70.428571428571431</v>
      </c>
      <c r="BM126" s="45">
        <f>INDEX('[3]60-Mile'!$AA$4:$AA$129,MATCH(E126,'[3]60-Mile'!$A$4:$A$129,0))</f>
        <v>0.14285714285714285</v>
      </c>
      <c r="BO126" s="20">
        <v>39512223</v>
      </c>
      <c r="BP126" s="38">
        <v>35.119067257696869</v>
      </c>
      <c r="BQ126" s="38">
        <f>INDEX('[3]60-Mile'!$U$4:$U$129,MATCH(E126,'[3]60-Mile'!$A$4:$A$129,0))</f>
        <v>77.285392582436529</v>
      </c>
      <c r="BR126" s="38">
        <v>124.91470351892345</v>
      </c>
      <c r="BS126" s="38">
        <f>INDEX('[3]60-Mile'!$Z$4:$Z$129,MATCH(E126,'[3]60-Mile'!$A$4:$A$129,0))</f>
        <v>62.729181578407591</v>
      </c>
      <c r="BT126" s="118">
        <f t="shared" si="123"/>
        <v>1</v>
      </c>
      <c r="BU126" s="269">
        <v>3.986792442999846</v>
      </c>
      <c r="BV126" s="2">
        <f>'[3]60-Mile'!B126</f>
        <v>24</v>
      </c>
      <c r="BW126" s="2">
        <f>'[3]60-Mile'!C126</f>
        <v>21</v>
      </c>
      <c r="BX126" s="2">
        <f>'[3]60-Mile'!D126</f>
        <v>14</v>
      </c>
      <c r="BY126" s="2">
        <f>'[3]60-Mile'!E126</f>
        <v>14</v>
      </c>
      <c r="BZ126" s="2">
        <f>'[3]60-Mile'!F126</f>
        <v>13</v>
      </c>
      <c r="CA126" s="2">
        <f>'[3]60-Mile'!G126</f>
        <v>16</v>
      </c>
      <c r="CB126" s="2">
        <f>'[3]60-Mile'!H126</f>
        <v>12</v>
      </c>
      <c r="CC126" s="2">
        <f>'[3]60-Mile'!I126</f>
        <v>0</v>
      </c>
      <c r="CD126" s="2">
        <f>'[3]60-Mile'!J126</f>
        <v>0</v>
      </c>
      <c r="CE126" s="2">
        <f>'[3]60-Mile'!K126</f>
        <v>0</v>
      </c>
      <c r="CF126" s="2">
        <f>'[3]60-Mile'!L126</f>
        <v>0</v>
      </c>
      <c r="CG126" s="2">
        <f>'[3]60-Mile'!M126</f>
        <v>0</v>
      </c>
      <c r="CH126" s="2">
        <f>'[3]60-Mile'!N126</f>
        <v>1</v>
      </c>
      <c r="CI126" s="2">
        <f>'[3]60-Mile'!O126</f>
        <v>0</v>
      </c>
      <c r="CK126" s="2">
        <v>32994</v>
      </c>
      <c r="CL126" s="2">
        <v>18184</v>
      </c>
      <c r="CM126" s="2">
        <v>19607</v>
      </c>
      <c r="CN126" s="2">
        <v>23176</v>
      </c>
      <c r="CO126" s="2">
        <v>26663</v>
      </c>
      <c r="CP126" s="2">
        <v>46649</v>
      </c>
      <c r="CQ126" s="2">
        <v>42877</v>
      </c>
    </row>
    <row r="127" spans="1:95" x14ac:dyDescent="0.25">
      <c r="A127" s="21">
        <v>29101</v>
      </c>
      <c r="B127" s="21" t="s">
        <v>83</v>
      </c>
      <c r="C127" s="26" t="s">
        <v>164</v>
      </c>
      <c r="D127" s="26" t="s">
        <v>154</v>
      </c>
      <c r="E127" s="24" t="s">
        <v>114</v>
      </c>
      <c r="F127" s="31">
        <f t="shared" si="65"/>
        <v>5.6971713032257324E-8</v>
      </c>
      <c r="G127" s="31">
        <f t="shared" si="97"/>
        <v>0.48962521130872011</v>
      </c>
      <c r="H127" s="31">
        <f t="shared" si="66"/>
        <v>1.1635780126594693E-7</v>
      </c>
      <c r="I127" s="31">
        <f t="shared" si="102"/>
        <v>3.3319245438614575</v>
      </c>
      <c r="J127" s="31">
        <f t="shared" si="67"/>
        <v>2.8239841920931558E-2</v>
      </c>
      <c r="K127" s="31">
        <f t="shared" si="125"/>
        <v>0.40346187713216175</v>
      </c>
      <c r="L127" s="31">
        <f t="shared" si="126"/>
        <v>0.40346187713216175</v>
      </c>
      <c r="M127" s="31">
        <f t="shared" si="68"/>
        <v>1.6881287233177864E-2</v>
      </c>
      <c r="N127" s="31">
        <f t="shared" si="69"/>
        <v>8.2270478615537428E-3</v>
      </c>
      <c r="O127" s="31">
        <f t="shared" si="103"/>
        <v>1.7569310122501611E-2</v>
      </c>
      <c r="P127" s="31">
        <f t="shared" si="104"/>
        <v>5.9760956175298804E-3</v>
      </c>
      <c r="Q127" s="31">
        <f t="shared" si="105"/>
        <v>8.3314063337569688E-2</v>
      </c>
      <c r="R127" s="31">
        <f t="shared" si="106"/>
        <v>7.8498293515358378E-2</v>
      </c>
      <c r="S127" s="31">
        <f t="shared" si="107"/>
        <v>0.10540184453227931</v>
      </c>
      <c r="T127" s="31">
        <f t="shared" si="70"/>
        <v>0.80583881691669335</v>
      </c>
      <c r="Z127" s="41">
        <f t="shared" si="108"/>
        <v>0.33615091227708482</v>
      </c>
      <c r="AA127" s="41">
        <f t="shared" si="71"/>
        <v>1</v>
      </c>
      <c r="AB127" s="41">
        <v>0.16890449035317767</v>
      </c>
      <c r="AC127" s="41">
        <f t="shared" si="72"/>
        <v>1</v>
      </c>
      <c r="AD127" s="41">
        <f t="shared" si="73"/>
        <v>1</v>
      </c>
      <c r="AE127" s="41">
        <f t="shared" si="109"/>
        <v>0.86987924865831845</v>
      </c>
      <c r="AF127" s="41">
        <f t="shared" si="110"/>
        <v>0.37106370296841956</v>
      </c>
      <c r="AG127" s="41">
        <f t="shared" si="111"/>
        <v>0.21124361158432708</v>
      </c>
      <c r="AH127" s="41">
        <f t="shared" si="112"/>
        <v>0.15569326103795506</v>
      </c>
      <c r="AI127" s="41">
        <f t="shared" si="113"/>
        <v>6.1344169343218978E-2</v>
      </c>
      <c r="AJ127" s="41">
        <f t="shared" si="114"/>
        <v>8.4054735045513501E-2</v>
      </c>
      <c r="AK127" s="41">
        <f t="shared" si="115"/>
        <v>3.6080948522888741E-2</v>
      </c>
      <c r="AL127" s="41">
        <f t="shared" si="116"/>
        <v>0</v>
      </c>
      <c r="AM127" s="41">
        <f t="shared" si="117"/>
        <v>0</v>
      </c>
      <c r="AN127" s="41">
        <f t="shared" si="118"/>
        <v>7.8498293515358378E-2</v>
      </c>
      <c r="AO127" s="41">
        <f t="shared" si="119"/>
        <v>8.7846550612508054E-3</v>
      </c>
      <c r="AP127" s="41">
        <f t="shared" si="120"/>
        <v>0</v>
      </c>
      <c r="AQ127" s="41">
        <f t="shared" si="121"/>
        <v>0</v>
      </c>
      <c r="AR127" s="41">
        <f t="shared" si="124"/>
        <v>0.10540184453227931</v>
      </c>
      <c r="AS127" s="41">
        <f t="shared" si="122"/>
        <v>2.9880478087649402E-3</v>
      </c>
      <c r="AT127" s="44">
        <v>0.35060000000000002</v>
      </c>
      <c r="AU127" s="43">
        <f>INDEX('[4]Social Distancing Grades'!$C$2:$C$126,MATCH('Data Table'!$A127,'[4]Social Distancing Grades'!$B$2:$B$126,0))</f>
        <v>1</v>
      </c>
      <c r="AV127" s="62">
        <v>0.16890449035317767</v>
      </c>
      <c r="AW127" s="43">
        <f>INDEX('[4]Social Distancing Grades'!$E$2:$E$126,MATCH('Data Table'!$A127,'[4]Social Distancing Grades'!$B$2:$B$126,0))</f>
        <v>1</v>
      </c>
      <c r="AX127" s="43">
        <f>INDEX('[4]Social Distancing Grades'!$D$2:$D$126,MATCH('Data Table'!$A127,'[4]Social Distancing Grades'!$B$2:$B$126,0))</f>
        <v>1</v>
      </c>
      <c r="AY127" s="45">
        <v>3976</v>
      </c>
      <c r="AZ127" s="46">
        <v>0.18568334032155381</v>
      </c>
      <c r="BA127" s="43">
        <v>2.04</v>
      </c>
      <c r="BB127" s="43">
        <v>4.05</v>
      </c>
      <c r="BC127" s="268">
        <f>IF(INDEX('[5]Hospital Capacity'!$I$2:$I$126,MATCH('Data Table'!A127,'[5]Hospital Capacity'!$B$2:$B$126,0))&gt;100,100,INDEX('[5]Hospital Capacity'!$I$2:$I$126,MATCH('Data Table'!A127,'[5]Hospital Capacity'!$B$2:$B$126,0)))</f>
        <v>6.1344169343218979</v>
      </c>
      <c r="BD127" s="45">
        <v>197.21944411575436</v>
      </c>
      <c r="BE127" s="45">
        <f>INDEX('[3]60-Mile'!$S$4:$S$129,MATCH(E127,'[3]60-Mile'!$A$4:$A$129,0))</f>
        <v>105.47357458166422</v>
      </c>
      <c r="BF127" s="47">
        <f t="shared" si="99"/>
        <v>30</v>
      </c>
      <c r="BG127" s="43">
        <f t="shared" si="100"/>
        <v>30</v>
      </c>
      <c r="BH127" s="95">
        <v>174.57142857142858</v>
      </c>
      <c r="BI127" s="45">
        <f>INDEX('[3]60-Mile'!$V$4:$V$129,MATCH(E127,'[3]60-Mile'!$A$4:$A$129,0))</f>
        <v>15.571428571428571</v>
      </c>
      <c r="BJ127" s="47">
        <f t="shared" si="101"/>
        <v>30</v>
      </c>
      <c r="BK127" s="47">
        <f t="shared" si="74"/>
        <v>30</v>
      </c>
      <c r="BL127" s="95">
        <v>11.428571428571429</v>
      </c>
      <c r="BM127" s="45">
        <f>INDEX('[3]60-Mile'!$AA$4:$AA$129,MATCH(E127,'[3]60-Mile'!$A$4:$A$129,0))</f>
        <v>0.42857142857142855</v>
      </c>
      <c r="BO127" s="20">
        <v>6137428</v>
      </c>
      <c r="BP127" s="38">
        <v>46.767216930641816</v>
      </c>
      <c r="BQ127" s="38">
        <f>INDEX('[3]60-Mile'!$U$4:$U$129,MATCH(E127,'[3]60-Mile'!$A$4:$A$129,0))</f>
        <v>52.757916184694508</v>
      </c>
      <c r="BR127" s="38">
        <v>118.35454279424299</v>
      </c>
      <c r="BS127" s="38">
        <f>INDEX('[3]60-Mile'!$Z$4:$Z$129,MATCH(E127,'[3]60-Mile'!$A$4:$A$129,0))</f>
        <v>51.407637065033406</v>
      </c>
      <c r="BT127" s="118">
        <f t="shared" si="123"/>
        <v>-0.7397584973166369</v>
      </c>
      <c r="BU127" s="269">
        <v>5.1344169343218979</v>
      </c>
      <c r="BV127" s="2">
        <f>'[3]60-Mile'!B127</f>
        <v>16</v>
      </c>
      <c r="BW127" s="2">
        <f>'[3]60-Mile'!C127</f>
        <v>9</v>
      </c>
      <c r="BX127" s="2">
        <f>'[3]60-Mile'!D127</f>
        <v>14</v>
      </c>
      <c r="BY127" s="2">
        <f>'[3]60-Mile'!E127</f>
        <v>6</v>
      </c>
      <c r="BZ127" s="2">
        <f>'[3]60-Mile'!F127</f>
        <v>21</v>
      </c>
      <c r="CA127" s="2">
        <f>'[3]60-Mile'!G127</f>
        <v>15</v>
      </c>
      <c r="CB127" s="2">
        <f>'[3]60-Mile'!H127</f>
        <v>28</v>
      </c>
      <c r="CC127" s="2">
        <f>'[3]60-Mile'!I127</f>
        <v>0</v>
      </c>
      <c r="CD127" s="2">
        <f>'[3]60-Mile'!J127</f>
        <v>0</v>
      </c>
      <c r="CE127" s="2">
        <f>'[3]60-Mile'!K127</f>
        <v>0</v>
      </c>
      <c r="CF127" s="2">
        <f>'[3]60-Mile'!L127</f>
        <v>1</v>
      </c>
      <c r="CG127" s="2">
        <f>'[3]60-Mile'!M127</f>
        <v>2</v>
      </c>
      <c r="CH127" s="2">
        <f>'[3]60-Mile'!N127</f>
        <v>0</v>
      </c>
      <c r="CI127" s="2">
        <f>'[3]60-Mile'!O127</f>
        <v>0</v>
      </c>
      <c r="CK127" s="2">
        <v>1422</v>
      </c>
      <c r="CL127" s="2">
        <v>6354</v>
      </c>
      <c r="CM127" s="2">
        <v>-972</v>
      </c>
      <c r="CN127" s="2">
        <v>8674</v>
      </c>
      <c r="CO127" s="2">
        <v>-26582</v>
      </c>
      <c r="CP127" s="2">
        <v>955</v>
      </c>
      <c r="CQ127" s="2">
        <v>3976</v>
      </c>
    </row>
    <row r="128" spans="1:95" x14ac:dyDescent="0.25">
      <c r="A128" s="21">
        <v>39057</v>
      </c>
      <c r="B128" s="21" t="s">
        <v>90</v>
      </c>
      <c r="C128" s="28" t="s">
        <v>164</v>
      </c>
      <c r="D128" s="28" t="s">
        <v>157</v>
      </c>
      <c r="E128" s="25" t="s">
        <v>115</v>
      </c>
      <c r="F128" s="31">
        <f t="shared" ref="F128" si="127">G128*H128</f>
        <v>4.0809738622761814E-4</v>
      </c>
      <c r="G128" s="31">
        <f t="shared" si="97"/>
        <v>0.74507398101873712</v>
      </c>
      <c r="H128" s="31">
        <f t="shared" ref="H128" si="128">M128*(J128^I128)</f>
        <v>5.477273353038419E-4</v>
      </c>
      <c r="I128" s="31">
        <f t="shared" si="102"/>
        <v>3.4056282857437377</v>
      </c>
      <c r="J128" s="31">
        <f t="shared" ref="J128" si="129">L128*(AK128+(K128*AJ128))</f>
        <v>0.15061318935399695</v>
      </c>
      <c r="K128" s="31">
        <f t="shared" si="125"/>
        <v>0.83909283198938089</v>
      </c>
      <c r="L128" s="31">
        <f t="shared" si="126"/>
        <v>0.83909283198938089</v>
      </c>
      <c r="M128" s="31">
        <f t="shared" ref="M128" si="130">L128*(N128+(K128*Q128))</f>
        <v>0.34550745305585212</v>
      </c>
      <c r="N128" s="31">
        <f t="shared" ref="N128" si="131">(1-T128)*O128+T128*P128</f>
        <v>0.14669765328934753</v>
      </c>
      <c r="O128" s="31">
        <f t="shared" si="103"/>
        <v>0.25664861617396839</v>
      </c>
      <c r="P128" s="31">
        <f t="shared" si="104"/>
        <v>8.7649402390438252E-2</v>
      </c>
      <c r="Q128" s="31">
        <f t="shared" si="105"/>
        <v>0.31589524013453041</v>
      </c>
      <c r="R128" s="31">
        <f t="shared" si="106"/>
        <v>0.25887050035417608</v>
      </c>
      <c r="S128" s="31">
        <f t="shared" si="107"/>
        <v>0.43478260869565222</v>
      </c>
      <c r="T128" s="31">
        <f t="shared" ref="T128" si="132">1/(AE128+AF128)</f>
        <v>0.65060044022131525</v>
      </c>
      <c r="Z128" s="41">
        <f t="shared" si="108"/>
        <v>0.18874342851252449</v>
      </c>
      <c r="AA128" s="41">
        <f t="shared" ref="AA128" si="133">AU128</f>
        <v>1</v>
      </c>
      <c r="AB128" s="41">
        <v>0.39707051832060131</v>
      </c>
      <c r="AC128" s="41">
        <f t="shared" ref="AC128:AD128" si="134">AW128</f>
        <v>1</v>
      </c>
      <c r="AD128" s="41">
        <f t="shared" si="134"/>
        <v>1</v>
      </c>
      <c r="AE128" s="41">
        <f t="shared" si="109"/>
        <v>0.95608228980322008</v>
      </c>
      <c r="AF128" s="41">
        <f t="shared" si="110"/>
        <v>0.5809593999623589</v>
      </c>
      <c r="AG128" s="41">
        <f t="shared" si="111"/>
        <v>0.3901192504258944</v>
      </c>
      <c r="AH128" s="41">
        <f t="shared" si="112"/>
        <v>0.28040278853601858</v>
      </c>
      <c r="AI128" s="41">
        <f t="shared" si="113"/>
        <v>3.727597102841209E-2</v>
      </c>
      <c r="AJ128" s="41">
        <f t="shared" si="114"/>
        <v>0.12754377591493349</v>
      </c>
      <c r="AK128" s="41">
        <f t="shared" si="115"/>
        <v>7.2474195811952025E-2</v>
      </c>
      <c r="AL128" s="41">
        <f t="shared" si="116"/>
        <v>0</v>
      </c>
      <c r="AM128" s="41">
        <f t="shared" si="117"/>
        <v>6.967247175101543E-2</v>
      </c>
      <c r="AN128" s="41">
        <f t="shared" si="118"/>
        <v>0.25887050035417608</v>
      </c>
      <c r="AO128" s="41">
        <f t="shared" si="119"/>
        <v>9.3488072211476467E-2</v>
      </c>
      <c r="AP128" s="41">
        <f t="shared" si="120"/>
        <v>0</v>
      </c>
      <c r="AQ128" s="41">
        <f t="shared" si="121"/>
        <v>0</v>
      </c>
      <c r="AR128" s="41">
        <f t="shared" si="124"/>
        <v>0.43478260869565222</v>
      </c>
      <c r="AS128" s="41">
        <f t="shared" si="122"/>
        <v>4.3824701195219126E-2</v>
      </c>
      <c r="AT128" s="44">
        <v>0.20760000000000001</v>
      </c>
      <c r="AU128" s="43">
        <f>INDEX('[4]Social Distancing Grades'!$C$2:$C$126,MATCH('Data Table'!$A128,'[4]Social Distancing Grades'!$B$2:$B$126,0))</f>
        <v>1</v>
      </c>
      <c r="AV128" s="62">
        <v>0.39707051832060131</v>
      </c>
      <c r="AW128" s="43">
        <f>INDEX('[4]Social Distancing Grades'!$E$2:$E$126,MATCH('Data Table'!$A128,'[4]Social Distancing Grades'!$B$2:$B$126,0))</f>
        <v>1</v>
      </c>
      <c r="AX128" s="43">
        <f>INDEX('[4]Social Distancing Grades'!$D$2:$D$126,MATCH('Data Table'!$A128,'[4]Social Distancing Grades'!$B$2:$B$126,0))</f>
        <v>1</v>
      </c>
      <c r="AY128" s="45">
        <v>121</v>
      </c>
      <c r="AZ128" s="46">
        <v>0.21453848315151045</v>
      </c>
      <c r="BA128" s="43">
        <v>3.09</v>
      </c>
      <c r="BB128" s="43">
        <v>5.66</v>
      </c>
      <c r="BC128" s="268">
        <f>IF(INDEX('[5]Hospital Capacity'!$I$2:$I$126,MATCH('Data Table'!A128,'[5]Hospital Capacity'!$B$2:$B$126,0))&gt;100,100,INDEX('[5]Hospital Capacity'!$I$2:$I$126,MATCH('Data Table'!A128,'[5]Hospital Capacity'!$B$2:$B$126,0)))</f>
        <v>3.7275971028412092</v>
      </c>
      <c r="BD128" s="45">
        <v>276.45425561816643</v>
      </c>
      <c r="BE128" s="45">
        <f>INDEX('[3]60-Mile'!$S$4:$S$129,MATCH(E128,'[3]60-Mile'!$A$4:$A$129,0))</f>
        <v>190.04554358931614</v>
      </c>
      <c r="BF128" s="47">
        <f t="shared" si="99"/>
        <v>30</v>
      </c>
      <c r="BG128" s="43">
        <f t="shared" si="100"/>
        <v>28.454674867475781</v>
      </c>
      <c r="BH128" s="95">
        <v>574.71428571428567</v>
      </c>
      <c r="BI128" s="45">
        <f>INDEX('[3]60-Mile'!$V$4:$V$129,MATCH(E128,'[3]60-Mile'!$A$4:$A$129,0))</f>
        <v>165.71428571428572</v>
      </c>
      <c r="BJ128" s="47">
        <f t="shared" si="101"/>
        <v>30</v>
      </c>
      <c r="BK128" s="47">
        <f t="shared" ref="BK128" si="135">IF(BS128&lt;=0,30,IF(BS128&gt;30,30,BS128))</f>
        <v>30</v>
      </c>
      <c r="BL128" s="95">
        <v>47.142857142857146</v>
      </c>
      <c r="BM128" s="45">
        <f>INDEX('[3]60-Mile'!$AA$4:$AA$129,MATCH(E128,'[3]60-Mile'!$A$4:$A$129,0))</f>
        <v>6.2857142857142856</v>
      </c>
      <c r="BO128" s="20">
        <v>11689100</v>
      </c>
      <c r="BP128" s="38">
        <v>39.425098124478005</v>
      </c>
      <c r="BQ128" s="38">
        <f>INDEX('[3]60-Mile'!$U$4:$U$129,MATCH(E128,'[3]60-Mile'!$A$4:$A$129,0))</f>
        <v>28.454674867475781</v>
      </c>
      <c r="BR128" s="38">
        <v>76.168647862843386</v>
      </c>
      <c r="BS128" s="38">
        <f>INDEX('[3]60-Mile'!$Z$4:$Z$129,MATCH(E128,'[3]60-Mile'!$A$4:$A$129,0))</f>
        <v>37.917245526943269</v>
      </c>
      <c r="BT128" s="118">
        <f t="shared" si="123"/>
        <v>-0.91216457960644004</v>
      </c>
      <c r="BU128" s="269">
        <v>2.7275971028412092</v>
      </c>
      <c r="BV128" s="2">
        <f>'[3]60-Mile'!B128</f>
        <v>142</v>
      </c>
      <c r="BW128" s="2">
        <f>'[3]60-Mile'!C128</f>
        <v>153</v>
      </c>
      <c r="BX128" s="2">
        <f>'[3]60-Mile'!D128</f>
        <v>148</v>
      </c>
      <c r="BY128" s="2">
        <f>'[3]60-Mile'!E128</f>
        <v>193</v>
      </c>
      <c r="BZ128" s="2">
        <f>'[3]60-Mile'!F128</f>
        <v>175</v>
      </c>
      <c r="CA128" s="2">
        <f>'[3]60-Mile'!G128</f>
        <v>200</v>
      </c>
      <c r="CB128" s="2">
        <f>'[3]60-Mile'!H128</f>
        <v>149</v>
      </c>
      <c r="CC128" s="2">
        <f>'[3]60-Mile'!I128</f>
        <v>4</v>
      </c>
      <c r="CD128" s="2">
        <f>'[3]60-Mile'!J128</f>
        <v>10</v>
      </c>
      <c r="CE128" s="2">
        <f>'[3]60-Mile'!K128</f>
        <v>3</v>
      </c>
      <c r="CF128" s="2">
        <f>'[3]60-Mile'!L128</f>
        <v>13</v>
      </c>
      <c r="CG128" s="2">
        <f>'[3]60-Mile'!M128</f>
        <v>5</v>
      </c>
      <c r="CH128" s="2">
        <f>'[3]60-Mile'!N128</f>
        <v>8</v>
      </c>
      <c r="CI128" s="2">
        <f>'[3]60-Mile'!O128</f>
        <v>1</v>
      </c>
      <c r="CK128" s="2">
        <v>773</v>
      </c>
      <c r="CL128" s="2">
        <v>7086</v>
      </c>
      <c r="CM128" s="2">
        <v>2240</v>
      </c>
      <c r="CN128" s="2">
        <v>2452</v>
      </c>
      <c r="CO128" s="2">
        <v>2554</v>
      </c>
      <c r="CP128" s="2">
        <v>3029</v>
      </c>
      <c r="CQ128" s="2">
        <v>121</v>
      </c>
    </row>
    <row r="129" spans="6:10" x14ac:dyDescent="0.25">
      <c r="J129" s="31"/>
    </row>
    <row r="130" spans="6:10" x14ac:dyDescent="0.25">
      <c r="F130" s="31"/>
      <c r="G130" s="31"/>
      <c r="H130" s="31"/>
      <c r="I130" s="31"/>
      <c r="J130" s="31"/>
    </row>
    <row r="131" spans="6:10" x14ac:dyDescent="0.25">
      <c r="F131" s="31"/>
      <c r="G131" s="31"/>
      <c r="H131" s="31"/>
      <c r="I131" s="31"/>
      <c r="J131" s="31"/>
    </row>
    <row r="257" spans="5:5" x14ac:dyDescent="0.25">
      <c r="E257" s="34" t="s">
        <v>175</v>
      </c>
    </row>
    <row r="258" spans="5:5" x14ac:dyDescent="0.25">
      <c r="E258" s="153" t="s">
        <v>175</v>
      </c>
    </row>
    <row r="259" spans="5:5" x14ac:dyDescent="0.25">
      <c r="E259" s="24" t="s">
        <v>211</v>
      </c>
    </row>
    <row r="260" spans="5:5" x14ac:dyDescent="0.25">
      <c r="E260" s="153" t="s">
        <v>211</v>
      </c>
    </row>
    <row r="261" spans="5:5" x14ac:dyDescent="0.25">
      <c r="E261" s="24" t="s">
        <v>178</v>
      </c>
    </row>
    <row r="262" spans="5:5" x14ac:dyDescent="0.25">
      <c r="E262" s="153" t="s">
        <v>178</v>
      </c>
    </row>
    <row r="263" spans="5:5" x14ac:dyDescent="0.25">
      <c r="E263" s="24" t="s">
        <v>227</v>
      </c>
    </row>
    <row r="264" spans="5:5" x14ac:dyDescent="0.25">
      <c r="E264" s="153" t="s">
        <v>227</v>
      </c>
    </row>
    <row r="265" spans="5:5" x14ac:dyDescent="0.25">
      <c r="E265" s="153" t="s">
        <v>395</v>
      </c>
    </row>
    <row r="266" spans="5:5" x14ac:dyDescent="0.25">
      <c r="E266" s="24" t="s">
        <v>172</v>
      </c>
    </row>
    <row r="267" spans="5:5" x14ac:dyDescent="0.25">
      <c r="E267" s="153" t="s">
        <v>172</v>
      </c>
    </row>
    <row r="268" spans="5:5" x14ac:dyDescent="0.25">
      <c r="E268" s="24" t="s">
        <v>235</v>
      </c>
    </row>
    <row r="269" spans="5:5" x14ac:dyDescent="0.25">
      <c r="E269" s="153" t="s">
        <v>235</v>
      </c>
    </row>
    <row r="270" spans="5:5" x14ac:dyDescent="0.25">
      <c r="E270" s="24" t="s">
        <v>236</v>
      </c>
    </row>
    <row r="271" spans="5:5" x14ac:dyDescent="0.25">
      <c r="E271" s="153" t="s">
        <v>236</v>
      </c>
    </row>
    <row r="272" spans="5:5" x14ac:dyDescent="0.25">
      <c r="E272" s="24" t="s">
        <v>197</v>
      </c>
    </row>
    <row r="273" spans="5:5" x14ac:dyDescent="0.25">
      <c r="E273" s="153" t="s">
        <v>197</v>
      </c>
    </row>
    <row r="274" spans="5:5" x14ac:dyDescent="0.25">
      <c r="E274" s="24" t="s">
        <v>229</v>
      </c>
    </row>
    <row r="275" spans="5:5" x14ac:dyDescent="0.25">
      <c r="E275" s="153" t="s">
        <v>229</v>
      </c>
    </row>
    <row r="276" spans="5:5" x14ac:dyDescent="0.25">
      <c r="E276" s="24" t="s">
        <v>176</v>
      </c>
    </row>
    <row r="277" spans="5:5" x14ac:dyDescent="0.25">
      <c r="E277" s="153" t="s">
        <v>176</v>
      </c>
    </row>
    <row r="278" spans="5:5" x14ac:dyDescent="0.25">
      <c r="E278" s="24" t="s">
        <v>209</v>
      </c>
    </row>
    <row r="279" spans="5:5" x14ac:dyDescent="0.25">
      <c r="E279" s="153" t="s">
        <v>209</v>
      </c>
    </row>
    <row r="280" spans="5:5" x14ac:dyDescent="0.25">
      <c r="E280" s="24" t="s">
        <v>192</v>
      </c>
    </row>
    <row r="281" spans="5:5" x14ac:dyDescent="0.25">
      <c r="E281" s="153" t="s">
        <v>192</v>
      </c>
    </row>
    <row r="282" spans="5:5" x14ac:dyDescent="0.25">
      <c r="E282" s="24" t="s">
        <v>218</v>
      </c>
    </row>
    <row r="283" spans="5:5" x14ac:dyDescent="0.25">
      <c r="E283" s="153" t="s">
        <v>218</v>
      </c>
    </row>
    <row r="284" spans="5:5" x14ac:dyDescent="0.25">
      <c r="E284" s="24" t="s">
        <v>202</v>
      </c>
    </row>
    <row r="285" spans="5:5" x14ac:dyDescent="0.25">
      <c r="E285" s="153" t="s">
        <v>202</v>
      </c>
    </row>
    <row r="286" spans="5:5" x14ac:dyDescent="0.25">
      <c r="E286" s="24" t="s">
        <v>177</v>
      </c>
    </row>
    <row r="287" spans="5:5" x14ac:dyDescent="0.25">
      <c r="E287" s="153" t="s">
        <v>177</v>
      </c>
    </row>
    <row r="288" spans="5:5" x14ac:dyDescent="0.25">
      <c r="E288" s="24" t="s">
        <v>196</v>
      </c>
    </row>
    <row r="289" spans="5:5" x14ac:dyDescent="0.25">
      <c r="E289" s="153" t="s">
        <v>196</v>
      </c>
    </row>
    <row r="290" spans="5:5" x14ac:dyDescent="0.25">
      <c r="E290" s="24" t="s">
        <v>223</v>
      </c>
    </row>
    <row r="291" spans="5:5" x14ac:dyDescent="0.25">
      <c r="E291" s="153" t="s">
        <v>223</v>
      </c>
    </row>
    <row r="292" spans="5:5" x14ac:dyDescent="0.25">
      <c r="E292" s="24" t="s">
        <v>239</v>
      </c>
    </row>
    <row r="293" spans="5:5" x14ac:dyDescent="0.25">
      <c r="E293" s="153" t="s">
        <v>239</v>
      </c>
    </row>
    <row r="294" spans="5:5" x14ac:dyDescent="0.25">
      <c r="E294" s="24" t="s">
        <v>233</v>
      </c>
    </row>
    <row r="295" spans="5:5" x14ac:dyDescent="0.25">
      <c r="E295" s="153" t="s">
        <v>233</v>
      </c>
    </row>
    <row r="296" spans="5:5" x14ac:dyDescent="0.25">
      <c r="E296" s="24" t="s">
        <v>183</v>
      </c>
    </row>
    <row r="297" spans="5:5" x14ac:dyDescent="0.25">
      <c r="E297" s="153" t="s">
        <v>183</v>
      </c>
    </row>
    <row r="298" spans="5:5" x14ac:dyDescent="0.25">
      <c r="E298" s="24" t="s">
        <v>207</v>
      </c>
    </row>
    <row r="299" spans="5:5" x14ac:dyDescent="0.25">
      <c r="E299" s="153" t="s">
        <v>207</v>
      </c>
    </row>
    <row r="300" spans="5:5" x14ac:dyDescent="0.25">
      <c r="E300" s="24" t="s">
        <v>230</v>
      </c>
    </row>
    <row r="301" spans="5:5" x14ac:dyDescent="0.25">
      <c r="E301" s="153" t="s">
        <v>230</v>
      </c>
    </row>
    <row r="302" spans="5:5" x14ac:dyDescent="0.25">
      <c r="E302" s="24" t="s">
        <v>220</v>
      </c>
    </row>
    <row r="303" spans="5:5" x14ac:dyDescent="0.25">
      <c r="E303" s="153" t="s">
        <v>220</v>
      </c>
    </row>
    <row r="304" spans="5:5" x14ac:dyDescent="0.25">
      <c r="E304" s="24" t="s">
        <v>215</v>
      </c>
    </row>
    <row r="305" spans="5:5" x14ac:dyDescent="0.25">
      <c r="E305" s="153" t="s">
        <v>215</v>
      </c>
    </row>
    <row r="306" spans="5:5" x14ac:dyDescent="0.25">
      <c r="E306" s="24" t="s">
        <v>216</v>
      </c>
    </row>
    <row r="307" spans="5:5" x14ac:dyDescent="0.25">
      <c r="E307" s="153" t="s">
        <v>216</v>
      </c>
    </row>
    <row r="308" spans="5:5" x14ac:dyDescent="0.25">
      <c r="E308" s="24" t="s">
        <v>190</v>
      </c>
    </row>
    <row r="309" spans="5:5" x14ac:dyDescent="0.25">
      <c r="E309" s="153" t="s">
        <v>190</v>
      </c>
    </row>
    <row r="310" spans="5:5" x14ac:dyDescent="0.25">
      <c r="E310" s="24" t="s">
        <v>182</v>
      </c>
    </row>
    <row r="311" spans="5:5" x14ac:dyDescent="0.25">
      <c r="E311" s="153" t="s">
        <v>182</v>
      </c>
    </row>
    <row r="312" spans="5:5" x14ac:dyDescent="0.25">
      <c r="E312" s="24" t="s">
        <v>181</v>
      </c>
    </row>
    <row r="313" spans="5:5" x14ac:dyDescent="0.25">
      <c r="E313" s="153" t="s">
        <v>181</v>
      </c>
    </row>
    <row r="314" spans="5:5" x14ac:dyDescent="0.25">
      <c r="E314" s="24" t="s">
        <v>186</v>
      </c>
    </row>
    <row r="315" spans="5:5" x14ac:dyDescent="0.25">
      <c r="E315" s="153" t="s">
        <v>186</v>
      </c>
    </row>
    <row r="316" spans="5:5" x14ac:dyDescent="0.25">
      <c r="E316" s="24" t="s">
        <v>185</v>
      </c>
    </row>
    <row r="317" spans="5:5" x14ac:dyDescent="0.25">
      <c r="E317" s="153" t="s">
        <v>185</v>
      </c>
    </row>
    <row r="318" spans="5:5" x14ac:dyDescent="0.25">
      <c r="E318" s="24" t="s">
        <v>221</v>
      </c>
    </row>
    <row r="319" spans="5:5" x14ac:dyDescent="0.25">
      <c r="E319" s="153" t="s">
        <v>221</v>
      </c>
    </row>
    <row r="320" spans="5:5" x14ac:dyDescent="0.25">
      <c r="E320" s="24" t="s">
        <v>217</v>
      </c>
    </row>
    <row r="321" spans="5:5" x14ac:dyDescent="0.25">
      <c r="E321" s="153" t="s">
        <v>217</v>
      </c>
    </row>
    <row r="322" spans="5:5" x14ac:dyDescent="0.25">
      <c r="E322" s="24" t="s">
        <v>201</v>
      </c>
    </row>
    <row r="323" spans="5:5" x14ac:dyDescent="0.25">
      <c r="E323" s="153" t="s">
        <v>201</v>
      </c>
    </row>
    <row r="324" spans="5:5" x14ac:dyDescent="0.25">
      <c r="E324" s="24" t="s">
        <v>212</v>
      </c>
    </row>
    <row r="325" spans="5:5" x14ac:dyDescent="0.25">
      <c r="E325" s="153" t="s">
        <v>212</v>
      </c>
    </row>
    <row r="326" spans="5:5" x14ac:dyDescent="0.25">
      <c r="E326" s="24" t="s">
        <v>179</v>
      </c>
    </row>
    <row r="327" spans="5:5" x14ac:dyDescent="0.25">
      <c r="E327" s="153" t="s">
        <v>179</v>
      </c>
    </row>
    <row r="328" spans="5:5" x14ac:dyDescent="0.25">
      <c r="E328" s="24" t="s">
        <v>225</v>
      </c>
    </row>
    <row r="329" spans="5:5" x14ac:dyDescent="0.25">
      <c r="E329" s="153" t="s">
        <v>225</v>
      </c>
    </row>
    <row r="330" spans="5:5" x14ac:dyDescent="0.25">
      <c r="E330" s="24" t="s">
        <v>204</v>
      </c>
    </row>
    <row r="331" spans="5:5" x14ac:dyDescent="0.25">
      <c r="E331" s="153" t="s">
        <v>204</v>
      </c>
    </row>
    <row r="332" spans="5:5" x14ac:dyDescent="0.25">
      <c r="E332" s="24" t="s">
        <v>171</v>
      </c>
    </row>
    <row r="333" spans="5:5" x14ac:dyDescent="0.25">
      <c r="E333" s="153" t="s">
        <v>171</v>
      </c>
    </row>
    <row r="334" spans="5:5" x14ac:dyDescent="0.25">
      <c r="E334" s="24" t="s">
        <v>222</v>
      </c>
    </row>
    <row r="335" spans="5:5" x14ac:dyDescent="0.25">
      <c r="E335" s="153" t="s">
        <v>222</v>
      </c>
    </row>
    <row r="336" spans="5:5" x14ac:dyDescent="0.25">
      <c r="E336" s="24" t="s">
        <v>210</v>
      </c>
    </row>
    <row r="337" spans="5:5" x14ac:dyDescent="0.25">
      <c r="E337" s="153" t="s">
        <v>210</v>
      </c>
    </row>
    <row r="338" spans="5:5" x14ac:dyDescent="0.25">
      <c r="E338" s="24" t="s">
        <v>240</v>
      </c>
    </row>
    <row r="339" spans="5:5" x14ac:dyDescent="0.25">
      <c r="E339" s="153" t="s">
        <v>240</v>
      </c>
    </row>
    <row r="340" spans="5:5" x14ac:dyDescent="0.25">
      <c r="E340" s="24" t="s">
        <v>206</v>
      </c>
    </row>
    <row r="341" spans="5:5" x14ac:dyDescent="0.25">
      <c r="E341" s="153" t="s">
        <v>206</v>
      </c>
    </row>
    <row r="342" spans="5:5" x14ac:dyDescent="0.25">
      <c r="E342" s="24" t="s">
        <v>195</v>
      </c>
    </row>
    <row r="343" spans="5:5" x14ac:dyDescent="0.25">
      <c r="E343" s="153" t="s">
        <v>195</v>
      </c>
    </row>
    <row r="344" spans="5:5" x14ac:dyDescent="0.25">
      <c r="E344" s="24" t="s">
        <v>200</v>
      </c>
    </row>
    <row r="345" spans="5:5" x14ac:dyDescent="0.25">
      <c r="E345" s="153" t="s">
        <v>200</v>
      </c>
    </row>
    <row r="346" spans="5:5" x14ac:dyDescent="0.25">
      <c r="E346" s="24" t="s">
        <v>238</v>
      </c>
    </row>
    <row r="347" spans="5:5" x14ac:dyDescent="0.25">
      <c r="E347" s="153" t="s">
        <v>238</v>
      </c>
    </row>
    <row r="348" spans="5:5" x14ac:dyDescent="0.25">
      <c r="E348" s="24" t="s">
        <v>205</v>
      </c>
    </row>
    <row r="349" spans="5:5" x14ac:dyDescent="0.25">
      <c r="E349" s="153" t="s">
        <v>205</v>
      </c>
    </row>
    <row r="350" spans="5:5" x14ac:dyDescent="0.25">
      <c r="E350" s="24" t="s">
        <v>174</v>
      </c>
    </row>
    <row r="351" spans="5:5" x14ac:dyDescent="0.25">
      <c r="E351" s="153" t="s">
        <v>174</v>
      </c>
    </row>
    <row r="352" spans="5:5" x14ac:dyDescent="0.25">
      <c r="E352" s="24" t="s">
        <v>226</v>
      </c>
    </row>
    <row r="353" spans="5:5" x14ac:dyDescent="0.25">
      <c r="E353" s="153" t="s">
        <v>226</v>
      </c>
    </row>
    <row r="354" spans="5:5" x14ac:dyDescent="0.25">
      <c r="E354" s="24" t="s">
        <v>203</v>
      </c>
    </row>
    <row r="355" spans="5:5" x14ac:dyDescent="0.25">
      <c r="E355" s="153" t="s">
        <v>203</v>
      </c>
    </row>
    <row r="356" spans="5:5" x14ac:dyDescent="0.25">
      <c r="E356" s="24" t="s">
        <v>228</v>
      </c>
    </row>
    <row r="357" spans="5:5" x14ac:dyDescent="0.25">
      <c r="E357" s="153" t="s">
        <v>228</v>
      </c>
    </row>
    <row r="358" spans="5:5" x14ac:dyDescent="0.25">
      <c r="E358" s="24" t="s">
        <v>194</v>
      </c>
    </row>
    <row r="359" spans="5:5" x14ac:dyDescent="0.25">
      <c r="E359" s="153" t="s">
        <v>194</v>
      </c>
    </row>
    <row r="360" spans="5:5" x14ac:dyDescent="0.25">
      <c r="E360" s="24" t="s">
        <v>180</v>
      </c>
    </row>
    <row r="361" spans="5:5" x14ac:dyDescent="0.25">
      <c r="E361" s="153" t="s">
        <v>180</v>
      </c>
    </row>
    <row r="362" spans="5:5" x14ac:dyDescent="0.25">
      <c r="E362" s="24" t="s">
        <v>224</v>
      </c>
    </row>
    <row r="363" spans="5:5" x14ac:dyDescent="0.25">
      <c r="E363" s="153" t="s">
        <v>224</v>
      </c>
    </row>
    <row r="364" spans="5:5" x14ac:dyDescent="0.25">
      <c r="E364" s="24" t="s">
        <v>199</v>
      </c>
    </row>
    <row r="365" spans="5:5" x14ac:dyDescent="0.25">
      <c r="E365" s="153" t="s">
        <v>199</v>
      </c>
    </row>
    <row r="366" spans="5:5" x14ac:dyDescent="0.25">
      <c r="E366" s="24" t="s">
        <v>189</v>
      </c>
    </row>
    <row r="367" spans="5:5" x14ac:dyDescent="0.25">
      <c r="E367" s="153" t="s">
        <v>189</v>
      </c>
    </row>
    <row r="368" spans="5:5" x14ac:dyDescent="0.25">
      <c r="E368" s="24" t="s">
        <v>237</v>
      </c>
    </row>
    <row r="369" spans="5:5" x14ac:dyDescent="0.25">
      <c r="E369" s="153" t="s">
        <v>237</v>
      </c>
    </row>
    <row r="370" spans="5:5" x14ac:dyDescent="0.25">
      <c r="E370" s="24" t="s">
        <v>198</v>
      </c>
    </row>
    <row r="371" spans="5:5" x14ac:dyDescent="0.25">
      <c r="E371" s="153" t="s">
        <v>198</v>
      </c>
    </row>
    <row r="372" spans="5:5" x14ac:dyDescent="0.25">
      <c r="E372" s="24" t="s">
        <v>191</v>
      </c>
    </row>
    <row r="373" spans="5:5" x14ac:dyDescent="0.25">
      <c r="E373" s="153" t="s">
        <v>191</v>
      </c>
    </row>
    <row r="374" spans="5:5" x14ac:dyDescent="0.25">
      <c r="E374" s="24" t="s">
        <v>232</v>
      </c>
    </row>
    <row r="375" spans="5:5" x14ac:dyDescent="0.25">
      <c r="E375" s="153" t="s">
        <v>232</v>
      </c>
    </row>
    <row r="376" spans="5:5" x14ac:dyDescent="0.25">
      <c r="E376" s="24" t="s">
        <v>193</v>
      </c>
    </row>
    <row r="377" spans="5:5" x14ac:dyDescent="0.25">
      <c r="E377" s="153" t="s">
        <v>193</v>
      </c>
    </row>
    <row r="378" spans="5:5" x14ac:dyDescent="0.25">
      <c r="E378" s="24" t="s">
        <v>234</v>
      </c>
    </row>
    <row r="379" spans="5:5" x14ac:dyDescent="0.25">
      <c r="E379" s="153" t="s">
        <v>234</v>
      </c>
    </row>
    <row r="380" spans="5:5" x14ac:dyDescent="0.25">
      <c r="E380" s="24" t="s">
        <v>214</v>
      </c>
    </row>
    <row r="381" spans="5:5" x14ac:dyDescent="0.25">
      <c r="E381" s="154" t="s">
        <v>214</v>
      </c>
    </row>
    <row r="382" spans="5:5" x14ac:dyDescent="0.25">
      <c r="E382" s="34" t="s">
        <v>208</v>
      </c>
    </row>
    <row r="383" spans="5:5" x14ac:dyDescent="0.25">
      <c r="E383" t="s">
        <v>208</v>
      </c>
    </row>
    <row r="384" spans="5:5" x14ac:dyDescent="0.25">
      <c r="E384" s="34" t="s">
        <v>184</v>
      </c>
    </row>
    <row r="385" spans="5:5" x14ac:dyDescent="0.25">
      <c r="E385" t="s">
        <v>184</v>
      </c>
    </row>
    <row r="386" spans="5:5" x14ac:dyDescent="0.25">
      <c r="E386" s="34" t="s">
        <v>151</v>
      </c>
    </row>
    <row r="387" spans="5:5" x14ac:dyDescent="0.25">
      <c r="E387" t="s">
        <v>151</v>
      </c>
    </row>
    <row r="388" spans="5:5" x14ac:dyDescent="0.25">
      <c r="E388" s="34" t="s">
        <v>168</v>
      </c>
    </row>
    <row r="389" spans="5:5" x14ac:dyDescent="0.25">
      <c r="E389" t="s">
        <v>168</v>
      </c>
    </row>
    <row r="390" spans="5:5" x14ac:dyDescent="0.25">
      <c r="E390" s="34" t="s">
        <v>116</v>
      </c>
    </row>
    <row r="391" spans="5:5" x14ac:dyDescent="0.25">
      <c r="E391" t="s">
        <v>116</v>
      </c>
    </row>
    <row r="392" spans="5:5" x14ac:dyDescent="0.25">
      <c r="E392" s="34" t="s">
        <v>127</v>
      </c>
    </row>
    <row r="393" spans="5:5" x14ac:dyDescent="0.25">
      <c r="E393" t="s">
        <v>127</v>
      </c>
    </row>
    <row r="394" spans="5:5" x14ac:dyDescent="0.25">
      <c r="E394" s="34" t="s">
        <v>129</v>
      </c>
    </row>
    <row r="395" spans="5:5" x14ac:dyDescent="0.25">
      <c r="E395" t="s">
        <v>129</v>
      </c>
    </row>
    <row r="396" spans="5:5" x14ac:dyDescent="0.25">
      <c r="E396" s="34" t="s">
        <v>126</v>
      </c>
    </row>
    <row r="397" spans="5:5" x14ac:dyDescent="0.25">
      <c r="E397" t="s">
        <v>126</v>
      </c>
    </row>
    <row r="398" spans="5:5" x14ac:dyDescent="0.25">
      <c r="E398" s="34" t="s">
        <v>118</v>
      </c>
    </row>
    <row r="399" spans="5:5" x14ac:dyDescent="0.25">
      <c r="E399" t="s">
        <v>118</v>
      </c>
    </row>
    <row r="400" spans="5:5" x14ac:dyDescent="0.25">
      <c r="E400" s="34" t="s">
        <v>142</v>
      </c>
    </row>
    <row r="401" spans="5:5" x14ac:dyDescent="0.25">
      <c r="E401" t="s">
        <v>142</v>
      </c>
    </row>
    <row r="402" spans="5:5" x14ac:dyDescent="0.25">
      <c r="E402" s="34" t="s">
        <v>122</v>
      </c>
    </row>
    <row r="403" spans="5:5" x14ac:dyDescent="0.25">
      <c r="E403" t="s">
        <v>122</v>
      </c>
    </row>
    <row r="404" spans="5:5" x14ac:dyDescent="0.25">
      <c r="E404" s="34" t="s">
        <v>231</v>
      </c>
    </row>
    <row r="405" spans="5:5" x14ac:dyDescent="0.25">
      <c r="E405" t="s">
        <v>231</v>
      </c>
    </row>
    <row r="406" spans="5:5" x14ac:dyDescent="0.25">
      <c r="E406" s="34" t="s">
        <v>146</v>
      </c>
    </row>
    <row r="407" spans="5:5" x14ac:dyDescent="0.25">
      <c r="E407" t="s">
        <v>146</v>
      </c>
    </row>
    <row r="408" spans="5:5" x14ac:dyDescent="0.25">
      <c r="E408" s="34" t="s">
        <v>147</v>
      </c>
    </row>
    <row r="409" spans="5:5" x14ac:dyDescent="0.25">
      <c r="E409" t="s">
        <v>147</v>
      </c>
    </row>
    <row r="410" spans="5:5" x14ac:dyDescent="0.25">
      <c r="E410" s="34" t="s">
        <v>132</v>
      </c>
    </row>
    <row r="411" spans="5:5" x14ac:dyDescent="0.25">
      <c r="E411" t="s">
        <v>132</v>
      </c>
    </row>
    <row r="412" spans="5:5" x14ac:dyDescent="0.25">
      <c r="E412" s="34" t="s">
        <v>219</v>
      </c>
    </row>
    <row r="413" spans="5:5" x14ac:dyDescent="0.25">
      <c r="E413" t="s">
        <v>219</v>
      </c>
    </row>
    <row r="414" spans="5:5" x14ac:dyDescent="0.25">
      <c r="E414" s="34" t="s">
        <v>131</v>
      </c>
    </row>
    <row r="415" spans="5:5" x14ac:dyDescent="0.25">
      <c r="E415" t="s">
        <v>131</v>
      </c>
    </row>
    <row r="416" spans="5:5" x14ac:dyDescent="0.25">
      <c r="E416" s="34" t="s">
        <v>109</v>
      </c>
    </row>
    <row r="417" spans="5:5" x14ac:dyDescent="0.25">
      <c r="E417" t="s">
        <v>109</v>
      </c>
    </row>
    <row r="418" spans="5:5" x14ac:dyDescent="0.25">
      <c r="E418" s="34" t="s">
        <v>112</v>
      </c>
    </row>
    <row r="419" spans="5:5" x14ac:dyDescent="0.25">
      <c r="E419" t="s">
        <v>112</v>
      </c>
    </row>
    <row r="420" spans="5:5" x14ac:dyDescent="0.25">
      <c r="E420" s="34" t="s">
        <v>163</v>
      </c>
    </row>
    <row r="421" spans="5:5" x14ac:dyDescent="0.25">
      <c r="E421" t="s">
        <v>163</v>
      </c>
    </row>
    <row r="422" spans="5:5" x14ac:dyDescent="0.25">
      <c r="E422" s="34" t="s">
        <v>144</v>
      </c>
    </row>
    <row r="423" spans="5:5" x14ac:dyDescent="0.25">
      <c r="E423" t="s">
        <v>144</v>
      </c>
    </row>
    <row r="424" spans="5:5" x14ac:dyDescent="0.25">
      <c r="E424" s="34" t="s">
        <v>188</v>
      </c>
    </row>
    <row r="425" spans="5:5" x14ac:dyDescent="0.25">
      <c r="E425" t="s">
        <v>188</v>
      </c>
    </row>
    <row r="426" spans="5:5" x14ac:dyDescent="0.25">
      <c r="E426" s="34" t="s">
        <v>107</v>
      </c>
    </row>
    <row r="427" spans="5:5" x14ac:dyDescent="0.25">
      <c r="E427" t="s">
        <v>107</v>
      </c>
    </row>
    <row r="428" spans="5:5" x14ac:dyDescent="0.25">
      <c r="E428" s="34" t="s">
        <v>128</v>
      </c>
    </row>
    <row r="429" spans="5:5" x14ac:dyDescent="0.25">
      <c r="E429" t="s">
        <v>128</v>
      </c>
    </row>
    <row r="430" spans="5:5" x14ac:dyDescent="0.25">
      <c r="E430" s="34" t="s">
        <v>139</v>
      </c>
    </row>
    <row r="431" spans="5:5" x14ac:dyDescent="0.25">
      <c r="E431" t="s">
        <v>139</v>
      </c>
    </row>
    <row r="432" spans="5:5" x14ac:dyDescent="0.25">
      <c r="E432" s="155" t="s">
        <v>169</v>
      </c>
    </row>
    <row r="433" spans="5:5" x14ac:dyDescent="0.25">
      <c r="E433" t="s">
        <v>169</v>
      </c>
    </row>
    <row r="434" spans="5:5" x14ac:dyDescent="0.25">
      <c r="E434" s="34" t="s">
        <v>140</v>
      </c>
    </row>
    <row r="435" spans="5:5" x14ac:dyDescent="0.25">
      <c r="E435" t="s">
        <v>140</v>
      </c>
    </row>
    <row r="436" spans="5:5" x14ac:dyDescent="0.25">
      <c r="E436" s="34" t="s">
        <v>111</v>
      </c>
    </row>
    <row r="437" spans="5:5" x14ac:dyDescent="0.25">
      <c r="E437" t="s">
        <v>111</v>
      </c>
    </row>
    <row r="438" spans="5:5" x14ac:dyDescent="0.25">
      <c r="E438" s="34" t="s">
        <v>173</v>
      </c>
    </row>
    <row r="439" spans="5:5" x14ac:dyDescent="0.25">
      <c r="E439" t="s">
        <v>173</v>
      </c>
    </row>
    <row r="440" spans="5:5" x14ac:dyDescent="0.25">
      <c r="E440" s="34" t="s">
        <v>187</v>
      </c>
    </row>
    <row r="441" spans="5:5" x14ac:dyDescent="0.25">
      <c r="E441" t="s">
        <v>187</v>
      </c>
    </row>
    <row r="442" spans="5:5" x14ac:dyDescent="0.25">
      <c r="E442" s="34" t="s">
        <v>254</v>
      </c>
    </row>
    <row r="443" spans="5:5" x14ac:dyDescent="0.25">
      <c r="E443" t="s">
        <v>254</v>
      </c>
    </row>
    <row r="444" spans="5:5" x14ac:dyDescent="0.25">
      <c r="E444" s="34" t="s">
        <v>134</v>
      </c>
    </row>
    <row r="445" spans="5:5" x14ac:dyDescent="0.25">
      <c r="E445" t="s">
        <v>134</v>
      </c>
    </row>
    <row r="446" spans="5:5" x14ac:dyDescent="0.25">
      <c r="E446" s="34" t="s">
        <v>125</v>
      </c>
    </row>
    <row r="447" spans="5:5" x14ac:dyDescent="0.25">
      <c r="E447" t="s">
        <v>125</v>
      </c>
    </row>
    <row r="448" spans="5:5" x14ac:dyDescent="0.25">
      <c r="E448" s="34" t="s">
        <v>136</v>
      </c>
    </row>
    <row r="449" spans="5:5" x14ac:dyDescent="0.25">
      <c r="E449" t="s">
        <v>136</v>
      </c>
    </row>
    <row r="450" spans="5:5" x14ac:dyDescent="0.25">
      <c r="E450" s="34" t="s">
        <v>148</v>
      </c>
    </row>
    <row r="451" spans="5:5" x14ac:dyDescent="0.25">
      <c r="E451" t="s">
        <v>148</v>
      </c>
    </row>
    <row r="452" spans="5:5" x14ac:dyDescent="0.25">
      <c r="E452" s="34" t="s">
        <v>150</v>
      </c>
    </row>
    <row r="453" spans="5:5" x14ac:dyDescent="0.25">
      <c r="E453" t="s">
        <v>150</v>
      </c>
    </row>
    <row r="454" spans="5:5" x14ac:dyDescent="0.25">
      <c r="E454" s="34" t="s">
        <v>120</v>
      </c>
    </row>
    <row r="455" spans="5:5" x14ac:dyDescent="0.25">
      <c r="E455" t="s">
        <v>120</v>
      </c>
    </row>
    <row r="456" spans="5:5" x14ac:dyDescent="0.25">
      <c r="E456" s="34" t="s">
        <v>123</v>
      </c>
    </row>
    <row r="457" spans="5:5" x14ac:dyDescent="0.25">
      <c r="E457" t="s">
        <v>123</v>
      </c>
    </row>
    <row r="458" spans="5:5" x14ac:dyDescent="0.25">
      <c r="E458" s="34" t="s">
        <v>102</v>
      </c>
    </row>
    <row r="459" spans="5:5" x14ac:dyDescent="0.25">
      <c r="E459" t="s">
        <v>102</v>
      </c>
    </row>
    <row r="460" spans="5:5" x14ac:dyDescent="0.25">
      <c r="E460" s="34" t="s">
        <v>145</v>
      </c>
    </row>
    <row r="461" spans="5:5" x14ac:dyDescent="0.25">
      <c r="E461" t="s">
        <v>145</v>
      </c>
    </row>
    <row r="462" spans="5:5" x14ac:dyDescent="0.25">
      <c r="E462" s="34" t="s">
        <v>105</v>
      </c>
    </row>
    <row r="463" spans="5:5" x14ac:dyDescent="0.25">
      <c r="E463" t="s">
        <v>105</v>
      </c>
    </row>
    <row r="464" spans="5:5" x14ac:dyDescent="0.25">
      <c r="E464" s="34" t="s">
        <v>141</v>
      </c>
    </row>
    <row r="465" spans="5:5" x14ac:dyDescent="0.25">
      <c r="E465" t="s">
        <v>141</v>
      </c>
    </row>
    <row r="466" spans="5:5" x14ac:dyDescent="0.25">
      <c r="E466" s="34" t="s">
        <v>170</v>
      </c>
    </row>
    <row r="467" spans="5:5" x14ac:dyDescent="0.25">
      <c r="E467" t="s">
        <v>170</v>
      </c>
    </row>
    <row r="468" spans="5:5" x14ac:dyDescent="0.25">
      <c r="E468" s="34" t="s">
        <v>113</v>
      </c>
    </row>
    <row r="469" spans="5:5" x14ac:dyDescent="0.25">
      <c r="E469" t="s">
        <v>113</v>
      </c>
    </row>
    <row r="470" spans="5:5" x14ac:dyDescent="0.25">
      <c r="E470" s="34" t="s">
        <v>137</v>
      </c>
    </row>
    <row r="471" spans="5:5" x14ac:dyDescent="0.25">
      <c r="E471" t="s">
        <v>137</v>
      </c>
    </row>
    <row r="472" spans="5:5" x14ac:dyDescent="0.25">
      <c r="E472" s="34" t="s">
        <v>117</v>
      </c>
    </row>
    <row r="473" spans="5:5" x14ac:dyDescent="0.25">
      <c r="E473" t="s">
        <v>117</v>
      </c>
    </row>
    <row r="474" spans="5:5" x14ac:dyDescent="0.25">
      <c r="E474" s="34" t="s">
        <v>133</v>
      </c>
    </row>
    <row r="475" spans="5:5" x14ac:dyDescent="0.25">
      <c r="E475" t="s">
        <v>133</v>
      </c>
    </row>
    <row r="476" spans="5:5" x14ac:dyDescent="0.25">
      <c r="E476" s="34" t="s">
        <v>124</v>
      </c>
    </row>
    <row r="477" spans="5:5" x14ac:dyDescent="0.25">
      <c r="E477" t="s">
        <v>124</v>
      </c>
    </row>
    <row r="478" spans="5:5" x14ac:dyDescent="0.25">
      <c r="E478" s="34" t="s">
        <v>130</v>
      </c>
    </row>
    <row r="479" spans="5:5" x14ac:dyDescent="0.25">
      <c r="E479" t="s">
        <v>130</v>
      </c>
    </row>
    <row r="480" spans="5:5" x14ac:dyDescent="0.25">
      <c r="E480" s="34" t="s">
        <v>104</v>
      </c>
    </row>
    <row r="481" spans="5:5" x14ac:dyDescent="0.25">
      <c r="E481" t="s">
        <v>104</v>
      </c>
    </row>
    <row r="482" spans="5:5" x14ac:dyDescent="0.25">
      <c r="E482" s="34" t="s">
        <v>213</v>
      </c>
    </row>
    <row r="483" spans="5:5" x14ac:dyDescent="0.25">
      <c r="E483" t="s">
        <v>213</v>
      </c>
    </row>
    <row r="484" spans="5:5" x14ac:dyDescent="0.25">
      <c r="E484" s="34" t="s">
        <v>106</v>
      </c>
    </row>
    <row r="485" spans="5:5" x14ac:dyDescent="0.25">
      <c r="E485" t="s">
        <v>106</v>
      </c>
    </row>
    <row r="486" spans="5:5" x14ac:dyDescent="0.25">
      <c r="E486" s="34" t="s">
        <v>143</v>
      </c>
    </row>
    <row r="487" spans="5:5" x14ac:dyDescent="0.25">
      <c r="E487" t="s">
        <v>143</v>
      </c>
    </row>
    <row r="488" spans="5:5" x14ac:dyDescent="0.25">
      <c r="E488" s="34" t="s">
        <v>103</v>
      </c>
    </row>
    <row r="489" spans="5:5" x14ac:dyDescent="0.25">
      <c r="E489" t="s">
        <v>103</v>
      </c>
    </row>
    <row r="490" spans="5:5" x14ac:dyDescent="0.25">
      <c r="E490" s="34" t="s">
        <v>135</v>
      </c>
    </row>
    <row r="491" spans="5:5" x14ac:dyDescent="0.25">
      <c r="E491" t="s">
        <v>135</v>
      </c>
    </row>
    <row r="492" spans="5:5" x14ac:dyDescent="0.25">
      <c r="E492" s="34" t="s">
        <v>121</v>
      </c>
    </row>
    <row r="493" spans="5:5" x14ac:dyDescent="0.25">
      <c r="E493" t="s">
        <v>121</v>
      </c>
    </row>
    <row r="494" spans="5:5" x14ac:dyDescent="0.25">
      <c r="E494" s="34" t="s">
        <v>138</v>
      </c>
    </row>
    <row r="495" spans="5:5" x14ac:dyDescent="0.25">
      <c r="E495" t="s">
        <v>138</v>
      </c>
    </row>
    <row r="496" spans="5:5" x14ac:dyDescent="0.25">
      <c r="E496" s="34" t="s">
        <v>119</v>
      </c>
    </row>
    <row r="497" spans="5:5" x14ac:dyDescent="0.25">
      <c r="E497" t="s">
        <v>119</v>
      </c>
    </row>
    <row r="498" spans="5:5" x14ac:dyDescent="0.25">
      <c r="E498" s="34" t="s">
        <v>108</v>
      </c>
    </row>
    <row r="499" spans="5:5" x14ac:dyDescent="0.25">
      <c r="E499" t="s">
        <v>108</v>
      </c>
    </row>
    <row r="500" spans="5:5" x14ac:dyDescent="0.25">
      <c r="E500" s="34" t="s">
        <v>110</v>
      </c>
    </row>
    <row r="501" spans="5:5" x14ac:dyDescent="0.25">
      <c r="E501" t="s">
        <v>110</v>
      </c>
    </row>
    <row r="502" spans="5:5" x14ac:dyDescent="0.25">
      <c r="E502" s="34" t="s">
        <v>149</v>
      </c>
    </row>
    <row r="503" spans="5:5" x14ac:dyDescent="0.25">
      <c r="E503" t="s">
        <v>149</v>
      </c>
    </row>
    <row r="504" spans="5:5" x14ac:dyDescent="0.25">
      <c r="E504" s="34" t="s">
        <v>114</v>
      </c>
    </row>
    <row r="505" spans="5:5" x14ac:dyDescent="0.25">
      <c r="E505" t="s">
        <v>114</v>
      </c>
    </row>
    <row r="506" spans="5:5" x14ac:dyDescent="0.25">
      <c r="E506" s="34" t="s">
        <v>115</v>
      </c>
    </row>
    <row r="507" spans="5:5" x14ac:dyDescent="0.25">
      <c r="E507" t="s">
        <v>115</v>
      </c>
    </row>
  </sheetData>
  <sortState xmlns:xlrd2="http://schemas.microsoft.com/office/spreadsheetml/2017/richdata2" ref="E258:E507">
    <sortCondition ref="E257"/>
  </sortState>
  <pageMargins left="0.7" right="0.7" top="0.75" bottom="0.75" header="0.3" footer="0.3"/>
  <pageSetup paperSize="4" orientation="portrait" r:id="rId1"/>
  <ignoredErrors>
    <ignoredError sqref="AA4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6B76-91D0-40B4-B54F-3C962A202F6E}">
  <dimension ref="A1:T103"/>
  <sheetViews>
    <sheetView showGridLines="0" topLeftCell="J13" zoomScaleNormal="100" workbookViewId="0">
      <selection activeCell="N81" sqref="N81"/>
    </sheetView>
  </sheetViews>
  <sheetFormatPr defaultRowHeight="15.75" x14ac:dyDescent="0.25"/>
  <cols>
    <col min="1" max="9" width="9.140625" hidden="1" customWidth="1"/>
    <col min="10" max="10" width="35" style="82" customWidth="1"/>
    <col min="11" max="11" width="13.85546875" style="2" customWidth="1"/>
    <col min="12" max="12" width="11.140625" style="2" customWidth="1"/>
    <col min="13" max="13" width="12.28515625" style="2" customWidth="1"/>
    <col min="14" max="14" width="13.140625" style="2" customWidth="1"/>
    <col min="15" max="15" width="12.5703125" style="2" customWidth="1"/>
    <col min="16" max="16" width="11.5703125" style="2" customWidth="1"/>
    <col min="17" max="17" width="12" style="2" customWidth="1"/>
    <col min="18" max="18" width="16" style="2" customWidth="1"/>
    <col min="19" max="19" width="14.28515625" customWidth="1"/>
  </cols>
  <sheetData>
    <row r="1" spans="1:20" ht="46.5" customHeight="1" x14ac:dyDescent="0.25">
      <c r="J1" s="73" t="s">
        <v>246</v>
      </c>
      <c r="K1" s="93" t="s">
        <v>378</v>
      </c>
      <c r="L1" s="111" t="s">
        <v>379</v>
      </c>
      <c r="M1" s="94" t="s">
        <v>382</v>
      </c>
      <c r="N1" s="94" t="s">
        <v>383</v>
      </c>
      <c r="O1" s="107" t="s">
        <v>386</v>
      </c>
      <c r="P1" s="102" t="s">
        <v>387</v>
      </c>
      <c r="Q1" s="102" t="s">
        <v>388</v>
      </c>
      <c r="R1" s="71" t="s">
        <v>391</v>
      </c>
      <c r="S1" s="85" t="s">
        <v>390</v>
      </c>
      <c r="T1" s="85" t="s">
        <v>392</v>
      </c>
    </row>
    <row r="2" spans="1:20" x14ac:dyDescent="0.25">
      <c r="A2" cm="1">
        <f t="array" ref="A2:T12">_xlfn._xlws.SORT(_xlfn._xlws.FILTER('Analysis Table'!$A$2:$T$126,'Analysis Table'!$F$2:$F$126="AS"),8)</f>
        <v>25.494428254900001</v>
      </c>
      <c r="B2">
        <v>-80.391498236299995</v>
      </c>
      <c r="C2">
        <v>12086</v>
      </c>
      <c r="D2" t="str">
        <v>AFRC</v>
      </c>
      <c r="E2">
        <v>62</v>
      </c>
      <c r="F2" t="str">
        <v>AS</v>
      </c>
      <c r="G2">
        <v>4</v>
      </c>
      <c r="H2" t="e">
        <v>#N/A</v>
      </c>
      <c r="I2">
        <v>2.9300305084011241E-2</v>
      </c>
      <c r="J2" s="74" t="str">
        <v>482nd FW Homestead ARB</v>
      </c>
      <c r="K2" s="86">
        <v>2.9300305084011241E-2</v>
      </c>
      <c r="L2" s="112">
        <v>498.50904710972679</v>
      </c>
      <c r="M2" s="99">
        <v>235.71428571428572</v>
      </c>
      <c r="N2" s="92">
        <v>0</v>
      </c>
      <c r="O2" s="108">
        <v>19.519615105230962</v>
      </c>
      <c r="P2" s="103">
        <v>11.857142857142858</v>
      </c>
      <c r="Q2" s="115">
        <v>0</v>
      </c>
      <c r="R2" s="119">
        <v>0</v>
      </c>
      <c r="S2" s="96">
        <v>-0.8</v>
      </c>
      <c r="T2" s="96">
        <v>3.3613855486841784</v>
      </c>
    </row>
    <row r="3" spans="1:20" x14ac:dyDescent="0.25">
      <c r="A3">
        <v>32.160608121000003</v>
      </c>
      <c r="B3">
        <v>-110.848714906</v>
      </c>
      <c r="C3">
        <v>4019</v>
      </c>
      <c r="D3" t="str">
        <v>ACC</v>
      </c>
      <c r="E3">
        <v>27</v>
      </c>
      <c r="F3" t="str">
        <v>AS</v>
      </c>
      <c r="G3">
        <v>122</v>
      </c>
      <c r="H3" t="e">
        <v>#N/A</v>
      </c>
      <c r="I3">
        <v>3.4936831121981399E-4</v>
      </c>
      <c r="J3" s="75" t="str">
        <v>Davis-Monthan AFB</v>
      </c>
      <c r="K3" s="87">
        <v>3.4936831121981399E-4</v>
      </c>
      <c r="L3" s="113">
        <v>189.58399451099407</v>
      </c>
      <c r="M3" s="100">
        <v>52.714285714285715</v>
      </c>
      <c r="N3" s="90">
        <v>0</v>
      </c>
      <c r="O3" s="109">
        <v>13.491236478247631</v>
      </c>
      <c r="P3" s="104">
        <v>3.2857142857142856</v>
      </c>
      <c r="Q3" s="116">
        <v>0</v>
      </c>
      <c r="R3" s="120">
        <v>0</v>
      </c>
      <c r="S3" s="97">
        <v>-1</v>
      </c>
      <c r="T3" s="97">
        <v>1.6638186803937911</v>
      </c>
    </row>
    <row r="4" spans="1:20" x14ac:dyDescent="0.25">
      <c r="A4">
        <v>21.362725638899999</v>
      </c>
      <c r="B4">
        <v>-157.71577379600001</v>
      </c>
      <c r="C4">
        <v>15003</v>
      </c>
      <c r="D4" t="str">
        <v>PACAF</v>
      </c>
      <c r="E4">
        <v>72</v>
      </c>
      <c r="F4" t="str">
        <v>AS</v>
      </c>
      <c r="G4">
        <v>20</v>
      </c>
      <c r="H4" t="e">
        <v>#N/A</v>
      </c>
      <c r="I4">
        <v>1.8900950041425238E-9</v>
      </c>
      <c r="J4" s="75" t="str">
        <v>Hickam AFB</v>
      </c>
      <c r="K4" s="87">
        <v>1.8900950041425238E-9</v>
      </c>
      <c r="L4" s="113">
        <v>42.480578474659922</v>
      </c>
      <c r="M4" s="100">
        <v>0.14285714285714285</v>
      </c>
      <c r="N4" s="90">
        <v>0</v>
      </c>
      <c r="O4" s="109">
        <v>1.128711022273573</v>
      </c>
      <c r="P4" s="104">
        <v>0</v>
      </c>
      <c r="Q4" s="116">
        <v>0</v>
      </c>
      <c r="R4" s="120">
        <v>0</v>
      </c>
      <c r="S4" s="97">
        <v>-0.8</v>
      </c>
      <c r="T4" s="97">
        <v>-1</v>
      </c>
    </row>
    <row r="5" spans="1:20" x14ac:dyDescent="0.25">
      <c r="A5">
        <v>41.128122393300004</v>
      </c>
      <c r="B5">
        <v>-111.99124872</v>
      </c>
      <c r="C5">
        <v>49011</v>
      </c>
      <c r="D5" t="str">
        <v>AFMC</v>
      </c>
      <c r="E5">
        <v>60</v>
      </c>
      <c r="F5" t="str">
        <v>AS</v>
      </c>
      <c r="G5">
        <v>62</v>
      </c>
      <c r="H5" t="e">
        <v>#N/A</v>
      </c>
      <c r="I5">
        <v>9.0006203256042395E-4</v>
      </c>
      <c r="J5" s="75" t="str">
        <v>Hill AFB</v>
      </c>
      <c r="K5" s="87">
        <v>9.0006203256042395E-4</v>
      </c>
      <c r="L5" s="113">
        <v>274.24363854938889</v>
      </c>
      <c r="M5" s="100">
        <v>103.57142857142857</v>
      </c>
      <c r="N5" s="90">
        <v>0</v>
      </c>
      <c r="O5" s="109">
        <v>3.8089394242970682</v>
      </c>
      <c r="P5" s="104">
        <v>1.7142857142857142</v>
      </c>
      <c r="Q5" s="116">
        <v>0</v>
      </c>
      <c r="R5" s="120">
        <v>0</v>
      </c>
      <c r="S5" s="97">
        <v>-1</v>
      </c>
      <c r="T5" s="97">
        <v>14.095892863491056</v>
      </c>
    </row>
    <row r="6" spans="1:20" x14ac:dyDescent="0.25">
      <c r="A6">
        <v>32.918526078200003</v>
      </c>
      <c r="B6">
        <v>-106.133753072</v>
      </c>
      <c r="C6">
        <v>35035</v>
      </c>
      <c r="D6" t="str">
        <v>ACC</v>
      </c>
      <c r="E6">
        <v>61</v>
      </c>
      <c r="F6" t="str">
        <v>AS</v>
      </c>
      <c r="G6">
        <v>114</v>
      </c>
      <c r="H6" t="e">
        <v>#N/A</v>
      </c>
      <c r="I6">
        <v>3.1712698924012422E-7</v>
      </c>
      <c r="J6" s="75" t="str">
        <v>Holloman AFB</v>
      </c>
      <c r="K6" s="87">
        <v>3.1712698924012422E-7</v>
      </c>
      <c r="L6" s="113">
        <v>211.42167072124894</v>
      </c>
      <c r="M6" s="100">
        <v>32</v>
      </c>
      <c r="N6" s="90">
        <v>0</v>
      </c>
      <c r="O6" s="109">
        <v>1.0501076360326935</v>
      </c>
      <c r="P6" s="104">
        <v>0</v>
      </c>
      <c r="Q6" s="116">
        <v>0</v>
      </c>
      <c r="R6" s="120">
        <v>0</v>
      </c>
      <c r="S6" s="97">
        <v>-1</v>
      </c>
      <c r="T6" s="97">
        <v>1.503615149796651</v>
      </c>
    </row>
    <row r="7" spans="1:20" x14ac:dyDescent="0.25">
      <c r="A7">
        <v>61.2697996076</v>
      </c>
      <c r="B7">
        <v>-149.811187588</v>
      </c>
      <c r="C7">
        <v>2020</v>
      </c>
      <c r="D7" t="str">
        <v>PACAF</v>
      </c>
      <c r="E7">
        <v>40</v>
      </c>
      <c r="F7" t="str">
        <v>AS</v>
      </c>
      <c r="G7">
        <v>120</v>
      </c>
      <c r="H7" t="e">
        <v>#N/A</v>
      </c>
      <c r="I7">
        <v>1.7537591581439928E-18</v>
      </c>
      <c r="J7" s="75" t="str">
        <v>Joint Base Elmendorf-Richardson</v>
      </c>
      <c r="K7" s="87">
        <v>1.7537591581439928E-18</v>
      </c>
      <c r="L7" s="113">
        <v>71.875</v>
      </c>
      <c r="M7" s="100">
        <v>0.42857142857142855</v>
      </c>
      <c r="N7" s="90">
        <v>0</v>
      </c>
      <c r="O7" s="109">
        <v>1.3888888888888891</v>
      </c>
      <c r="P7" s="104">
        <v>0</v>
      </c>
      <c r="Q7" s="116">
        <v>0</v>
      </c>
      <c r="R7" s="120">
        <v>0</v>
      </c>
      <c r="S7" s="97">
        <v>-1</v>
      </c>
      <c r="T7" s="97">
        <v>-1</v>
      </c>
    </row>
    <row r="8" spans="1:20" x14ac:dyDescent="0.25">
      <c r="A8">
        <v>37.132267300499997</v>
      </c>
      <c r="B8">
        <v>-76.588907760699996</v>
      </c>
      <c r="C8">
        <v>51199</v>
      </c>
      <c r="D8" t="str">
        <v>ACC</v>
      </c>
      <c r="E8">
        <v>69</v>
      </c>
      <c r="F8" t="str">
        <v>AS</v>
      </c>
      <c r="G8">
        <v>70</v>
      </c>
      <c r="H8" t="e">
        <v>#N/A</v>
      </c>
      <c r="I8">
        <v>2.8738509870382928E-2</v>
      </c>
      <c r="J8" s="75" t="str">
        <v>Langley AFB</v>
      </c>
      <c r="K8" s="87">
        <v>2.8738509870382928E-2</v>
      </c>
      <c r="L8" s="113">
        <v>248.93978058441758</v>
      </c>
      <c r="M8" s="100">
        <v>137</v>
      </c>
      <c r="N8" s="90">
        <v>0</v>
      </c>
      <c r="O8" s="109">
        <v>10.771432813748836</v>
      </c>
      <c r="P8" s="104">
        <v>3.2857142857142856</v>
      </c>
      <c r="Q8" s="116">
        <v>0</v>
      </c>
      <c r="R8" s="120">
        <v>0</v>
      </c>
      <c r="S8" s="97">
        <v>-1</v>
      </c>
      <c r="T8" s="97">
        <v>1.4117029207249634</v>
      </c>
    </row>
    <row r="9" spans="1:20" x14ac:dyDescent="0.25">
      <c r="A9">
        <v>30.967560451200001</v>
      </c>
      <c r="B9">
        <v>-83.185112934100005</v>
      </c>
      <c r="C9">
        <v>13185</v>
      </c>
      <c r="D9" t="str">
        <v>ACC</v>
      </c>
      <c r="E9">
        <v>99</v>
      </c>
      <c r="F9" t="str">
        <v>AS</v>
      </c>
      <c r="G9">
        <v>32</v>
      </c>
      <c r="H9" t="e">
        <v>#N/A</v>
      </c>
      <c r="I9">
        <v>3.574917035517828E-5</v>
      </c>
      <c r="J9" s="75" t="str">
        <v>Moody AFB</v>
      </c>
      <c r="K9" s="87">
        <v>3.574917035517828E-5</v>
      </c>
      <c r="L9" s="113">
        <v>424.09537777574076</v>
      </c>
      <c r="M9" s="100">
        <v>74.857142857142861</v>
      </c>
      <c r="N9" s="90">
        <v>0</v>
      </c>
      <c r="O9" s="109">
        <v>24.062149093659052</v>
      </c>
      <c r="P9" s="104">
        <v>2</v>
      </c>
      <c r="Q9" s="116">
        <v>0</v>
      </c>
      <c r="R9" s="120">
        <v>0</v>
      </c>
      <c r="S9" s="97">
        <v>-1</v>
      </c>
      <c r="T9" s="97">
        <v>2.3737329316554252</v>
      </c>
    </row>
    <row r="10" spans="1:20" x14ac:dyDescent="0.25">
      <c r="A10">
        <v>43.048934923700003</v>
      </c>
      <c r="B10">
        <v>-115.86586605700001</v>
      </c>
      <c r="C10">
        <v>16039</v>
      </c>
      <c r="D10" t="str">
        <v>ACC</v>
      </c>
      <c r="E10">
        <v>100</v>
      </c>
      <c r="F10" t="str">
        <v>AS</v>
      </c>
      <c r="G10">
        <v>123</v>
      </c>
      <c r="H10" t="e">
        <v>#N/A</v>
      </c>
      <c r="I10">
        <v>1.1918069791011623E-5</v>
      </c>
      <c r="J10" s="75" t="str">
        <v>Mountain Home AFB</v>
      </c>
      <c r="K10" s="87">
        <v>1.1918069791011623E-5</v>
      </c>
      <c r="L10" s="113">
        <v>160.48498716696005</v>
      </c>
      <c r="M10" s="100">
        <v>3.7142857142857144</v>
      </c>
      <c r="N10" s="90">
        <v>0</v>
      </c>
      <c r="O10" s="109">
        <v>4.7991921999689016</v>
      </c>
      <c r="P10" s="104">
        <v>0.14285714285714285</v>
      </c>
      <c r="Q10" s="116">
        <v>0</v>
      </c>
      <c r="R10" s="120">
        <v>0</v>
      </c>
      <c r="S10" s="97">
        <v>-1</v>
      </c>
      <c r="T10" s="97">
        <v>99</v>
      </c>
    </row>
    <row r="11" spans="1:20" x14ac:dyDescent="0.25">
      <c r="A11">
        <v>35.3479202145</v>
      </c>
      <c r="B11">
        <v>-77.962511700600004</v>
      </c>
      <c r="C11">
        <v>37191</v>
      </c>
      <c r="D11" t="str">
        <v>ACC</v>
      </c>
      <c r="E11">
        <v>130</v>
      </c>
      <c r="F11" t="str">
        <v>AS</v>
      </c>
      <c r="G11">
        <v>91</v>
      </c>
      <c r="H11" t="e">
        <v>#N/A</v>
      </c>
      <c r="I11">
        <v>5.9505719134812993E-3</v>
      </c>
      <c r="J11" s="75" t="str">
        <v>Seymour Johnson AFB</v>
      </c>
      <c r="K11" s="87">
        <v>5.9505719134812993E-3</v>
      </c>
      <c r="L11" s="113">
        <v>216.528176343621</v>
      </c>
      <c r="M11" s="100">
        <v>213</v>
      </c>
      <c r="N11" s="90">
        <v>0</v>
      </c>
      <c r="O11" s="109">
        <v>6.0897531923984243</v>
      </c>
      <c r="P11" s="104">
        <v>3.2857142857142856</v>
      </c>
      <c r="Q11" s="116">
        <v>0</v>
      </c>
      <c r="R11" s="120">
        <v>0</v>
      </c>
      <c r="S11" s="97">
        <v>-1</v>
      </c>
      <c r="T11" s="97">
        <v>2.8274524920841477</v>
      </c>
    </row>
    <row r="12" spans="1:20" x14ac:dyDescent="0.25">
      <c r="A12">
        <v>33.974641795700002</v>
      </c>
      <c r="B12">
        <v>-80.470403450700005</v>
      </c>
      <c r="C12">
        <v>45085</v>
      </c>
      <c r="D12" t="str">
        <v>ACC</v>
      </c>
      <c r="E12">
        <v>131</v>
      </c>
      <c r="F12" t="str">
        <v>AS</v>
      </c>
      <c r="G12">
        <v>84</v>
      </c>
      <c r="H12" t="e">
        <v>#N/A</v>
      </c>
      <c r="I12">
        <v>6.1538918490133647E-4</v>
      </c>
      <c r="J12" s="76" t="str">
        <v>Shaw AFB</v>
      </c>
      <c r="K12" s="87">
        <v>6.1538918490133647E-4</v>
      </c>
      <c r="L12" s="113">
        <v>273.33657645806647</v>
      </c>
      <c r="M12" s="100">
        <v>86.857142857142861</v>
      </c>
      <c r="N12" s="90">
        <v>0</v>
      </c>
      <c r="O12" s="109">
        <v>13.764017496062547</v>
      </c>
      <c r="P12" s="104">
        <v>3.7142857142857144</v>
      </c>
      <c r="Q12" s="116">
        <v>0</v>
      </c>
      <c r="R12" s="121">
        <v>0</v>
      </c>
      <c r="S12" s="98">
        <v>-1</v>
      </c>
      <c r="T12" s="97">
        <v>14.135429555995827</v>
      </c>
    </row>
    <row r="13" spans="1:20" ht="45" customHeight="1" x14ac:dyDescent="0.25">
      <c r="J13" s="77" t="s">
        <v>247</v>
      </c>
      <c r="K13" s="127" t="s">
        <v>378</v>
      </c>
      <c r="L13" s="128" t="s">
        <v>379</v>
      </c>
      <c r="M13" s="129" t="s">
        <v>382</v>
      </c>
      <c r="N13" s="129" t="s">
        <v>383</v>
      </c>
      <c r="O13" s="130" t="s">
        <v>386</v>
      </c>
      <c r="P13" s="131" t="s">
        <v>387</v>
      </c>
      <c r="Q13" s="131" t="s">
        <v>388</v>
      </c>
      <c r="R13" s="132" t="s">
        <v>391</v>
      </c>
      <c r="S13" s="133" t="s">
        <v>390</v>
      </c>
      <c r="T13" s="85" t="s">
        <v>392</v>
      </c>
    </row>
    <row r="14" spans="1:20" x14ac:dyDescent="0.25">
      <c r="A14" cm="1">
        <f t="array" ref="A14:T16">_xlfn._xlws.SORT(_xlfn._xlws.FILTER('Analysis Table'!$A$2:$T$126,'Analysis Table'!$F$2:$F$126="C2"),8)</f>
        <v>47.147500000000001</v>
      </c>
      <c r="B14">
        <v>-122.479444</v>
      </c>
      <c r="C14">
        <v>53053</v>
      </c>
      <c r="D14" t="str">
        <v>AMC</v>
      </c>
      <c r="E14">
        <v>70</v>
      </c>
      <c r="F14" t="str">
        <v>C2</v>
      </c>
      <c r="G14">
        <v>97</v>
      </c>
      <c r="H14" t="e">
        <v>#N/A</v>
      </c>
      <c r="I14">
        <v>1.1933224645294031E-3</v>
      </c>
      <c r="J14" s="78" t="str">
        <v>McChord AFB</v>
      </c>
      <c r="K14" s="87">
        <v>1.1933224645294031E-3</v>
      </c>
      <c r="L14" s="113">
        <v>254.58546713429075</v>
      </c>
      <c r="M14" s="100">
        <v>61</v>
      </c>
      <c r="N14" s="90">
        <v>0</v>
      </c>
      <c r="O14" s="109">
        <v>15.837745067108044</v>
      </c>
      <c r="P14" s="104">
        <v>3.7142857142857144</v>
      </c>
      <c r="Q14" s="116">
        <v>0</v>
      </c>
      <c r="R14" s="120">
        <v>0</v>
      </c>
      <c r="S14" s="97">
        <v>-1</v>
      </c>
      <c r="T14" s="97">
        <v>6.8238172278784068</v>
      </c>
    </row>
    <row r="15" spans="1:20" x14ac:dyDescent="0.25">
      <c r="A15">
        <v>32.645408707800001</v>
      </c>
      <c r="B15">
        <v>-83.604766896000001</v>
      </c>
      <c r="C15">
        <v>13153</v>
      </c>
      <c r="D15" t="str">
        <v>AFMC</v>
      </c>
      <c r="E15">
        <v>122</v>
      </c>
      <c r="F15" t="str">
        <v>C2</v>
      </c>
      <c r="G15">
        <v>37</v>
      </c>
      <c r="H15" t="e">
        <v>#N/A</v>
      </c>
      <c r="I15">
        <v>1.3755981161358663E-2</v>
      </c>
      <c r="J15" s="79" t="str">
        <v>Robins AFB</v>
      </c>
      <c r="K15" s="87">
        <v>1.3755981161358663E-2</v>
      </c>
      <c r="L15" s="113">
        <v>400.82403878008751</v>
      </c>
      <c r="M15" s="100">
        <v>77.285714285714292</v>
      </c>
      <c r="N15" s="90">
        <v>0</v>
      </c>
      <c r="O15" s="109">
        <v>23.913879570007122</v>
      </c>
      <c r="P15" s="104">
        <v>8</v>
      </c>
      <c r="Q15" s="116">
        <v>0</v>
      </c>
      <c r="R15" s="120">
        <v>0</v>
      </c>
      <c r="S15" s="97">
        <v>-1</v>
      </c>
      <c r="T15" s="97">
        <v>2.3737329316554252</v>
      </c>
    </row>
    <row r="16" spans="1:20" x14ac:dyDescent="0.25">
      <c r="A16">
        <v>35.419243226299997</v>
      </c>
      <c r="B16">
        <v>-97.392911165200005</v>
      </c>
      <c r="C16">
        <v>40109</v>
      </c>
      <c r="D16" t="str">
        <v>AFMC</v>
      </c>
      <c r="E16">
        <v>140</v>
      </c>
      <c r="F16" t="str">
        <v>C2</v>
      </c>
      <c r="G16">
        <v>85</v>
      </c>
      <c r="H16" t="e">
        <v>#N/A</v>
      </c>
      <c r="I16">
        <v>1.6955224804893575E-5</v>
      </c>
      <c r="J16" s="80" t="str">
        <v>Tinker AFB</v>
      </c>
      <c r="K16" s="87">
        <v>1.6955224804893575E-5</v>
      </c>
      <c r="L16" s="113">
        <v>135.72717619000645</v>
      </c>
      <c r="M16" s="100">
        <v>30.857142857142858</v>
      </c>
      <c r="N16" s="90">
        <v>0</v>
      </c>
      <c r="O16" s="109">
        <v>7.1374273926339429</v>
      </c>
      <c r="P16" s="104">
        <v>1.5714285714285714</v>
      </c>
      <c r="Q16" s="116">
        <v>0</v>
      </c>
      <c r="R16" s="120">
        <v>0</v>
      </c>
      <c r="S16" s="97">
        <v>-1</v>
      </c>
      <c r="T16" s="97">
        <v>18.156772394082765</v>
      </c>
    </row>
    <row r="17" spans="1:20" ht="46.5" customHeight="1" x14ac:dyDescent="0.25">
      <c r="J17" s="77" t="s">
        <v>252</v>
      </c>
      <c r="K17" s="127" t="s">
        <v>378</v>
      </c>
      <c r="L17" s="128" t="s">
        <v>379</v>
      </c>
      <c r="M17" s="129" t="s">
        <v>382</v>
      </c>
      <c r="N17" s="129" t="s">
        <v>383</v>
      </c>
      <c r="O17" s="130" t="s">
        <v>386</v>
      </c>
      <c r="P17" s="131" t="s">
        <v>387</v>
      </c>
      <c r="Q17" s="131" t="s">
        <v>388</v>
      </c>
      <c r="R17" s="132" t="s">
        <v>391</v>
      </c>
      <c r="S17" s="133" t="s">
        <v>390</v>
      </c>
      <c r="T17" s="85" t="s">
        <v>392</v>
      </c>
    </row>
    <row r="18" spans="1:20" x14ac:dyDescent="0.25">
      <c r="A18" cm="1">
        <f t="array" ref="A18:T24">_xlfn._xlws.SORT(_xlfn._xlws.FILTER('Analysis Table'!$A$2:$T$126,'Analysis Table'!$F$2:$F$126="DIB"),8)</f>
        <v>32.772063000000003</v>
      </c>
      <c r="B18">
        <v>-97.42165</v>
      </c>
      <c r="C18">
        <v>48439</v>
      </c>
      <c r="D18" t="str">
        <v>AFRC</v>
      </c>
      <c r="E18">
        <v>102</v>
      </c>
      <c r="F18" t="str">
        <v>DIB</v>
      </c>
      <c r="G18">
        <v>25</v>
      </c>
      <c r="H18" t="e">
        <v>#N/A</v>
      </c>
      <c r="I18">
        <v>1.2188139839309413E-3</v>
      </c>
      <c r="J18" s="78" t="str">
        <v>301st FW NJRB Fort Worth</v>
      </c>
      <c r="K18" s="87">
        <v>1.2188139839309413E-3</v>
      </c>
      <c r="L18" s="113">
        <v>224.74933422063876</v>
      </c>
      <c r="M18" s="100">
        <v>323.71428571428572</v>
      </c>
      <c r="N18" s="90">
        <v>0</v>
      </c>
      <c r="O18" s="109">
        <v>5.9527408434232951</v>
      </c>
      <c r="P18" s="104">
        <v>8.8571428571428577</v>
      </c>
      <c r="Q18" s="116">
        <v>0</v>
      </c>
      <c r="R18" s="120">
        <v>0</v>
      </c>
      <c r="S18" s="97">
        <v>-1</v>
      </c>
      <c r="T18" s="97">
        <v>4.9891433329483164</v>
      </c>
    </row>
    <row r="19" spans="1:20" x14ac:dyDescent="0.25">
      <c r="A19">
        <v>35.364639214599997</v>
      </c>
      <c r="B19">
        <v>-86.079671674300002</v>
      </c>
      <c r="C19">
        <v>47031</v>
      </c>
      <c r="D19" t="str">
        <v>AFMC</v>
      </c>
      <c r="E19">
        <v>4</v>
      </c>
      <c r="F19" t="str">
        <v>DIB</v>
      </c>
      <c r="G19">
        <v>89</v>
      </c>
      <c r="H19" t="e">
        <v>#N/A</v>
      </c>
      <c r="I19">
        <v>1.1773003129169684E-3</v>
      </c>
      <c r="J19" s="79" t="str">
        <v>Arnold AFB</v>
      </c>
      <c r="K19" s="87">
        <v>1.1773003129169684E-3</v>
      </c>
      <c r="L19" s="113">
        <v>220.20216248883881</v>
      </c>
      <c r="M19" s="100">
        <v>114.57142857142857</v>
      </c>
      <c r="N19" s="90">
        <v>0</v>
      </c>
      <c r="O19" s="109">
        <v>3.5897587364049248</v>
      </c>
      <c r="P19" s="104">
        <v>0.7142857142857143</v>
      </c>
      <c r="Q19" s="116">
        <v>0</v>
      </c>
      <c r="R19" s="120">
        <v>0</v>
      </c>
      <c r="S19" s="97">
        <v>-1</v>
      </c>
      <c r="T19" s="97">
        <v>13.77632032601486</v>
      </c>
    </row>
    <row r="20" spans="1:20" x14ac:dyDescent="0.25">
      <c r="A20">
        <v>42.458926277000003</v>
      </c>
      <c r="B20">
        <v>-71.277108962200003</v>
      </c>
      <c r="C20">
        <v>25017</v>
      </c>
      <c r="D20" t="str">
        <v>AFMC</v>
      </c>
      <c r="E20">
        <v>56</v>
      </c>
      <c r="F20" t="str">
        <v>DIB</v>
      </c>
      <c r="G20">
        <v>10</v>
      </c>
      <c r="H20" t="e">
        <v>#N/A</v>
      </c>
      <c r="I20">
        <v>3.84826254966947</v>
      </c>
      <c r="J20" s="79" t="str">
        <v>Hanscom AFB</v>
      </c>
      <c r="K20" s="87">
        <v>3.84826254966947</v>
      </c>
      <c r="L20" s="113">
        <v>1268.0404267835047</v>
      </c>
      <c r="M20" s="100">
        <v>1179</v>
      </c>
      <c r="N20" s="90">
        <v>0</v>
      </c>
      <c r="O20" s="109">
        <v>78.158279072597821</v>
      </c>
      <c r="P20" s="104">
        <v>79.857142857142861</v>
      </c>
      <c r="Q20" s="116">
        <v>0</v>
      </c>
      <c r="R20" s="120">
        <v>0</v>
      </c>
      <c r="S20" s="97">
        <v>-0.8</v>
      </c>
      <c r="T20" s="97">
        <v>0.13944878650761017</v>
      </c>
    </row>
    <row r="21" spans="1:20" x14ac:dyDescent="0.25">
      <c r="A21">
        <v>30.407831613900001</v>
      </c>
      <c r="B21">
        <v>-88.921617866999995</v>
      </c>
      <c r="C21">
        <v>28047</v>
      </c>
      <c r="D21" t="str">
        <v>AETC</v>
      </c>
      <c r="E21">
        <v>74</v>
      </c>
      <c r="F21" t="str">
        <v>DIB</v>
      </c>
      <c r="G21">
        <v>31</v>
      </c>
      <c r="H21" t="e">
        <v>#N/A</v>
      </c>
      <c r="I21">
        <v>1.5575356348632634E-3</v>
      </c>
      <c r="J21" s="79" t="str">
        <v>Keesler AFB</v>
      </c>
      <c r="K21" s="87">
        <v>1.5575356348632634E-3</v>
      </c>
      <c r="L21" s="113">
        <v>368.64289324062594</v>
      </c>
      <c r="M21" s="100">
        <v>67</v>
      </c>
      <c r="N21" s="90">
        <v>0</v>
      </c>
      <c r="O21" s="109">
        <v>20.410837174106224</v>
      </c>
      <c r="P21" s="104">
        <v>2.8571428571428572</v>
      </c>
      <c r="Q21" s="116">
        <v>0</v>
      </c>
      <c r="R21" s="120">
        <v>0</v>
      </c>
      <c r="S21" s="97">
        <v>-1</v>
      </c>
      <c r="T21" s="97">
        <v>1.8216443449877051</v>
      </c>
    </row>
    <row r="22" spans="1:20" x14ac:dyDescent="0.25">
      <c r="A22">
        <v>34.995240889400002</v>
      </c>
      <c r="B22">
        <v>-106.48785694</v>
      </c>
      <c r="C22">
        <v>35001</v>
      </c>
      <c r="D22" t="str">
        <v>AFMC</v>
      </c>
      <c r="E22">
        <v>75</v>
      </c>
      <c r="F22" t="str">
        <v>DIB</v>
      </c>
      <c r="G22">
        <v>53</v>
      </c>
      <c r="H22" t="e">
        <v>#N/A</v>
      </c>
      <c r="I22">
        <v>1.3168768805516063E-4</v>
      </c>
      <c r="J22" s="79" t="str">
        <v>Kirtland AFB</v>
      </c>
      <c r="K22" s="87">
        <v>1.3168768805516063E-4</v>
      </c>
      <c r="L22" s="113">
        <v>194.25508735962933</v>
      </c>
      <c r="M22" s="100">
        <v>28.142857142857142</v>
      </c>
      <c r="N22" s="90">
        <v>0</v>
      </c>
      <c r="O22" s="109">
        <v>9.1013978460025093</v>
      </c>
      <c r="P22" s="104">
        <v>1.8571428571428572</v>
      </c>
      <c r="Q22" s="116">
        <v>0</v>
      </c>
      <c r="R22" s="120">
        <v>0</v>
      </c>
      <c r="S22" s="97">
        <v>-1</v>
      </c>
      <c r="T22" s="97">
        <v>1.503615149796651</v>
      </c>
    </row>
    <row r="23" spans="1:20" x14ac:dyDescent="0.25">
      <c r="A23">
        <v>33.918925441699997</v>
      </c>
      <c r="B23">
        <v>-118.381101391</v>
      </c>
      <c r="C23">
        <v>6037</v>
      </c>
      <c r="D23" t="str">
        <v>USSF</v>
      </c>
      <c r="E23">
        <v>80</v>
      </c>
      <c r="F23" t="str">
        <v>DIB</v>
      </c>
      <c r="G23">
        <v>5</v>
      </c>
      <c r="H23" t="e">
        <v>#N/A</v>
      </c>
      <c r="I23">
        <v>2.3307619180106251E-2</v>
      </c>
      <c r="J23" s="79" t="str">
        <v>Los Angeles AFB</v>
      </c>
      <c r="K23" s="87">
        <v>2.3307619180106251E-2</v>
      </c>
      <c r="L23" s="113">
        <v>364.73729633545162</v>
      </c>
      <c r="M23" s="100">
        <v>1157.4285714285713</v>
      </c>
      <c r="N23" s="90">
        <v>0</v>
      </c>
      <c r="O23" s="109">
        <v>16.108608290919332</v>
      </c>
      <c r="P23" s="104">
        <v>47.285714285714285</v>
      </c>
      <c r="Q23" s="116">
        <v>0</v>
      </c>
      <c r="R23" s="120">
        <v>0</v>
      </c>
      <c r="S23" s="97">
        <v>-1</v>
      </c>
      <c r="T23" s="97">
        <v>3.986792442999846</v>
      </c>
    </row>
    <row r="24" spans="1:20" x14ac:dyDescent="0.25">
      <c r="A24">
        <v>39.817368383999998</v>
      </c>
      <c r="B24">
        <v>-84.050703740399996</v>
      </c>
      <c r="C24">
        <v>39057</v>
      </c>
      <c r="D24" t="str">
        <v>AFMC</v>
      </c>
      <c r="E24">
        <v>155</v>
      </c>
      <c r="F24" t="str">
        <v>DIB</v>
      </c>
      <c r="G24">
        <v>38</v>
      </c>
      <c r="H24" t="e">
        <v>#N/A</v>
      </c>
      <c r="I24">
        <v>4.0809738622761814E-4</v>
      </c>
      <c r="J24" s="80" t="str">
        <v>Wright-Patterson AFB</v>
      </c>
      <c r="K24" s="87">
        <v>4.0809738622761814E-4</v>
      </c>
      <c r="L24" s="113">
        <v>190.04554358931614</v>
      </c>
      <c r="M24" s="100">
        <v>165.71428571428572</v>
      </c>
      <c r="N24" s="90">
        <v>0</v>
      </c>
      <c r="O24" s="109">
        <v>9.5767940205478812</v>
      </c>
      <c r="P24" s="104">
        <v>6.2857142857142856</v>
      </c>
      <c r="Q24" s="116">
        <v>0</v>
      </c>
      <c r="R24" s="120">
        <v>0</v>
      </c>
      <c r="S24" s="97">
        <v>-1</v>
      </c>
      <c r="T24" s="97">
        <v>2.7275971028412092</v>
      </c>
    </row>
    <row r="25" spans="1:20" ht="47.25" customHeight="1" x14ac:dyDescent="0.25">
      <c r="J25" s="77" t="s">
        <v>248</v>
      </c>
      <c r="K25" s="127" t="s">
        <v>378</v>
      </c>
      <c r="L25" s="128" t="s">
        <v>379</v>
      </c>
      <c r="M25" s="129" t="s">
        <v>382</v>
      </c>
      <c r="N25" s="129" t="s">
        <v>383</v>
      </c>
      <c r="O25" s="130" t="s">
        <v>386</v>
      </c>
      <c r="P25" s="131" t="s">
        <v>387</v>
      </c>
      <c r="Q25" s="131" t="s">
        <v>388</v>
      </c>
      <c r="R25" s="132" t="s">
        <v>391</v>
      </c>
      <c r="S25" s="133" t="s">
        <v>390</v>
      </c>
      <c r="T25" s="85" t="s">
        <v>392</v>
      </c>
    </row>
    <row r="26" spans="1:20" x14ac:dyDescent="0.25">
      <c r="A26" cm="1">
        <f t="array" ref="A26:T33">_xlfn._xlws.SORT(_xlfn._xlws.FILTER('Analysis Table'!$A$2:$T$126,'Analysis Table'!$F$2:$F$126="GS"),8)</f>
        <v>32.500280958200001</v>
      </c>
      <c r="B26">
        <v>-93.599941340499996</v>
      </c>
      <c r="C26">
        <v>22015</v>
      </c>
      <c r="D26" t="str">
        <v>AFGSC</v>
      </c>
      <c r="E26">
        <v>7</v>
      </c>
      <c r="F26" t="str">
        <v>GS</v>
      </c>
      <c r="G26">
        <v>112</v>
      </c>
      <c r="H26" t="e">
        <v>#N/A</v>
      </c>
      <c r="I26">
        <v>5.0250494309327846E-5</v>
      </c>
      <c r="J26" s="78" t="str">
        <v>Barksdale AFB</v>
      </c>
      <c r="K26" s="87">
        <v>5.0250494309327846E-5</v>
      </c>
      <c r="L26" s="113">
        <v>535.40775455709661</v>
      </c>
      <c r="M26" s="100">
        <v>99</v>
      </c>
      <c r="N26" s="90">
        <v>0</v>
      </c>
      <c r="O26" s="109">
        <v>41.985479711972175</v>
      </c>
      <c r="P26" s="104">
        <v>5.2857142857142856</v>
      </c>
      <c r="Q26" s="116">
        <v>0</v>
      </c>
      <c r="R26" s="120">
        <v>0</v>
      </c>
      <c r="S26" s="97">
        <v>-1</v>
      </c>
      <c r="T26" s="97">
        <v>2.4999246012336913</v>
      </c>
    </row>
    <row r="27" spans="1:20" x14ac:dyDescent="0.25">
      <c r="A27">
        <v>32.422848916200003</v>
      </c>
      <c r="B27">
        <v>-99.839067951199993</v>
      </c>
      <c r="C27">
        <v>48441</v>
      </c>
      <c r="D27" t="str">
        <v>AFGSC</v>
      </c>
      <c r="E27">
        <v>33</v>
      </c>
      <c r="F27" t="str">
        <v>GS</v>
      </c>
      <c r="G27">
        <v>98</v>
      </c>
      <c r="H27" t="e">
        <v>#N/A</v>
      </c>
      <c r="I27">
        <v>9.446568400628244E-7</v>
      </c>
      <c r="J27" s="79" t="str">
        <v>Dyess AFB</v>
      </c>
      <c r="K27" s="87">
        <v>9.446568400628244E-7</v>
      </c>
      <c r="L27" s="113">
        <v>207.62297752198936</v>
      </c>
      <c r="M27" s="100">
        <v>4.2857142857142856</v>
      </c>
      <c r="N27" s="90">
        <v>0</v>
      </c>
      <c r="O27" s="109">
        <v>2.606146161363883</v>
      </c>
      <c r="P27" s="104">
        <v>0</v>
      </c>
      <c r="Q27" s="116">
        <v>0</v>
      </c>
      <c r="R27" s="120">
        <v>0</v>
      </c>
      <c r="S27" s="97">
        <v>-1</v>
      </c>
      <c r="T27" s="97">
        <v>4.9891433329483164</v>
      </c>
    </row>
    <row r="28" spans="1:20" x14ac:dyDescent="0.25">
      <c r="A28">
        <v>64.674091091700006</v>
      </c>
      <c r="B28">
        <v>-147.06028736799999</v>
      </c>
      <c r="C28">
        <v>2090</v>
      </c>
      <c r="D28" t="str">
        <v>PACAF</v>
      </c>
      <c r="E28">
        <v>37</v>
      </c>
      <c r="F28" t="str">
        <v>GS</v>
      </c>
      <c r="G28">
        <v>121</v>
      </c>
      <c r="H28" t="e">
        <v>#N/A</v>
      </c>
      <c r="I28">
        <v>3.9779845004194014E-20</v>
      </c>
      <c r="J28" s="79" t="str">
        <v>Eielson AFB</v>
      </c>
      <c r="K28" s="87">
        <v>3.9779845004194014E-20</v>
      </c>
      <c r="L28" s="113">
        <v>87.765490609092495</v>
      </c>
      <c r="M28" s="100">
        <v>0</v>
      </c>
      <c r="N28" s="90">
        <v>0</v>
      </c>
      <c r="O28" s="109">
        <v>2.0650703672727646</v>
      </c>
      <c r="P28" s="104">
        <v>0</v>
      </c>
      <c r="Q28" s="116">
        <v>0</v>
      </c>
      <c r="R28" s="120">
        <v>0</v>
      </c>
      <c r="S28" s="97">
        <v>-1</v>
      </c>
      <c r="T28" s="97">
        <v>-1</v>
      </c>
    </row>
    <row r="29" spans="1:20" x14ac:dyDescent="0.25">
      <c r="A29">
        <v>44.154783999999999</v>
      </c>
      <c r="B29">
        <v>-103.090037</v>
      </c>
      <c r="C29">
        <v>46093</v>
      </c>
      <c r="D29" t="str">
        <v>AFGSC</v>
      </c>
      <c r="E29">
        <v>39</v>
      </c>
      <c r="F29" t="str">
        <v>GS</v>
      </c>
      <c r="G29">
        <v>34</v>
      </c>
      <c r="H29" t="e">
        <v>#N/A</v>
      </c>
      <c r="I29">
        <v>2.4047198186912091E-5</v>
      </c>
      <c r="J29" s="79" t="str">
        <v>Ellsworth AFB</v>
      </c>
      <c r="K29" s="87">
        <v>2.4047198186912091E-5</v>
      </c>
      <c r="L29" s="113">
        <v>101.67283587780196</v>
      </c>
      <c r="M29" s="100">
        <v>16.285714285714285</v>
      </c>
      <c r="N29" s="90">
        <v>0</v>
      </c>
      <c r="O29" s="109">
        <v>1.0590920403937705</v>
      </c>
      <c r="P29" s="104">
        <v>0.2857142857142857</v>
      </c>
      <c r="Q29" s="116">
        <v>0</v>
      </c>
      <c r="R29" s="120">
        <v>0</v>
      </c>
      <c r="S29" s="97">
        <v>-1</v>
      </c>
      <c r="T29" s="97">
        <v>2.5219571371637572</v>
      </c>
    </row>
    <row r="30" spans="1:20" x14ac:dyDescent="0.25">
      <c r="A30">
        <v>41.164804408599998</v>
      </c>
      <c r="B30">
        <v>-104.8632088</v>
      </c>
      <c r="C30">
        <v>56021</v>
      </c>
      <c r="D30" t="str">
        <v>AFGSC</v>
      </c>
      <c r="E30">
        <v>45</v>
      </c>
      <c r="F30" t="str">
        <v>GS</v>
      </c>
      <c r="G30">
        <v>104</v>
      </c>
      <c r="H30" t="e">
        <v>#N/A</v>
      </c>
      <c r="I30">
        <v>7.9379138021618673E-4</v>
      </c>
      <c r="J30" s="79" t="str">
        <v>FE Warren AFB</v>
      </c>
      <c r="K30" s="87">
        <v>7.9379138021618673E-4</v>
      </c>
      <c r="L30" s="113">
        <v>382.91181317709459</v>
      </c>
      <c r="M30" s="100">
        <v>23.714285714285715</v>
      </c>
      <c r="N30" s="90">
        <v>0</v>
      </c>
      <c r="O30" s="109">
        <v>18.05382234794839</v>
      </c>
      <c r="P30" s="104">
        <v>0.42857142857142855</v>
      </c>
      <c r="Q30" s="116">
        <v>0</v>
      </c>
      <c r="R30" s="120">
        <v>0</v>
      </c>
      <c r="S30" s="97">
        <v>-1</v>
      </c>
      <c r="T30" s="97">
        <v>-1</v>
      </c>
    </row>
    <row r="31" spans="1:20" x14ac:dyDescent="0.25">
      <c r="A31">
        <v>47.505857788500002</v>
      </c>
      <c r="B31">
        <v>-111.182589777</v>
      </c>
      <c r="C31">
        <v>30013</v>
      </c>
      <c r="D31" t="str">
        <v>AFGSC</v>
      </c>
      <c r="E31">
        <v>84</v>
      </c>
      <c r="F31" t="str">
        <v>GS</v>
      </c>
      <c r="G31">
        <v>124</v>
      </c>
      <c r="H31" t="e">
        <v>#N/A</v>
      </c>
      <c r="I31">
        <v>0</v>
      </c>
      <c r="J31" s="79" t="str">
        <v>Malmstrom AFB</v>
      </c>
      <c r="K31" s="87">
        <v>0</v>
      </c>
      <c r="L31" s="113">
        <v>21.62733695390974</v>
      </c>
      <c r="M31" s="100">
        <v>0</v>
      </c>
      <c r="N31" s="90">
        <v>0</v>
      </c>
      <c r="O31" s="109">
        <v>2.4030374393233047</v>
      </c>
      <c r="P31" s="104">
        <v>0</v>
      </c>
      <c r="Q31" s="116">
        <v>0</v>
      </c>
      <c r="R31" s="120">
        <v>0</v>
      </c>
      <c r="S31" s="97">
        <v>-1</v>
      </c>
      <c r="T31" s="97">
        <v>-1</v>
      </c>
    </row>
    <row r="32" spans="1:20" x14ac:dyDescent="0.25">
      <c r="A32">
        <v>48.421038646699998</v>
      </c>
      <c r="B32">
        <v>-101.33831442100001</v>
      </c>
      <c r="C32">
        <v>38101</v>
      </c>
      <c r="D32" t="str">
        <v>AFGSC</v>
      </c>
      <c r="E32">
        <v>97</v>
      </c>
      <c r="F32" t="str">
        <v>GS</v>
      </c>
      <c r="G32">
        <v>102</v>
      </c>
      <c r="H32" t="e">
        <v>#N/A</v>
      </c>
      <c r="I32">
        <v>6.3550674846819821E-10</v>
      </c>
      <c r="J32" s="79" t="str">
        <v>Minot AFB</v>
      </c>
      <c r="K32" s="87">
        <v>6.3550674846819821E-10</v>
      </c>
      <c r="L32" s="113">
        <v>75.150006458203677</v>
      </c>
      <c r="M32" s="100">
        <v>3.8571428571428572</v>
      </c>
      <c r="N32" s="90">
        <v>0</v>
      </c>
      <c r="O32" s="109">
        <v>2.3484377018188649</v>
      </c>
      <c r="P32" s="104">
        <v>0</v>
      </c>
      <c r="Q32" s="116">
        <v>0</v>
      </c>
      <c r="R32" s="120">
        <v>0</v>
      </c>
      <c r="S32" s="97">
        <v>-1</v>
      </c>
      <c r="T32" s="97">
        <v>5.7214925670845158</v>
      </c>
    </row>
    <row r="33" spans="1:20" x14ac:dyDescent="0.25">
      <c r="A33">
        <v>38.730126559600002</v>
      </c>
      <c r="B33">
        <v>-93.558505846000003</v>
      </c>
      <c r="C33">
        <v>29101</v>
      </c>
      <c r="D33" t="str">
        <v>AFGSC</v>
      </c>
      <c r="E33">
        <v>153</v>
      </c>
      <c r="F33" t="str">
        <v>GS</v>
      </c>
      <c r="G33">
        <v>110</v>
      </c>
      <c r="H33" t="e">
        <v>#N/A</v>
      </c>
      <c r="I33">
        <v>5.6971713032257324E-8</v>
      </c>
      <c r="J33" s="80" t="str">
        <v>Whiteman AFB</v>
      </c>
      <c r="K33" s="87">
        <v>5.6971713032257324E-8</v>
      </c>
      <c r="L33" s="113">
        <v>105.47357458166422</v>
      </c>
      <c r="M33" s="100">
        <v>15.571428571428571</v>
      </c>
      <c r="N33" s="90">
        <v>0</v>
      </c>
      <c r="O33" s="109">
        <v>2.8291319250739773</v>
      </c>
      <c r="P33" s="104">
        <v>0.42857142857142855</v>
      </c>
      <c r="Q33" s="116">
        <v>0</v>
      </c>
      <c r="R33" s="120">
        <v>0</v>
      </c>
      <c r="S33" s="97">
        <v>-1</v>
      </c>
      <c r="T33" s="97">
        <v>5.1344169343218979</v>
      </c>
    </row>
    <row r="34" spans="1:20" ht="43.5" customHeight="1" x14ac:dyDescent="0.25">
      <c r="J34" s="77" t="s">
        <v>155</v>
      </c>
      <c r="K34" s="93" t="s">
        <v>378</v>
      </c>
      <c r="L34" s="111" t="s">
        <v>379</v>
      </c>
      <c r="M34" s="94" t="s">
        <v>382</v>
      </c>
      <c r="N34" s="94" t="s">
        <v>383</v>
      </c>
      <c r="O34" s="107" t="s">
        <v>386</v>
      </c>
      <c r="P34" s="102" t="s">
        <v>387</v>
      </c>
      <c r="Q34" s="102" t="s">
        <v>388</v>
      </c>
      <c r="R34" s="71" t="s">
        <v>391</v>
      </c>
      <c r="S34" s="85" t="s">
        <v>390</v>
      </c>
      <c r="T34" s="85" t="s">
        <v>392</v>
      </c>
    </row>
    <row r="35" spans="1:20" x14ac:dyDescent="0.25">
      <c r="A35" cm="1">
        <f t="array" ref="A35:T37">_xlfn._xlws.SORT(_xlfn._xlws.FILTER('Analysis Table'!$A$2:$T$126,'Analysis Table'!$F$2:$F$126="ISR"),8)</f>
        <v>39.121043129100002</v>
      </c>
      <c r="B35">
        <v>-121.39541450199999</v>
      </c>
      <c r="C35">
        <v>6115</v>
      </c>
      <c r="D35" t="str">
        <v>ACC</v>
      </c>
      <c r="E35">
        <v>9</v>
      </c>
      <c r="F35" t="str">
        <v>ISR</v>
      </c>
      <c r="G35">
        <v>22</v>
      </c>
      <c r="H35" t="e">
        <v>#N/A</v>
      </c>
      <c r="I35">
        <v>1.2224126802475662E-3</v>
      </c>
      <c r="J35" s="78" t="str">
        <v>Beale AFB</v>
      </c>
      <c r="K35" s="87">
        <v>1.2224126802475662E-3</v>
      </c>
      <c r="L35" s="113">
        <v>70.116522315526126</v>
      </c>
      <c r="M35" s="100">
        <v>21.142857142857142</v>
      </c>
      <c r="N35" s="90">
        <v>0</v>
      </c>
      <c r="O35" s="109">
        <v>3.3261543834557079</v>
      </c>
      <c r="P35" s="104">
        <v>0.8571428571428571</v>
      </c>
      <c r="Q35" s="116">
        <v>0</v>
      </c>
      <c r="R35" s="120">
        <v>0</v>
      </c>
      <c r="S35" s="97">
        <v>-1</v>
      </c>
      <c r="T35" s="97">
        <v>3.986792442999846</v>
      </c>
    </row>
    <row r="36" spans="1:20" x14ac:dyDescent="0.25">
      <c r="A36">
        <v>47.955455854699998</v>
      </c>
      <c r="B36">
        <v>-97.391250295800006</v>
      </c>
      <c r="C36">
        <v>38035</v>
      </c>
      <c r="D36" t="str">
        <v>AMC</v>
      </c>
      <c r="E36">
        <v>51</v>
      </c>
      <c r="F36" t="str">
        <v>ISR</v>
      </c>
      <c r="G36">
        <v>119</v>
      </c>
      <c r="H36" t="e">
        <v>#N/A</v>
      </c>
      <c r="I36">
        <v>1.2530668277361677E-7</v>
      </c>
      <c r="J36" s="79" t="str">
        <v>Grand Forks AFB</v>
      </c>
      <c r="K36" s="87">
        <v>1.2530668277361677E-7</v>
      </c>
      <c r="L36" s="113">
        <v>327.47034961137092</v>
      </c>
      <c r="M36" s="100">
        <v>4.7142857142857144</v>
      </c>
      <c r="N36" s="90">
        <v>0</v>
      </c>
      <c r="O36" s="109">
        <v>3.8708079150280246</v>
      </c>
      <c r="P36" s="104">
        <v>0</v>
      </c>
      <c r="Q36" s="116">
        <v>0</v>
      </c>
      <c r="R36" s="120">
        <v>0</v>
      </c>
      <c r="S36" s="97">
        <v>-1</v>
      </c>
      <c r="T36" s="97">
        <v>5.7214925670845158</v>
      </c>
    </row>
    <row r="37" spans="1:20" x14ac:dyDescent="0.25">
      <c r="A37">
        <v>41.119152002100002</v>
      </c>
      <c r="B37">
        <v>-95.908343195900002</v>
      </c>
      <c r="C37">
        <v>31153</v>
      </c>
      <c r="D37" t="str">
        <v>ACC</v>
      </c>
      <c r="E37">
        <v>110</v>
      </c>
      <c r="F37" t="str">
        <v>ISR</v>
      </c>
      <c r="G37">
        <v>113</v>
      </c>
      <c r="H37" t="e">
        <v>#N/A</v>
      </c>
      <c r="I37">
        <v>5.2621938620522023E-3</v>
      </c>
      <c r="J37" s="80" t="str">
        <v>Offutt AFB</v>
      </c>
      <c r="K37" s="87">
        <v>5.2621938620522023E-3</v>
      </c>
      <c r="L37" s="113">
        <v>383.99793422873739</v>
      </c>
      <c r="M37" s="100">
        <v>181.71428571428572</v>
      </c>
      <c r="N37" s="90">
        <v>0</v>
      </c>
      <c r="O37" s="109">
        <v>3.4760574131180735</v>
      </c>
      <c r="P37" s="104">
        <v>1.8571428571428572</v>
      </c>
      <c r="Q37" s="116">
        <v>0</v>
      </c>
      <c r="R37" s="120">
        <v>0</v>
      </c>
      <c r="S37" s="97">
        <v>-1</v>
      </c>
      <c r="T37" s="97">
        <v>6.1556391332526506</v>
      </c>
    </row>
    <row r="38" spans="1:20" ht="45" customHeight="1" x14ac:dyDescent="0.25">
      <c r="J38" s="77" t="s">
        <v>249</v>
      </c>
      <c r="K38" s="127" t="s">
        <v>378</v>
      </c>
      <c r="L38" s="128" t="s">
        <v>379</v>
      </c>
      <c r="M38" s="129" t="s">
        <v>382</v>
      </c>
      <c r="N38" s="129" t="s">
        <v>383</v>
      </c>
      <c r="O38" s="130" t="s">
        <v>386</v>
      </c>
      <c r="P38" s="131" t="s">
        <v>387</v>
      </c>
      <c r="Q38" s="131" t="s">
        <v>388</v>
      </c>
      <c r="R38" s="132" t="s">
        <v>391</v>
      </c>
      <c r="S38" s="133" t="s">
        <v>390</v>
      </c>
      <c r="T38" s="85" t="s">
        <v>392</v>
      </c>
    </row>
    <row r="39" spans="1:20" x14ac:dyDescent="0.25">
      <c r="A39" cm="1">
        <f t="array" ref="A39:T55">_xlfn._xlws.SORT(_xlfn._xlws.FILTER('Analysis Table'!$A$2:$T$126,'Analysis Table'!$F$2:$F$126="RGM"),8)</f>
        <v>33.888493007000001</v>
      </c>
      <c r="B39">
        <v>-117.258617962</v>
      </c>
      <c r="C39">
        <v>6065</v>
      </c>
      <c r="D39" t="str">
        <v>AFRC</v>
      </c>
      <c r="E39">
        <v>86</v>
      </c>
      <c r="F39" t="str">
        <v>RGM</v>
      </c>
      <c r="G39">
        <v>24</v>
      </c>
      <c r="H39" t="e">
        <v>#N/A</v>
      </c>
      <c r="I39">
        <v>1.821151157976671E-2</v>
      </c>
      <c r="J39" s="78" t="str">
        <v>163 ATKW March AFB</v>
      </c>
      <c r="K39" s="87">
        <v>1.821151157976671E-2</v>
      </c>
      <c r="L39" s="113">
        <v>185.75313377817884</v>
      </c>
      <c r="M39" s="100">
        <v>257.85714285714283</v>
      </c>
      <c r="N39" s="90">
        <v>0</v>
      </c>
      <c r="O39" s="109">
        <v>6.2327084556975709</v>
      </c>
      <c r="P39" s="104">
        <v>11.857142857142858</v>
      </c>
      <c r="Q39" s="116">
        <v>0</v>
      </c>
      <c r="R39" s="120">
        <v>0</v>
      </c>
      <c r="S39" s="97">
        <v>-1</v>
      </c>
      <c r="T39" s="97">
        <v>3.986792442999846</v>
      </c>
    </row>
    <row r="40" spans="1:20" x14ac:dyDescent="0.25">
      <c r="A40">
        <v>40.654055043</v>
      </c>
      <c r="B40">
        <v>-86.151417092200006</v>
      </c>
      <c r="C40">
        <v>18103</v>
      </c>
      <c r="D40" t="str">
        <v>AFRC</v>
      </c>
      <c r="E40">
        <v>54</v>
      </c>
      <c r="F40" t="str">
        <v>RGM</v>
      </c>
      <c r="G40">
        <v>76</v>
      </c>
      <c r="H40" t="e">
        <v>#N/A</v>
      </c>
      <c r="I40">
        <v>1.7544297329576474E-2</v>
      </c>
      <c r="J40" s="79" t="str">
        <v>343th ARW Grissom ARB</v>
      </c>
      <c r="K40" s="87">
        <v>1.7544297329576474E-2</v>
      </c>
      <c r="L40" s="113">
        <v>593.58113895074518</v>
      </c>
      <c r="M40" s="100">
        <v>304.14285714285717</v>
      </c>
      <c r="N40" s="90">
        <v>0</v>
      </c>
      <c r="O40" s="109">
        <v>33.38679788840961</v>
      </c>
      <c r="P40" s="104">
        <v>16.428571428571427</v>
      </c>
      <c r="Q40" s="116">
        <v>0</v>
      </c>
      <c r="R40" s="120">
        <v>0</v>
      </c>
      <c r="S40" s="97">
        <v>-1</v>
      </c>
      <c r="T40" s="97">
        <v>3.4102004149357281</v>
      </c>
    </row>
    <row r="41" spans="1:20" x14ac:dyDescent="0.25">
      <c r="A41">
        <v>42.199098671999998</v>
      </c>
      <c r="B41">
        <v>-72.536526639000002</v>
      </c>
      <c r="C41">
        <v>25013</v>
      </c>
      <c r="D41" t="str">
        <v>AFRC</v>
      </c>
      <c r="E41">
        <v>152</v>
      </c>
      <c r="F41" t="str">
        <v>RGM</v>
      </c>
      <c r="G41">
        <v>45</v>
      </c>
      <c r="H41" t="e">
        <v>#N/A</v>
      </c>
      <c r="I41">
        <v>0.75608546919189146</v>
      </c>
      <c r="J41" s="79" t="str">
        <v>439th AW Westover AFB</v>
      </c>
      <c r="K41" s="87">
        <v>0.75608546919189146</v>
      </c>
      <c r="L41" s="113">
        <v>1060.1642470189602</v>
      </c>
      <c r="M41" s="100">
        <v>777.85714285714289</v>
      </c>
      <c r="N41" s="90">
        <v>0</v>
      </c>
      <c r="O41" s="109">
        <v>83.07662131130428</v>
      </c>
      <c r="P41" s="104">
        <v>52.428571428571431</v>
      </c>
      <c r="Q41" s="116">
        <v>0</v>
      </c>
      <c r="R41" s="120">
        <v>0</v>
      </c>
      <c r="S41" s="97">
        <v>-1</v>
      </c>
      <c r="T41" s="97">
        <v>0.13944878650761017</v>
      </c>
    </row>
    <row r="42" spans="1:20" x14ac:dyDescent="0.25">
      <c r="A42">
        <v>41.267394009699998</v>
      </c>
      <c r="B42">
        <v>-80.6788193398</v>
      </c>
      <c r="C42">
        <v>39155</v>
      </c>
      <c r="D42" t="str">
        <v>AFRC</v>
      </c>
      <c r="E42">
        <v>156</v>
      </c>
      <c r="F42" t="str">
        <v>RGM</v>
      </c>
      <c r="G42">
        <v>9</v>
      </c>
      <c r="H42" t="e">
        <v>#N/A</v>
      </c>
      <c r="I42">
        <v>1.7300536102885832E-3</v>
      </c>
      <c r="J42" s="79" t="str">
        <v>910th AW Youngstown JARS</v>
      </c>
      <c r="K42" s="87">
        <v>1.7300536102885832E-3</v>
      </c>
      <c r="L42" s="113">
        <v>242.95578673273508</v>
      </c>
      <c r="M42" s="100">
        <v>213.57142857142858</v>
      </c>
      <c r="N42" s="90">
        <v>0</v>
      </c>
      <c r="O42" s="109">
        <v>21.867628719822616</v>
      </c>
      <c r="P42" s="104">
        <v>24.142857142857142</v>
      </c>
      <c r="Q42" s="116">
        <v>0</v>
      </c>
      <c r="R42" s="120">
        <v>0</v>
      </c>
      <c r="S42" s="97">
        <v>-1</v>
      </c>
      <c r="T42" s="97">
        <v>2.7275971028412092</v>
      </c>
    </row>
    <row r="43" spans="1:20" x14ac:dyDescent="0.25">
      <c r="A43">
        <v>40.4930422845</v>
      </c>
      <c r="B43">
        <v>-80.210503357600004</v>
      </c>
      <c r="C43">
        <v>42003</v>
      </c>
      <c r="D43" t="str">
        <v>AFRC</v>
      </c>
      <c r="E43">
        <v>116</v>
      </c>
      <c r="F43" t="str">
        <v>RGM</v>
      </c>
      <c r="G43">
        <v>92</v>
      </c>
      <c r="H43" t="e">
        <v>#N/A</v>
      </c>
      <c r="I43">
        <v>6.7112920630786358E-3</v>
      </c>
      <c r="J43" s="79" t="str">
        <v>911th AW Pittsburgh IAP ARS</v>
      </c>
      <c r="K43" s="87">
        <v>6.7112920630786358E-3</v>
      </c>
      <c r="L43" s="113">
        <v>182.77469929494447</v>
      </c>
      <c r="M43" s="100">
        <v>87</v>
      </c>
      <c r="N43" s="90">
        <v>0</v>
      </c>
      <c r="O43" s="109">
        <v>16.381144247913902</v>
      </c>
      <c r="P43" s="104">
        <v>10.571428571428571</v>
      </c>
      <c r="Q43" s="116">
        <v>0</v>
      </c>
      <c r="R43" s="120">
        <v>0</v>
      </c>
      <c r="S43" s="97">
        <v>-1</v>
      </c>
      <c r="T43" s="97">
        <v>99</v>
      </c>
    </row>
    <row r="44" spans="1:20" x14ac:dyDescent="0.25">
      <c r="A44">
        <v>44.8903961018</v>
      </c>
      <c r="B44">
        <v>-93.202498253300007</v>
      </c>
      <c r="C44">
        <v>27053</v>
      </c>
      <c r="D44" t="str">
        <v>AFRC</v>
      </c>
      <c r="E44">
        <v>96</v>
      </c>
      <c r="F44" t="str">
        <v>RGM</v>
      </c>
      <c r="G44">
        <v>2</v>
      </c>
      <c r="H44" t="e">
        <v>#N/A</v>
      </c>
      <c r="I44">
        <v>0.11313726135582086</v>
      </c>
      <c r="J44" s="79" t="str">
        <v>934th AW Minneapolis - St. Paul IAP</v>
      </c>
      <c r="K44" s="87">
        <v>0.11313726135582086</v>
      </c>
      <c r="L44" s="113">
        <v>358.22197545343766</v>
      </c>
      <c r="M44" s="100">
        <v>559</v>
      </c>
      <c r="N44" s="90">
        <v>0</v>
      </c>
      <c r="O44" s="109">
        <v>19.755366181308514</v>
      </c>
      <c r="P44" s="104">
        <v>19.714285714285715</v>
      </c>
      <c r="Q44" s="116">
        <v>0</v>
      </c>
      <c r="R44" s="120">
        <v>0</v>
      </c>
      <c r="S44" s="97">
        <v>-0.8</v>
      </c>
      <c r="T44" s="97">
        <v>1.2347222423207325</v>
      </c>
    </row>
    <row r="45" spans="1:20" x14ac:dyDescent="0.25">
      <c r="A45">
        <v>33.915164793400002</v>
      </c>
      <c r="B45">
        <v>-84.515674964599995</v>
      </c>
      <c r="C45">
        <v>13067</v>
      </c>
      <c r="D45" t="str">
        <v>AFRC</v>
      </c>
      <c r="E45">
        <v>29</v>
      </c>
      <c r="F45" t="str">
        <v>RGM</v>
      </c>
      <c r="G45">
        <v>6</v>
      </c>
      <c r="H45" t="e">
        <v>#N/A</v>
      </c>
      <c r="I45">
        <v>3.5163116473759436E-2</v>
      </c>
      <c r="J45" s="79" t="str">
        <v>94th AW Dobbins ARB</v>
      </c>
      <c r="K45" s="87">
        <v>3.5163116473759436E-2</v>
      </c>
      <c r="L45" s="113">
        <v>353.13585982001001</v>
      </c>
      <c r="M45" s="100">
        <v>384.71428571428572</v>
      </c>
      <c r="N45" s="90">
        <v>0</v>
      </c>
      <c r="O45" s="109">
        <v>14.128408794651905</v>
      </c>
      <c r="P45" s="104">
        <v>19.142857142857142</v>
      </c>
      <c r="Q45" s="116">
        <v>0</v>
      </c>
      <c r="R45" s="120">
        <v>0</v>
      </c>
      <c r="S45" s="97">
        <v>-1</v>
      </c>
      <c r="T45" s="97">
        <v>2.3737329316554252</v>
      </c>
    </row>
    <row r="46" spans="1:20" x14ac:dyDescent="0.25">
      <c r="A46">
        <v>32.899327309999997</v>
      </c>
      <c r="B46">
        <v>-80.050431143599994</v>
      </c>
      <c r="C46">
        <v>45019</v>
      </c>
      <c r="D46" t="str">
        <v>AMC</v>
      </c>
      <c r="E46">
        <v>68</v>
      </c>
      <c r="F46" t="str">
        <v>RGM</v>
      </c>
      <c r="G46">
        <v>35</v>
      </c>
      <c r="H46" t="e">
        <v>#N/A</v>
      </c>
      <c r="I46">
        <v>4.9968994892666196E-5</v>
      </c>
      <c r="J46" s="79" t="str">
        <v>Charleston AFB</v>
      </c>
      <c r="K46" s="87">
        <v>4.9968994892666196E-5</v>
      </c>
      <c r="L46" s="113">
        <v>162.98641886947348</v>
      </c>
      <c r="M46" s="100">
        <v>34.428571428571431</v>
      </c>
      <c r="N46" s="90">
        <v>0</v>
      </c>
      <c r="O46" s="109">
        <v>8.2738300362522281</v>
      </c>
      <c r="P46" s="104">
        <v>1.8571428571428572</v>
      </c>
      <c r="Q46" s="116">
        <v>0</v>
      </c>
      <c r="R46" s="120">
        <v>0</v>
      </c>
      <c r="S46" s="97">
        <v>-1</v>
      </c>
      <c r="T46" s="97">
        <v>14.135429555995827</v>
      </c>
    </row>
    <row r="47" spans="1:20" x14ac:dyDescent="0.25">
      <c r="A47">
        <v>39.125370642</v>
      </c>
      <c r="B47">
        <v>-75.467839241700005</v>
      </c>
      <c r="C47">
        <v>10001</v>
      </c>
      <c r="D47" t="str">
        <v>AMC</v>
      </c>
      <c r="E47">
        <v>30</v>
      </c>
      <c r="F47" t="str">
        <v>RGM</v>
      </c>
      <c r="G47">
        <v>33</v>
      </c>
      <c r="H47" t="e">
        <v>#N/A</v>
      </c>
      <c r="I47">
        <v>0.66579042146070233</v>
      </c>
      <c r="J47" s="79" t="str">
        <v>Dover AFB</v>
      </c>
      <c r="K47" s="87">
        <v>0.66579042146070233</v>
      </c>
      <c r="L47" s="113">
        <v>959.03182718696155</v>
      </c>
      <c r="M47" s="100">
        <v>783.14285714285711</v>
      </c>
      <c r="N47" s="90">
        <v>0</v>
      </c>
      <c r="O47" s="109">
        <v>55.789478114950526</v>
      </c>
      <c r="P47" s="104">
        <v>64</v>
      </c>
      <c r="Q47" s="116">
        <v>0</v>
      </c>
      <c r="R47" s="120">
        <v>0</v>
      </c>
      <c r="S47" s="97">
        <v>-1</v>
      </c>
      <c r="T47" s="97">
        <v>-0.14870447959550281</v>
      </c>
    </row>
    <row r="48" spans="1:20" x14ac:dyDescent="0.25">
      <c r="A48">
        <v>47.618658224900003</v>
      </c>
      <c r="B48">
        <v>-117.648382681</v>
      </c>
      <c r="C48">
        <v>53063</v>
      </c>
      <c r="D48" t="str">
        <v>AMC</v>
      </c>
      <c r="E48">
        <v>41</v>
      </c>
      <c r="F48" t="str">
        <v>RGM</v>
      </c>
      <c r="G48">
        <v>103</v>
      </c>
      <c r="H48" t="e">
        <v>#N/A</v>
      </c>
      <c r="I48">
        <v>3.9584703322627134E-5</v>
      </c>
      <c r="J48" s="79" t="str">
        <v>Fairchild AFB</v>
      </c>
      <c r="K48" s="87">
        <v>3.9584703322627134E-5</v>
      </c>
      <c r="L48" s="113">
        <v>71.818389710563238</v>
      </c>
      <c r="M48" s="100">
        <v>11.571428571428571</v>
      </c>
      <c r="N48" s="90">
        <v>0</v>
      </c>
      <c r="O48" s="109">
        <v>3.9555739599621749</v>
      </c>
      <c r="P48" s="104">
        <v>0.14285714285714285</v>
      </c>
      <c r="Q48" s="116">
        <v>0</v>
      </c>
      <c r="R48" s="120">
        <v>0</v>
      </c>
      <c r="S48" s="97">
        <v>-1</v>
      </c>
      <c r="T48" s="97">
        <v>6.8238172278784068</v>
      </c>
    </row>
    <row r="49" spans="1:20" x14ac:dyDescent="0.25">
      <c r="A49">
        <v>38.805160991999998</v>
      </c>
      <c r="B49">
        <v>-76.874437424700005</v>
      </c>
      <c r="C49">
        <v>24033</v>
      </c>
      <c r="D49" t="str">
        <v>AFDW</v>
      </c>
      <c r="E49">
        <v>67</v>
      </c>
      <c r="F49" t="str">
        <v>RGM</v>
      </c>
      <c r="G49">
        <v>42</v>
      </c>
      <c r="H49" t="e">
        <v>#N/A</v>
      </c>
      <c r="I49">
        <v>0.77158642602026373</v>
      </c>
      <c r="J49" s="79" t="str">
        <v>Joint Base Andrews</v>
      </c>
      <c r="K49" s="87">
        <v>0.77158642602026373</v>
      </c>
      <c r="L49" s="113">
        <v>811.63114984941205</v>
      </c>
      <c r="M49" s="100">
        <v>1772.5714285714287</v>
      </c>
      <c r="N49" s="90">
        <v>0</v>
      </c>
      <c r="O49" s="109">
        <v>34.885356406619017</v>
      </c>
      <c r="P49" s="104">
        <v>62.142857142857146</v>
      </c>
      <c r="Q49" s="116">
        <v>0</v>
      </c>
      <c r="R49" s="120">
        <v>0</v>
      </c>
      <c r="S49" s="97">
        <v>-1</v>
      </c>
      <c r="T49" s="97">
        <v>-0.35271886419943121</v>
      </c>
    </row>
    <row r="50" spans="1:20" x14ac:dyDescent="0.25">
      <c r="A50">
        <v>40.025630405400001</v>
      </c>
      <c r="B50">
        <v>-74.580317635300005</v>
      </c>
      <c r="C50">
        <v>34005</v>
      </c>
      <c r="D50" t="str">
        <v>AMC</v>
      </c>
      <c r="E50">
        <v>71</v>
      </c>
      <c r="F50" t="str">
        <v>RGM</v>
      </c>
      <c r="G50">
        <v>1</v>
      </c>
      <c r="H50" t="e">
        <v>#N/A</v>
      </c>
      <c r="I50">
        <v>12.164034221626535</v>
      </c>
      <c r="J50" s="79" t="str">
        <v>Joint Base McGuire</v>
      </c>
      <c r="K50" s="87">
        <v>12.164034221626535</v>
      </c>
      <c r="L50" s="113">
        <v>1440.2798399292155</v>
      </c>
      <c r="M50" s="100">
        <v>1424</v>
      </c>
      <c r="N50" s="90">
        <v>0</v>
      </c>
      <c r="O50" s="109">
        <v>104.61023276944621</v>
      </c>
      <c r="P50" s="104">
        <v>143.42857142857142</v>
      </c>
      <c r="Q50" s="116">
        <v>0</v>
      </c>
      <c r="R50" s="120">
        <v>0</v>
      </c>
      <c r="S50" s="97">
        <v>-1</v>
      </c>
      <c r="T50" s="97">
        <v>-0.21594949673215846</v>
      </c>
    </row>
    <row r="51" spans="1:20" x14ac:dyDescent="0.25">
      <c r="A51">
        <v>34.903999893700004</v>
      </c>
      <c r="B51">
        <v>-92.138474093900001</v>
      </c>
      <c r="C51">
        <v>5119</v>
      </c>
      <c r="D51" t="str">
        <v>AMC</v>
      </c>
      <c r="E51">
        <v>79</v>
      </c>
      <c r="F51" t="str">
        <v>RGM</v>
      </c>
      <c r="G51">
        <v>105</v>
      </c>
      <c r="H51" t="e">
        <v>#N/A</v>
      </c>
      <c r="I51">
        <v>1.0103954617811049E-4</v>
      </c>
      <c r="J51" s="79" t="str">
        <v>Little Rock AFB</v>
      </c>
      <c r="K51" s="87">
        <v>1.0103954617811049E-4</v>
      </c>
      <c r="L51" s="113">
        <v>167.5458738937439</v>
      </c>
      <c r="M51" s="100">
        <v>21.285714285714285</v>
      </c>
      <c r="N51" s="90">
        <v>0</v>
      </c>
      <c r="O51" s="109">
        <v>5.9210027218109387</v>
      </c>
      <c r="P51" s="104">
        <v>1.4285714285714286</v>
      </c>
      <c r="Q51" s="116">
        <v>0</v>
      </c>
      <c r="R51" s="120">
        <v>0</v>
      </c>
      <c r="S51" s="97">
        <v>-1</v>
      </c>
      <c r="T51" s="97">
        <v>75.59223472574088</v>
      </c>
    </row>
    <row r="52" spans="1:20" x14ac:dyDescent="0.25">
      <c r="A52">
        <v>27.8436157481</v>
      </c>
      <c r="B52">
        <v>-82.501037888100001</v>
      </c>
      <c r="C52">
        <v>12057</v>
      </c>
      <c r="D52" t="str">
        <v>AMC</v>
      </c>
      <c r="E52">
        <v>83</v>
      </c>
      <c r="F52" t="str">
        <v>RGM</v>
      </c>
      <c r="G52">
        <v>28</v>
      </c>
      <c r="H52" t="e">
        <v>#N/A</v>
      </c>
      <c r="I52">
        <v>8.7319702537703872E-4</v>
      </c>
      <c r="J52" s="79" t="str">
        <v>MacDill AFB</v>
      </c>
      <c r="K52" s="87">
        <v>8.7319702537703872E-4</v>
      </c>
      <c r="L52" s="113">
        <v>127.51738080710585</v>
      </c>
      <c r="M52" s="100">
        <v>127.28571428571429</v>
      </c>
      <c r="N52" s="90">
        <v>0</v>
      </c>
      <c r="O52" s="109">
        <v>8.1118923869302133</v>
      </c>
      <c r="P52" s="104">
        <v>9.1428571428571423</v>
      </c>
      <c r="Q52" s="116">
        <v>0</v>
      </c>
      <c r="R52" s="120">
        <v>0</v>
      </c>
      <c r="S52" s="97">
        <v>-1</v>
      </c>
      <c r="T52" s="97">
        <v>3.3613855486841784</v>
      </c>
    </row>
    <row r="53" spans="1:20" x14ac:dyDescent="0.25">
      <c r="A53">
        <v>37.625182951200003</v>
      </c>
      <c r="B53">
        <v>-97.260272762499994</v>
      </c>
      <c r="C53">
        <v>20173</v>
      </c>
      <c r="D53" t="str">
        <v>AMC</v>
      </c>
      <c r="E53">
        <v>89</v>
      </c>
      <c r="F53" t="str">
        <v>RGM</v>
      </c>
      <c r="G53">
        <v>99</v>
      </c>
      <c r="H53" t="e">
        <v>#N/A</v>
      </c>
      <c r="I53">
        <v>9.9563399076454536E-5</v>
      </c>
      <c r="J53" s="79" t="str">
        <v>McConnell AFB</v>
      </c>
      <c r="K53" s="87">
        <v>9.9563399076454536E-5</v>
      </c>
      <c r="L53" s="113">
        <v>90.461364958818493</v>
      </c>
      <c r="M53" s="100">
        <v>5</v>
      </c>
      <c r="N53" s="90">
        <v>0</v>
      </c>
      <c r="O53" s="109">
        <v>3.9591844080119496</v>
      </c>
      <c r="P53" s="104">
        <v>0.2857142857142857</v>
      </c>
      <c r="Q53" s="116">
        <v>0</v>
      </c>
      <c r="R53" s="120">
        <v>0</v>
      </c>
      <c r="S53" s="97">
        <v>-1</v>
      </c>
      <c r="T53" s="97">
        <v>9.2191133275763715</v>
      </c>
    </row>
    <row r="54" spans="1:20" x14ac:dyDescent="0.25">
      <c r="A54">
        <v>38.5414818076</v>
      </c>
      <c r="B54">
        <v>-89.853703655900006</v>
      </c>
      <c r="C54">
        <v>17163</v>
      </c>
      <c r="D54" t="str">
        <v>AMC</v>
      </c>
      <c r="E54">
        <v>128</v>
      </c>
      <c r="F54" t="str">
        <v>RGM</v>
      </c>
      <c r="G54">
        <v>56</v>
      </c>
      <c r="H54" t="e">
        <v>#N/A</v>
      </c>
      <c r="I54">
        <v>5.9782764307945761E-2</v>
      </c>
      <c r="J54" s="79" t="str">
        <v>Scott AFB</v>
      </c>
      <c r="K54" s="87">
        <v>5.9782764307945761E-2</v>
      </c>
      <c r="L54" s="113">
        <v>342.76004975298883</v>
      </c>
      <c r="M54" s="100">
        <v>107.57142857142857</v>
      </c>
      <c r="N54" s="90">
        <v>0</v>
      </c>
      <c r="O54" s="109">
        <v>25.868046655568477</v>
      </c>
      <c r="P54" s="104">
        <v>14</v>
      </c>
      <c r="Q54" s="116">
        <v>0</v>
      </c>
      <c r="R54" s="120">
        <v>0</v>
      </c>
      <c r="S54" s="97">
        <v>-1</v>
      </c>
      <c r="T54" s="97">
        <v>3.4967041524320841E-2</v>
      </c>
    </row>
    <row r="55" spans="1:20" x14ac:dyDescent="0.25">
      <c r="A55">
        <v>38.267292482400002</v>
      </c>
      <c r="B55">
        <v>-121.94176292900001</v>
      </c>
      <c r="C55">
        <v>6095</v>
      </c>
      <c r="D55" t="str">
        <v>AMC</v>
      </c>
      <c r="E55">
        <v>143</v>
      </c>
      <c r="F55" t="str">
        <v>RGM</v>
      </c>
      <c r="G55">
        <v>15</v>
      </c>
      <c r="H55" t="e">
        <v>#N/A</v>
      </c>
      <c r="I55">
        <v>1.9079516197806432E-3</v>
      </c>
      <c r="J55" s="79" t="str">
        <v>Travis AFB</v>
      </c>
      <c r="K55" s="87">
        <v>1.9079516197806432E-3</v>
      </c>
      <c r="L55" s="113">
        <v>143.84358663870759</v>
      </c>
      <c r="M55" s="100">
        <v>215.14285714285714</v>
      </c>
      <c r="N55" s="90">
        <v>0</v>
      </c>
      <c r="O55" s="109">
        <v>4.7254791931244284</v>
      </c>
      <c r="P55" s="104">
        <v>4.2857142857142856</v>
      </c>
      <c r="Q55" s="116">
        <v>0</v>
      </c>
      <c r="R55" s="120">
        <v>0</v>
      </c>
      <c r="S55" s="97">
        <v>-1</v>
      </c>
      <c r="T55" s="97">
        <v>3.986792442999846</v>
      </c>
    </row>
    <row r="56" spans="1:20" ht="44.25" customHeight="1" x14ac:dyDescent="0.25">
      <c r="J56" s="81" t="s">
        <v>253</v>
      </c>
      <c r="K56" s="127" t="s">
        <v>378</v>
      </c>
      <c r="L56" s="128" t="s">
        <v>379</v>
      </c>
      <c r="M56" s="129" t="s">
        <v>382</v>
      </c>
      <c r="N56" s="129" t="s">
        <v>383</v>
      </c>
      <c r="O56" s="130" t="s">
        <v>386</v>
      </c>
      <c r="P56" s="131" t="s">
        <v>387</v>
      </c>
      <c r="Q56" s="131" t="s">
        <v>388</v>
      </c>
      <c r="R56" s="132" t="s">
        <v>391</v>
      </c>
      <c r="S56" s="133" t="s">
        <v>390</v>
      </c>
      <c r="T56" s="85" t="s">
        <v>392</v>
      </c>
    </row>
    <row r="57" spans="1:20" x14ac:dyDescent="0.25">
      <c r="A57" cm="1">
        <f t="array" ref="A57:T61">_xlfn._xlws.SORT(_xlfn._xlws.FILTER('Analysis Table'!$A$2:$T$126,'Analysis Table'!$F$2:$F$126="ss"),8)</f>
        <v>39.706681969900004</v>
      </c>
      <c r="B57">
        <v>-104.757734554</v>
      </c>
      <c r="C57">
        <v>8001</v>
      </c>
      <c r="D57" t="str">
        <v>USSF</v>
      </c>
      <c r="E57">
        <v>13</v>
      </c>
      <c r="F57" t="str">
        <v>SS</v>
      </c>
      <c r="G57">
        <v>90</v>
      </c>
      <c r="H57" t="e">
        <v>#N/A</v>
      </c>
      <c r="I57">
        <v>1.2603046373051046E-2</v>
      </c>
      <c r="J57" s="79" t="str">
        <v>Buckley AFB</v>
      </c>
      <c r="K57" s="87">
        <v>1.2603046373051046E-2</v>
      </c>
      <c r="L57" s="113">
        <v>459.25392986170135</v>
      </c>
      <c r="M57" s="100">
        <v>250.42857142857142</v>
      </c>
      <c r="N57" s="90">
        <v>0</v>
      </c>
      <c r="O57" s="109">
        <v>27.250508818094339</v>
      </c>
      <c r="P57" s="104">
        <v>15.142857142857142</v>
      </c>
      <c r="Q57" s="116">
        <v>0</v>
      </c>
      <c r="R57" s="120">
        <v>0</v>
      </c>
      <c r="S57" s="97">
        <v>-1</v>
      </c>
      <c r="T57" s="97">
        <v>1.4839062283214588</v>
      </c>
    </row>
    <row r="58" spans="1:20" x14ac:dyDescent="0.25">
      <c r="A58">
        <v>28.486827244400001</v>
      </c>
      <c r="B58">
        <v>-80.567111287000003</v>
      </c>
      <c r="C58">
        <v>12009</v>
      </c>
      <c r="D58" t="str">
        <v>USSF</v>
      </c>
      <c r="E58">
        <v>17</v>
      </c>
      <c r="F58" t="str">
        <v>SS</v>
      </c>
      <c r="G58">
        <v>86</v>
      </c>
      <c r="H58" t="e">
        <v>#N/A</v>
      </c>
      <c r="I58">
        <v>4.5988623541106072E-4</v>
      </c>
      <c r="J58" s="79" t="str">
        <v>Cape Canaveral AFS</v>
      </c>
      <c r="K58" s="87">
        <v>4.5988623541106072E-4</v>
      </c>
      <c r="L58" s="113">
        <v>115.53129494879003</v>
      </c>
      <c r="M58" s="100">
        <v>106</v>
      </c>
      <c r="N58" s="90">
        <v>0</v>
      </c>
      <c r="O58" s="109">
        <v>3.7151764020547868</v>
      </c>
      <c r="P58" s="104">
        <v>3.2857142857142856</v>
      </c>
      <c r="Q58" s="116">
        <v>0</v>
      </c>
      <c r="R58" s="120">
        <v>0</v>
      </c>
      <c r="S58" s="97">
        <v>-1</v>
      </c>
      <c r="T58" s="97">
        <v>3.3613855486841784</v>
      </c>
    </row>
    <row r="59" spans="1:20" x14ac:dyDescent="0.25">
      <c r="A59">
        <v>28.2338726202</v>
      </c>
      <c r="B59">
        <v>-80.608007315999998</v>
      </c>
      <c r="C59">
        <v>12009</v>
      </c>
      <c r="D59" t="str">
        <v>USSF</v>
      </c>
      <c r="E59">
        <v>112</v>
      </c>
      <c r="F59" t="str">
        <v>SS</v>
      </c>
      <c r="G59">
        <v>44</v>
      </c>
      <c r="H59" t="e">
        <v>#N/A</v>
      </c>
      <c r="I59">
        <v>4.5988623541106072E-4</v>
      </c>
      <c r="J59" s="79" t="str">
        <v>Patrick AFB</v>
      </c>
      <c r="K59" s="87">
        <v>4.5988623541106072E-4</v>
      </c>
      <c r="L59" s="113">
        <v>115.53129494879003</v>
      </c>
      <c r="M59" s="100">
        <v>49.857142857142854</v>
      </c>
      <c r="N59" s="90">
        <v>0</v>
      </c>
      <c r="O59" s="109">
        <v>3.43870901377529</v>
      </c>
      <c r="P59" s="104">
        <v>0.7142857142857143</v>
      </c>
      <c r="Q59" s="116">
        <v>0</v>
      </c>
      <c r="R59" s="120">
        <v>0</v>
      </c>
      <c r="S59" s="97">
        <v>-1</v>
      </c>
      <c r="T59" s="97">
        <v>3.3613855486841784</v>
      </c>
    </row>
    <row r="60" spans="1:20" x14ac:dyDescent="0.25">
      <c r="A60">
        <v>38.617225336899999</v>
      </c>
      <c r="B60">
        <v>-104.80774381800001</v>
      </c>
      <c r="C60">
        <v>8041</v>
      </c>
      <c r="D60" t="str">
        <v>USSF</v>
      </c>
      <c r="E60">
        <v>115</v>
      </c>
      <c r="F60" t="str">
        <v>SS</v>
      </c>
      <c r="G60">
        <v>78</v>
      </c>
      <c r="H60" t="e">
        <v>#N/A</v>
      </c>
      <c r="I60">
        <v>1.5687077793789161E-3</v>
      </c>
      <c r="J60" s="79" t="str">
        <v>Petersen AFB</v>
      </c>
      <c r="K60" s="87">
        <v>1.5687077793789161E-3</v>
      </c>
      <c r="L60" s="113">
        <v>188.91901927802459</v>
      </c>
      <c r="M60" s="100">
        <v>41.571428571428569</v>
      </c>
      <c r="N60" s="90">
        <v>0</v>
      </c>
      <c r="O60" s="109">
        <v>11.169448673054704</v>
      </c>
      <c r="P60" s="104">
        <v>1.7142857142857142</v>
      </c>
      <c r="Q60" s="116">
        <v>0</v>
      </c>
      <c r="R60" s="120">
        <v>0</v>
      </c>
      <c r="S60" s="97">
        <v>-1</v>
      </c>
      <c r="T60" s="97">
        <v>1.4839062283214588</v>
      </c>
    </row>
    <row r="61" spans="1:20" x14ac:dyDescent="0.25">
      <c r="A61">
        <v>34.713568428899997</v>
      </c>
      <c r="B61">
        <v>-120.55813315100001</v>
      </c>
      <c r="C61">
        <v>6083</v>
      </c>
      <c r="D61" t="str">
        <v>USSF</v>
      </c>
      <c r="E61">
        <v>149</v>
      </c>
      <c r="F61" t="str">
        <v>SS</v>
      </c>
      <c r="G61">
        <v>7</v>
      </c>
      <c r="H61" t="e">
        <v>#N/A</v>
      </c>
      <c r="I61">
        <v>3.9427563813509425E-3</v>
      </c>
      <c r="J61" s="80" t="str">
        <v>Vandenberg AFB</v>
      </c>
      <c r="K61" s="87">
        <v>3.9427563813509425E-3</v>
      </c>
      <c r="L61" s="113">
        <v>249.99657351187622</v>
      </c>
      <c r="M61" s="100">
        <v>16.285714285714285</v>
      </c>
      <c r="N61" s="90">
        <v>0</v>
      </c>
      <c r="O61" s="109">
        <v>1.7817738243719248</v>
      </c>
      <c r="P61" s="104">
        <v>0.14285714285714285</v>
      </c>
      <c r="Q61" s="116">
        <v>0</v>
      </c>
      <c r="R61" s="120">
        <v>0</v>
      </c>
      <c r="S61" s="97">
        <v>-1</v>
      </c>
      <c r="T61" s="97">
        <v>3.986792442999846</v>
      </c>
    </row>
    <row r="62" spans="1:20" ht="43.5" customHeight="1" x14ac:dyDescent="0.25">
      <c r="J62" s="77" t="s">
        <v>250</v>
      </c>
      <c r="K62" s="93" t="s">
        <v>378</v>
      </c>
      <c r="L62" s="111" t="s">
        <v>379</v>
      </c>
      <c r="M62" s="94" t="s">
        <v>382</v>
      </c>
      <c r="N62" s="94" t="s">
        <v>383</v>
      </c>
      <c r="O62" s="107" t="s">
        <v>386</v>
      </c>
      <c r="P62" s="102" t="s">
        <v>387</v>
      </c>
      <c r="Q62" s="102" t="s">
        <v>388</v>
      </c>
      <c r="R62" s="71" t="s">
        <v>391</v>
      </c>
      <c r="S62" s="85" t="s">
        <v>390</v>
      </c>
      <c r="T62" s="85" t="s">
        <v>392</v>
      </c>
    </row>
    <row r="63" spans="1:20" x14ac:dyDescent="0.25">
      <c r="A63" cm="1">
        <f t="array" ref="A63:T76">_xlfn._xlws.SORT(_xlfn._xlws.FILTER('Analysis Table'!$A$2:$T$126,'Analysis Table'!$F$2:$F$126="TR"),8)</f>
        <v>34.668785775099998</v>
      </c>
      <c r="B63">
        <v>-99.270898438700002</v>
      </c>
      <c r="C63">
        <v>40065</v>
      </c>
      <c r="D63" t="str">
        <v>AETC</v>
      </c>
      <c r="E63">
        <v>3</v>
      </c>
      <c r="F63" t="str">
        <v>TR</v>
      </c>
      <c r="G63">
        <v>69</v>
      </c>
      <c r="H63" t="e">
        <v>#N/A</v>
      </c>
      <c r="I63">
        <v>1.3159825386540446E-7</v>
      </c>
      <c r="J63" s="78" t="str">
        <v>Altus AFB</v>
      </c>
      <c r="K63" s="86">
        <v>1.3159825386540446E-7</v>
      </c>
      <c r="L63" s="112">
        <v>132.52364402765434</v>
      </c>
      <c r="M63" s="99">
        <v>7.2857142857142856</v>
      </c>
      <c r="N63" s="92">
        <v>0</v>
      </c>
      <c r="O63" s="108">
        <v>4.2577877599246365</v>
      </c>
      <c r="P63" s="103">
        <v>0</v>
      </c>
      <c r="Q63" s="115">
        <v>0</v>
      </c>
      <c r="R63" s="119">
        <v>0</v>
      </c>
      <c r="S63" s="96">
        <v>-1</v>
      </c>
      <c r="T63" s="96">
        <v>18.156772394082765</v>
      </c>
    </row>
    <row r="64" spans="1:20" x14ac:dyDescent="0.25">
      <c r="A64">
        <v>34.386452423100003</v>
      </c>
      <c r="B64">
        <v>-103.317531569</v>
      </c>
      <c r="C64">
        <v>35009</v>
      </c>
      <c r="D64" t="str">
        <v>AFSOC</v>
      </c>
      <c r="E64">
        <v>16</v>
      </c>
      <c r="F64" t="str">
        <v>TR</v>
      </c>
      <c r="G64">
        <v>117</v>
      </c>
      <c r="H64" t="e">
        <v>#N/A</v>
      </c>
      <c r="I64">
        <v>9.839643229182571E-6</v>
      </c>
      <c r="J64" s="79" t="str">
        <v>Cannon AFB</v>
      </c>
      <c r="K64" s="87">
        <v>9.839643229182571E-6</v>
      </c>
      <c r="L64" s="113">
        <v>269.10325298344048</v>
      </c>
      <c r="M64" s="100">
        <v>11.428571428571429</v>
      </c>
      <c r="N64" s="90">
        <v>0</v>
      </c>
      <c r="O64" s="109">
        <v>12.311913535190087</v>
      </c>
      <c r="P64" s="104">
        <v>1</v>
      </c>
      <c r="Q64" s="116">
        <v>0</v>
      </c>
      <c r="R64" s="120">
        <v>0</v>
      </c>
      <c r="S64" s="97">
        <v>-1</v>
      </c>
      <c r="T64" s="97">
        <v>1.503615149796651</v>
      </c>
    </row>
    <row r="65" spans="1:20" x14ac:dyDescent="0.25">
      <c r="A65">
        <v>33.641312087300001</v>
      </c>
      <c r="B65">
        <v>-88.451118752100001</v>
      </c>
      <c r="C65">
        <v>28087</v>
      </c>
      <c r="D65" t="str">
        <v>AETC</v>
      </c>
      <c r="E65">
        <v>23</v>
      </c>
      <c r="F65" t="str">
        <v>TR</v>
      </c>
      <c r="G65">
        <v>106</v>
      </c>
      <c r="H65" t="e">
        <v>#N/A</v>
      </c>
      <c r="I65">
        <v>8.6766094966230256E-6</v>
      </c>
      <c r="J65" s="79" t="str">
        <v>Columbus AFB</v>
      </c>
      <c r="K65" s="87">
        <v>8.6766094966230256E-6</v>
      </c>
      <c r="L65" s="113">
        <v>369.5030126321177</v>
      </c>
      <c r="M65" s="100">
        <v>79.285714285714292</v>
      </c>
      <c r="N65" s="90">
        <v>0</v>
      </c>
      <c r="O65" s="109">
        <v>17.964644545597888</v>
      </c>
      <c r="P65" s="104">
        <v>3.4285714285714284</v>
      </c>
      <c r="Q65" s="116">
        <v>0</v>
      </c>
      <c r="R65" s="120">
        <v>0</v>
      </c>
      <c r="S65" s="97">
        <v>-1</v>
      </c>
      <c r="T65" s="97">
        <v>1.8216443449877051</v>
      </c>
    </row>
    <row r="66" spans="1:20" x14ac:dyDescent="0.25">
      <c r="A66">
        <v>34.890611594299997</v>
      </c>
      <c r="B66">
        <v>-117.84857087499999</v>
      </c>
      <c r="C66">
        <v>6029</v>
      </c>
      <c r="D66" t="str">
        <v>AFMC</v>
      </c>
      <c r="E66">
        <v>35</v>
      </c>
      <c r="F66" t="str">
        <v>TR</v>
      </c>
      <c r="G66">
        <v>26</v>
      </c>
      <c r="H66" t="e">
        <v>#N/A</v>
      </c>
      <c r="I66">
        <v>2.5012383166292933E-2</v>
      </c>
      <c r="J66" s="79" t="str">
        <v>Edwards AFB</v>
      </c>
      <c r="K66" s="87">
        <v>2.5012383166292933E-2</v>
      </c>
      <c r="L66" s="113">
        <v>428.01606573139122</v>
      </c>
      <c r="M66" s="100">
        <v>1046.1428571428571</v>
      </c>
      <c r="N66" s="90">
        <v>0</v>
      </c>
      <c r="O66" s="109">
        <v>19.516772037429419</v>
      </c>
      <c r="P66" s="104">
        <v>41.285714285714285</v>
      </c>
      <c r="Q66" s="116">
        <v>0</v>
      </c>
      <c r="R66" s="120">
        <v>0</v>
      </c>
      <c r="S66" s="97">
        <v>-1</v>
      </c>
      <c r="T66" s="97">
        <v>3.986792442999846</v>
      </c>
    </row>
    <row r="67" spans="1:20" x14ac:dyDescent="0.25">
      <c r="A67">
        <v>30.429196982600001</v>
      </c>
      <c r="B67">
        <v>-86.698712111999995</v>
      </c>
      <c r="C67">
        <v>12091</v>
      </c>
      <c r="D67" t="str">
        <v>AFMC</v>
      </c>
      <c r="E67">
        <v>36</v>
      </c>
      <c r="F67" t="str">
        <v>TR</v>
      </c>
      <c r="G67">
        <v>100</v>
      </c>
      <c r="H67" t="e">
        <v>#N/A</v>
      </c>
      <c r="I67">
        <v>6.2172469215936047E-4</v>
      </c>
      <c r="J67" s="79" t="str">
        <v>Eglin AFB</v>
      </c>
      <c r="K67" s="87">
        <v>6.2172469215936047E-4</v>
      </c>
      <c r="L67" s="113">
        <v>157.02758031058082</v>
      </c>
      <c r="M67" s="100">
        <v>22.285714285714285</v>
      </c>
      <c r="N67" s="90">
        <v>0</v>
      </c>
      <c r="O67" s="109">
        <v>6.0176874594799585</v>
      </c>
      <c r="P67" s="104">
        <v>1.8571428571428572</v>
      </c>
      <c r="Q67" s="116">
        <v>0</v>
      </c>
      <c r="R67" s="120">
        <v>0</v>
      </c>
      <c r="S67" s="97">
        <v>-1</v>
      </c>
      <c r="T67" s="97">
        <v>3.3613855486841784</v>
      </c>
    </row>
    <row r="68" spans="1:20" x14ac:dyDescent="0.25">
      <c r="A68">
        <v>31.4319069863</v>
      </c>
      <c r="B68">
        <v>-100.404456063</v>
      </c>
      <c r="C68">
        <v>48451</v>
      </c>
      <c r="D68" t="str">
        <v>AETC</v>
      </c>
      <c r="E68">
        <v>50</v>
      </c>
      <c r="F68" t="str">
        <v>TR</v>
      </c>
      <c r="G68">
        <v>125</v>
      </c>
      <c r="H68" t="e">
        <v>#N/A</v>
      </c>
      <c r="I68">
        <v>5.4199685977240087E-7</v>
      </c>
      <c r="J68" s="79" t="str">
        <v>Goodfellow AFB</v>
      </c>
      <c r="K68" s="87">
        <v>5.4199685977240087E-7</v>
      </c>
      <c r="L68" s="113">
        <v>129.48909177334491</v>
      </c>
      <c r="M68" s="100">
        <v>1.4285714285714286</v>
      </c>
      <c r="N68" s="90">
        <v>0</v>
      </c>
      <c r="O68" s="109">
        <v>1.9669229130128341</v>
      </c>
      <c r="P68" s="104">
        <v>0</v>
      </c>
      <c r="Q68" s="116">
        <v>0</v>
      </c>
      <c r="R68" s="120">
        <v>0</v>
      </c>
      <c r="S68" s="97">
        <v>-1</v>
      </c>
      <c r="T68" s="97">
        <v>4.9891433329483164</v>
      </c>
    </row>
    <row r="69" spans="1:20" x14ac:dyDescent="0.25">
      <c r="A69">
        <v>29.386706045099999</v>
      </c>
      <c r="B69">
        <v>-98.618083093099997</v>
      </c>
      <c r="C69">
        <v>48029</v>
      </c>
      <c r="D69" t="str">
        <v>AETC</v>
      </c>
      <c r="E69">
        <v>73</v>
      </c>
      <c r="F69" t="str">
        <v>TR</v>
      </c>
      <c r="G69">
        <v>13</v>
      </c>
      <c r="H69" t="e">
        <v>#N/A</v>
      </c>
      <c r="I69">
        <v>3.0610731021934491E-4</v>
      </c>
      <c r="J69" s="79" t="str">
        <v>Lackland AFB</v>
      </c>
      <c r="K69" s="87">
        <v>3.0610731021934491E-4</v>
      </c>
      <c r="L69" s="113">
        <v>108.91924126471466</v>
      </c>
      <c r="M69" s="100">
        <v>63.714285714285715</v>
      </c>
      <c r="N69" s="90">
        <v>0</v>
      </c>
      <c r="O69" s="109">
        <v>2.9911534059438685</v>
      </c>
      <c r="P69" s="104">
        <v>1.1428571428571428</v>
      </c>
      <c r="Q69" s="116">
        <v>0</v>
      </c>
      <c r="R69" s="120">
        <v>0</v>
      </c>
      <c r="S69" s="97">
        <v>-1</v>
      </c>
      <c r="T69" s="97">
        <v>4.9891433329483164</v>
      </c>
    </row>
    <row r="70" spans="1:20" x14ac:dyDescent="0.25">
      <c r="A70">
        <v>29.356740204800001</v>
      </c>
      <c r="B70">
        <v>-100.782946259</v>
      </c>
      <c r="C70">
        <v>48465</v>
      </c>
      <c r="D70" t="str">
        <v>AETC</v>
      </c>
      <c r="E70">
        <v>77</v>
      </c>
      <c r="F70" t="str">
        <v>TR</v>
      </c>
      <c r="G70">
        <v>96</v>
      </c>
      <c r="H70" t="e">
        <v>#N/A</v>
      </c>
      <c r="I70">
        <v>3.7874913273714253E-5</v>
      </c>
      <c r="J70" s="79" t="str">
        <v>Laughlin AFB</v>
      </c>
      <c r="K70" s="87">
        <v>3.7874913273714253E-5</v>
      </c>
      <c r="L70" s="113">
        <v>102.09100949446389</v>
      </c>
      <c r="M70" s="100">
        <v>3.2857142857142856</v>
      </c>
      <c r="N70" s="90">
        <v>0</v>
      </c>
      <c r="O70" s="109">
        <v>0.92810008631330798</v>
      </c>
      <c r="P70" s="104">
        <v>0.14285714285714285</v>
      </c>
      <c r="Q70" s="116">
        <v>0</v>
      </c>
      <c r="R70" s="120">
        <v>0</v>
      </c>
      <c r="S70" s="97">
        <v>-1</v>
      </c>
      <c r="T70" s="97">
        <v>4.9891433329483164</v>
      </c>
    </row>
    <row r="71" spans="1:20" x14ac:dyDescent="0.25">
      <c r="A71">
        <v>33.536283454600003</v>
      </c>
      <c r="B71">
        <v>-112.373495698</v>
      </c>
      <c r="C71">
        <v>4021</v>
      </c>
      <c r="D71" t="str">
        <v>AETC</v>
      </c>
      <c r="E71">
        <v>82</v>
      </c>
      <c r="F71" t="str">
        <v>TR</v>
      </c>
      <c r="G71">
        <v>55</v>
      </c>
      <c r="H71" t="e">
        <v>#N/A</v>
      </c>
      <c r="I71">
        <v>9.8876204756075093E-4</v>
      </c>
      <c r="J71" s="79" t="str">
        <v>Luke AFB</v>
      </c>
      <c r="K71" s="87">
        <v>9.8876204756075093E-4</v>
      </c>
      <c r="L71" s="113">
        <v>182.53091071647628</v>
      </c>
      <c r="M71" s="100">
        <v>157</v>
      </c>
      <c r="N71" s="90">
        <v>0</v>
      </c>
      <c r="O71" s="109">
        <v>8.5081392174088251</v>
      </c>
      <c r="P71" s="104">
        <v>10.142857142857142</v>
      </c>
      <c r="Q71" s="116">
        <v>0</v>
      </c>
      <c r="R71" s="120">
        <v>0</v>
      </c>
      <c r="S71" s="97">
        <v>-1</v>
      </c>
      <c r="T71" s="97">
        <v>1.6638186803937911</v>
      </c>
    </row>
    <row r="72" spans="1:20" x14ac:dyDescent="0.25">
      <c r="A72">
        <v>32.383000035099997</v>
      </c>
      <c r="B72">
        <v>-86.356266017300001</v>
      </c>
      <c r="C72">
        <v>1101</v>
      </c>
      <c r="D72" t="str">
        <v>AETC</v>
      </c>
      <c r="E72">
        <v>88</v>
      </c>
      <c r="F72" t="str">
        <v>TR</v>
      </c>
      <c r="G72">
        <v>54</v>
      </c>
      <c r="H72" t="e">
        <v>#N/A</v>
      </c>
      <c r="I72">
        <v>6.6068313417554916E-3</v>
      </c>
      <c r="J72" s="79" t="str">
        <v>Maxwell AFB</v>
      </c>
      <c r="K72" s="87">
        <v>6.6068313417554916E-3</v>
      </c>
      <c r="L72" s="113">
        <v>412.07431539716214</v>
      </c>
      <c r="M72" s="100">
        <v>128.14285714285714</v>
      </c>
      <c r="N72" s="90">
        <v>0</v>
      </c>
      <c r="O72" s="109">
        <v>16.676636785002646</v>
      </c>
      <c r="P72" s="104">
        <v>3</v>
      </c>
      <c r="Q72" s="116">
        <v>0</v>
      </c>
      <c r="R72" s="120">
        <v>0</v>
      </c>
      <c r="S72" s="97">
        <v>-1</v>
      </c>
      <c r="T72" s="97">
        <v>4.3648719212329228</v>
      </c>
    </row>
    <row r="73" spans="1:20" x14ac:dyDescent="0.25">
      <c r="A73">
        <v>36.243503451599999</v>
      </c>
      <c r="B73">
        <v>-114.993120307</v>
      </c>
      <c r="C73">
        <v>32003</v>
      </c>
      <c r="D73" t="str">
        <v>ACC</v>
      </c>
      <c r="E73">
        <v>105</v>
      </c>
      <c r="F73" t="str">
        <v>TR</v>
      </c>
      <c r="G73">
        <v>12</v>
      </c>
      <c r="H73" t="e">
        <v>#N/A</v>
      </c>
      <c r="I73">
        <v>3.719368361927938E-6</v>
      </c>
      <c r="J73" s="79" t="str">
        <v>Nellis AFB</v>
      </c>
      <c r="K73" s="87">
        <v>3.719368361927938E-6</v>
      </c>
      <c r="L73" s="113">
        <v>270.87657689652207</v>
      </c>
      <c r="M73" s="100">
        <v>110.57142857142857</v>
      </c>
      <c r="N73" s="90">
        <v>0</v>
      </c>
      <c r="O73" s="109">
        <v>14.602629796864626</v>
      </c>
      <c r="P73" s="104">
        <v>5</v>
      </c>
      <c r="Q73" s="116">
        <v>0</v>
      </c>
      <c r="R73" s="120">
        <v>0</v>
      </c>
      <c r="S73" s="97">
        <v>-0.4</v>
      </c>
      <c r="T73" s="97">
        <v>4.2798115027817305</v>
      </c>
    </row>
    <row r="74" spans="1:20" x14ac:dyDescent="0.25">
      <c r="A74">
        <v>33.984552387100003</v>
      </c>
      <c r="B74">
        <v>-98.499693681899998</v>
      </c>
      <c r="C74">
        <v>48485</v>
      </c>
      <c r="D74" t="str">
        <v>AETC</v>
      </c>
      <c r="E74">
        <v>132</v>
      </c>
      <c r="F74" t="str">
        <v>TR</v>
      </c>
      <c r="G74">
        <v>82</v>
      </c>
      <c r="H74" t="e">
        <v>#N/A</v>
      </c>
      <c r="I74">
        <v>3.5329823504977271E-4</v>
      </c>
      <c r="J74" s="79" t="str">
        <v>Sheppard AFB</v>
      </c>
      <c r="K74" s="87">
        <v>3.5329823504977271E-4</v>
      </c>
      <c r="L74" s="113">
        <v>115.57150759785272</v>
      </c>
      <c r="M74" s="100">
        <v>9.2857142857142865</v>
      </c>
      <c r="N74" s="90">
        <v>0</v>
      </c>
      <c r="O74" s="109">
        <v>2.8568237833177075</v>
      </c>
      <c r="P74" s="104">
        <v>0</v>
      </c>
      <c r="Q74" s="116">
        <v>0</v>
      </c>
      <c r="R74" s="120">
        <v>0</v>
      </c>
      <c r="S74" s="97">
        <v>-1</v>
      </c>
      <c r="T74" s="97">
        <v>4.9891433329483164</v>
      </c>
    </row>
    <row r="75" spans="1:20" x14ac:dyDescent="0.25">
      <c r="A75">
        <v>30.0448190215</v>
      </c>
      <c r="B75">
        <v>-85.548927590399998</v>
      </c>
      <c r="C75">
        <v>12005</v>
      </c>
      <c r="D75" t="str">
        <v>AETC</v>
      </c>
      <c r="E75">
        <v>146</v>
      </c>
      <c r="F75" t="str">
        <v>TR</v>
      </c>
      <c r="G75">
        <v>29</v>
      </c>
      <c r="H75" t="e">
        <v>#N/A</v>
      </c>
      <c r="I75">
        <v>2.499905497104473E-5</v>
      </c>
      <c r="J75" s="79" t="str">
        <v>Tyndall AFB</v>
      </c>
      <c r="K75" s="87">
        <v>2.499905497104473E-5</v>
      </c>
      <c r="L75" s="113">
        <v>188.415533470784</v>
      </c>
      <c r="M75" s="100">
        <v>26</v>
      </c>
      <c r="N75" s="90">
        <v>0</v>
      </c>
      <c r="O75" s="109">
        <v>3.8609740465324589</v>
      </c>
      <c r="P75" s="104">
        <v>1.1428571428571428</v>
      </c>
      <c r="Q75" s="116">
        <v>0</v>
      </c>
      <c r="R75" s="120">
        <v>0</v>
      </c>
      <c r="S75" s="97">
        <v>-1</v>
      </c>
      <c r="T75" s="97">
        <v>3.3613855486841784</v>
      </c>
    </row>
    <row r="76" spans="1:20" x14ac:dyDescent="0.25">
      <c r="A76">
        <v>36.3418127439</v>
      </c>
      <c r="B76">
        <v>-97.911637541000005</v>
      </c>
      <c r="C76">
        <v>40047</v>
      </c>
      <c r="D76" t="str">
        <v>AETC</v>
      </c>
      <c r="E76">
        <v>148</v>
      </c>
      <c r="F76" t="str">
        <v>TR</v>
      </c>
      <c r="G76">
        <v>115</v>
      </c>
      <c r="H76" t="e">
        <v>#N/A</v>
      </c>
      <c r="I76">
        <v>9.2613073513397761E-6</v>
      </c>
      <c r="J76" s="80" t="str">
        <v>Vance AFB</v>
      </c>
      <c r="K76" s="88">
        <v>9.2613073513397761E-6</v>
      </c>
      <c r="L76" s="114">
        <v>120.1908091434784</v>
      </c>
      <c r="M76" s="101">
        <v>20.428571428571427</v>
      </c>
      <c r="N76" s="91">
        <v>0</v>
      </c>
      <c r="O76" s="110">
        <v>5.3196485374706901</v>
      </c>
      <c r="P76" s="105">
        <v>1.4285714285714286</v>
      </c>
      <c r="Q76" s="117">
        <v>0</v>
      </c>
      <c r="R76" s="121">
        <v>0</v>
      </c>
      <c r="S76" s="98">
        <v>-1</v>
      </c>
      <c r="T76" s="98">
        <v>18.156772394082765</v>
      </c>
    </row>
    <row r="77" spans="1:20" x14ac:dyDescent="0.25">
      <c r="K77" s="16"/>
      <c r="L77" s="16"/>
      <c r="M77" s="16"/>
    </row>
    <row r="78" spans="1:20" ht="44.25" customHeight="1" x14ac:dyDescent="0.25">
      <c r="A78" s="122"/>
      <c r="B78" s="123"/>
      <c r="C78" s="123"/>
      <c r="D78" s="123"/>
      <c r="E78" s="123"/>
      <c r="F78" s="123"/>
      <c r="G78" s="123"/>
      <c r="H78" s="123"/>
      <c r="I78" s="123"/>
      <c r="J78" s="83" t="s">
        <v>376</v>
      </c>
      <c r="K78" s="93" t="s">
        <v>378</v>
      </c>
      <c r="L78" s="111" t="s">
        <v>379</v>
      </c>
      <c r="M78" s="94" t="s">
        <v>382</v>
      </c>
      <c r="N78" s="94" t="s">
        <v>383</v>
      </c>
      <c r="O78" s="107" t="s">
        <v>386</v>
      </c>
      <c r="P78" s="102" t="s">
        <v>387</v>
      </c>
      <c r="Q78" s="102" t="s">
        <v>388</v>
      </c>
      <c r="R78" s="71" t="s">
        <v>391</v>
      </c>
      <c r="S78" s="85" t="s">
        <v>390</v>
      </c>
      <c r="T78" s="85" t="s">
        <v>392</v>
      </c>
    </row>
    <row r="79" spans="1:20" x14ac:dyDescent="0.25">
      <c r="A79" s="124"/>
      <c r="B79" s="17"/>
      <c r="C79" s="17"/>
      <c r="D79" s="17"/>
      <c r="E79" s="17"/>
      <c r="F79" s="17"/>
      <c r="G79" s="17"/>
      <c r="H79" s="17"/>
      <c r="I79" s="17"/>
      <c r="J79" s="78" t="s">
        <v>213</v>
      </c>
      <c r="K79" s="86">
        <f>INDEX('Analysis Table'!$K$2:$K$126,MATCH(Reserved!J79,'Analysis Table'!$J$2:$J$126,0))</f>
        <v>1.5687077793789161E-3</v>
      </c>
      <c r="L79" s="112">
        <f>INDEX('Analysis Table'!$L$2:$L$126,MATCH(Reserved!J79,'Analysis Table'!$J$2:$J$126,0))</f>
        <v>188.91901927802459</v>
      </c>
      <c r="M79" s="99">
        <f>INDEX('Analysis Table'!$M$2:$M$126,MATCH(Reserved!J79,'Analysis Table'!$J$2:$J$126,0))</f>
        <v>41.571428571428569</v>
      </c>
      <c r="N79" s="92">
        <f>INDEX('Analysis Table'!$N$2:$N$126,MATCH(Reserved!J79,'Analysis Table'!$J$2:$J$126,0))</f>
        <v>0</v>
      </c>
      <c r="O79" s="108">
        <f>INDEX('Analysis Table'!$O$2:$O$126,MATCH(Reserved!J79,'Analysis Table'!$J$2:$J$126,0))</f>
        <v>11.169448673054704</v>
      </c>
      <c r="P79" s="103">
        <f>INDEX('Analysis Table'!$P$2:$P$126,MATCH(Reserved!J79,'Analysis Table'!$J$2:$J$126,0))</f>
        <v>1.7142857142857142</v>
      </c>
      <c r="Q79" s="115">
        <f>INDEX('Analysis Table'!$Q$2:$Q$126,MATCH(Reserved!J79,'Analysis Table'!$J$2:$J$126,0))</f>
        <v>0</v>
      </c>
      <c r="R79" s="119">
        <f>INDEX('Analysis Table'!$Q$2:$Q$126,MATCH(Reserved!J79,'Analysis Table'!$J$2:$J$126,0))</f>
        <v>0</v>
      </c>
      <c r="S79" s="96">
        <f>INDEX('Analysis Table'!$R$2:$R$126,MATCH(Reserved!J79,'Analysis Table'!$J$2:$J$126,0))</f>
        <v>0</v>
      </c>
      <c r="T79" s="96">
        <f>INDEX('Analysis Table'!$T$2:$T$126,MATCH(Reserved!J79,'Analysis Table'!$J$2:$J$126,0))</f>
        <v>1.4839062283214588</v>
      </c>
    </row>
    <row r="80" spans="1:20" x14ac:dyDescent="0.25">
      <c r="A80" s="124"/>
      <c r="B80" s="17"/>
      <c r="C80" s="17"/>
      <c r="D80" s="17"/>
      <c r="E80" s="17"/>
      <c r="F80" s="17"/>
      <c r="G80" s="17"/>
      <c r="H80" s="17"/>
      <c r="I80" s="17"/>
      <c r="J80" s="79" t="s">
        <v>141</v>
      </c>
      <c r="K80" s="87">
        <f>INDEX('Analysis Table'!$K$2:$K$126,MATCH(Reserved!J80,'Analysis Table'!$J$2:$J$126,0))</f>
        <v>6.6068313417554916E-3</v>
      </c>
      <c r="L80" s="113">
        <f>INDEX('Analysis Table'!$L$2:$L$126,MATCH(Reserved!J80,'Analysis Table'!$J$2:$J$126,0))</f>
        <v>412.07431539716214</v>
      </c>
      <c r="M80" s="100">
        <f>INDEX('Analysis Table'!$M$2:$M$126,MATCH(Reserved!J80,'Analysis Table'!$J$2:$J$126,0))</f>
        <v>128.14285714285714</v>
      </c>
      <c r="N80" s="90">
        <f>INDEX('Analysis Table'!$N$2:$N$126,MATCH(Reserved!J80,'Analysis Table'!$J$2:$J$126,0))</f>
        <v>0</v>
      </c>
      <c r="O80" s="109">
        <f>INDEX('Analysis Table'!$O$2:$O$126,MATCH(Reserved!J80,'Analysis Table'!$J$2:$J$126,0))</f>
        <v>16.676636785002646</v>
      </c>
      <c r="P80" s="104">
        <f>INDEX('Analysis Table'!$P$2:$P$126,MATCH(Reserved!J80,'Analysis Table'!$J$2:$J$126,0))</f>
        <v>3</v>
      </c>
      <c r="Q80" s="116">
        <f>INDEX('Analysis Table'!$Q$2:$Q$126,MATCH(Reserved!J80,'Analysis Table'!$J$2:$J$126,0))</f>
        <v>0</v>
      </c>
      <c r="R80" s="120">
        <f>INDEX('Analysis Table'!$Q$2:$Q$126,MATCH(Reserved!J80,'Analysis Table'!$J$2:$J$126,0))</f>
        <v>0</v>
      </c>
      <c r="S80" s="97">
        <f>INDEX('Analysis Table'!$R$2:$R$126,MATCH(Reserved!J80,'Analysis Table'!$J$2:$J$126,0))</f>
        <v>0</v>
      </c>
      <c r="T80" s="97">
        <f>INDEX('Analysis Table'!$T$2:$T$126,MATCH(Reserved!J80,'Analysis Table'!$J$2:$J$126,0))</f>
        <v>4.3648719212329228</v>
      </c>
    </row>
    <row r="81" spans="1:20" x14ac:dyDescent="0.25">
      <c r="A81" s="124"/>
      <c r="B81" s="17"/>
      <c r="C81" s="17"/>
      <c r="D81" s="17"/>
      <c r="E81" s="17"/>
      <c r="F81" s="17"/>
      <c r="G81" s="17"/>
      <c r="H81" s="17"/>
      <c r="I81" s="17"/>
      <c r="J81" s="80" t="s">
        <v>136</v>
      </c>
      <c r="K81" s="87">
        <f>INDEX('Analysis Table'!$K$2:$K$126,MATCH(Reserved!J81,'Analysis Table'!$J$2:$J$126,0))</f>
        <v>3.0610731021934491E-4</v>
      </c>
      <c r="L81" s="113">
        <f>INDEX('Analysis Table'!$L$2:$L$126,MATCH(Reserved!J81,'Analysis Table'!$J$2:$J$126,0))</f>
        <v>108.91924126471466</v>
      </c>
      <c r="M81" s="100">
        <f>INDEX('Analysis Table'!$M$2:$M$126,MATCH(Reserved!J81,'Analysis Table'!$J$2:$J$126,0))</f>
        <v>63.714285714285715</v>
      </c>
      <c r="N81" s="90">
        <f>INDEX('Analysis Table'!$N$2:$N$126,MATCH(Reserved!J81,'Analysis Table'!$J$2:$J$126,0))</f>
        <v>0</v>
      </c>
      <c r="O81" s="109">
        <f>INDEX('Analysis Table'!$O$2:$O$126,MATCH(Reserved!J81,'Analysis Table'!$J$2:$J$126,0))</f>
        <v>2.9911534059438685</v>
      </c>
      <c r="P81" s="104">
        <f>INDEX('Analysis Table'!$P$2:$P$126,MATCH(Reserved!J81,'Analysis Table'!$J$2:$J$126,0))</f>
        <v>1.1428571428571428</v>
      </c>
      <c r="Q81" s="116">
        <f>INDEX('Analysis Table'!$Q$2:$Q$126,MATCH(Reserved!J81,'Analysis Table'!$J$2:$J$126,0))</f>
        <v>0</v>
      </c>
      <c r="R81" s="120">
        <f>INDEX('Analysis Table'!$Q$2:$Q$126,MATCH(Reserved!J81,'Analysis Table'!$J$2:$J$126,0))</f>
        <v>0</v>
      </c>
      <c r="S81" s="97">
        <f>INDEX('Analysis Table'!$R$2:$R$126,MATCH(Reserved!J81,'Analysis Table'!$J$2:$J$126,0))</f>
        <v>0</v>
      </c>
      <c r="T81" s="97">
        <f>INDEX('Analysis Table'!$T$2:$T$126,MATCH(Reserved!J81,'Analysis Table'!$J$2:$J$126,0))</f>
        <v>4.9891433329483164</v>
      </c>
    </row>
    <row r="82" spans="1:20" x14ac:dyDescent="0.25">
      <c r="A82" s="124"/>
      <c r="B82" s="17"/>
      <c r="C82" s="17"/>
      <c r="D82" s="17"/>
      <c r="E82" s="17"/>
      <c r="F82" s="17"/>
      <c r="G82" s="17"/>
      <c r="H82" s="17"/>
      <c r="I82" s="17"/>
      <c r="J82" s="78" t="s">
        <v>213</v>
      </c>
      <c r="K82" s="86">
        <f>INDEX('Analysis Table'!$K$2:$K$126,MATCH(Reserved!J82,'Analysis Table'!$J$2:$J$126,0))</f>
        <v>1.5687077793789161E-3</v>
      </c>
      <c r="L82" s="112">
        <f>INDEX('Analysis Table'!$L$2:$L$126,MATCH(Reserved!J82,'Analysis Table'!$J$2:$J$126,0))</f>
        <v>188.91901927802459</v>
      </c>
      <c r="M82" s="99">
        <f>INDEX('Analysis Table'!$M$2:$M$126,MATCH(Reserved!J82,'Analysis Table'!$J$2:$J$126,0))</f>
        <v>41.571428571428569</v>
      </c>
      <c r="N82" s="92">
        <f>INDEX('Analysis Table'!$N$2:$N$126,MATCH(Reserved!J82,'Analysis Table'!$J$2:$J$126,0))</f>
        <v>0</v>
      </c>
      <c r="O82" s="108">
        <f>INDEX('Analysis Table'!$O$2:$O$126,MATCH(Reserved!J82,'Analysis Table'!$J$2:$J$126,0))</f>
        <v>11.169448673054704</v>
      </c>
      <c r="P82" s="103">
        <f>INDEX('Analysis Table'!$P$2:$P$126,MATCH(Reserved!J82,'Analysis Table'!$J$2:$J$126,0))</f>
        <v>1.7142857142857142</v>
      </c>
      <c r="Q82" s="115">
        <f>INDEX('Analysis Table'!$Q$2:$Q$126,MATCH(Reserved!J82,'Analysis Table'!$J$2:$J$126,0))</f>
        <v>0</v>
      </c>
      <c r="R82" s="119">
        <f>INDEX('Analysis Table'!$Q$2:$Q$126,MATCH(Reserved!J82,'Analysis Table'!$J$2:$J$126,0))</f>
        <v>0</v>
      </c>
      <c r="S82" s="96">
        <f>INDEX('Analysis Table'!$R$2:$R$126,MATCH(Reserved!J82,'Analysis Table'!$J$2:$J$126,0))</f>
        <v>0</v>
      </c>
      <c r="T82" s="96">
        <f>INDEX('Analysis Table'!$T$2:$T$126,MATCH(Reserved!J82,'Analysis Table'!$J$2:$J$126,0))</f>
        <v>1.4839062283214588</v>
      </c>
    </row>
    <row r="83" spans="1:20" x14ac:dyDescent="0.25">
      <c r="A83" s="124"/>
      <c r="B83" s="17"/>
      <c r="C83" s="17"/>
      <c r="D83" s="17"/>
      <c r="E83" s="17"/>
      <c r="F83" s="17"/>
      <c r="G83" s="17"/>
      <c r="H83" s="17"/>
      <c r="I83" s="17"/>
      <c r="J83" s="79" t="s">
        <v>149</v>
      </c>
      <c r="K83" s="87">
        <f>INDEX('Analysis Table'!$K$2:$K$126,MATCH(Reserved!J83,'Analysis Table'!$J$2:$J$126,0))</f>
        <v>3.9427563813509425E-3</v>
      </c>
      <c r="L83" s="113">
        <f>INDEX('Analysis Table'!$L$2:$L$126,MATCH(Reserved!J83,'Analysis Table'!$J$2:$J$126,0))</f>
        <v>249.99657351187622</v>
      </c>
      <c r="M83" s="100">
        <f>INDEX('Analysis Table'!$M$2:$M$126,MATCH(Reserved!J83,'Analysis Table'!$J$2:$J$126,0))</f>
        <v>16.285714285714285</v>
      </c>
      <c r="N83" s="90">
        <f>INDEX('Analysis Table'!$N$2:$N$126,MATCH(Reserved!J83,'Analysis Table'!$J$2:$J$126,0))</f>
        <v>0</v>
      </c>
      <c r="O83" s="109">
        <f>INDEX('Analysis Table'!$O$2:$O$126,MATCH(Reserved!J83,'Analysis Table'!$J$2:$J$126,0))</f>
        <v>1.7817738243719248</v>
      </c>
      <c r="P83" s="104">
        <f>INDEX('Analysis Table'!$P$2:$P$126,MATCH(Reserved!J83,'Analysis Table'!$J$2:$J$126,0))</f>
        <v>0.14285714285714285</v>
      </c>
      <c r="Q83" s="116">
        <f>INDEX('Analysis Table'!$Q$2:$Q$126,MATCH(Reserved!J83,'Analysis Table'!$J$2:$J$126,0))</f>
        <v>0</v>
      </c>
      <c r="R83" s="120">
        <f>INDEX('Analysis Table'!$Q$2:$Q$126,MATCH(Reserved!J83,'Analysis Table'!$J$2:$J$126,0))</f>
        <v>0</v>
      </c>
      <c r="S83" s="97">
        <f>INDEX('Analysis Table'!$R$2:$R$126,MATCH(Reserved!J83,'Analysis Table'!$J$2:$J$126,0))</f>
        <v>0</v>
      </c>
      <c r="T83" s="97">
        <f>INDEX('Analysis Table'!$T$2:$T$126,MATCH(Reserved!J83,'Analysis Table'!$J$2:$J$126,0))</f>
        <v>3.986792442999846</v>
      </c>
    </row>
    <row r="84" spans="1:20" x14ac:dyDescent="0.25">
      <c r="A84" s="124"/>
      <c r="B84" s="17"/>
      <c r="C84" s="17"/>
      <c r="D84" s="17"/>
      <c r="E84" s="17"/>
      <c r="F84" s="17"/>
      <c r="G84" s="17"/>
      <c r="H84" s="17"/>
      <c r="I84" s="17"/>
      <c r="J84" s="79" t="s">
        <v>121</v>
      </c>
      <c r="K84" s="87">
        <f>INDEX('Analysis Table'!$K$2:$K$126,MATCH(Reserved!J84,'Analysis Table'!$J$2:$J$126,0))</f>
        <v>3.5329823504977271E-4</v>
      </c>
      <c r="L84" s="113">
        <f>INDEX('Analysis Table'!$L$2:$L$126,MATCH(Reserved!J84,'Analysis Table'!$J$2:$J$126,0))</f>
        <v>115.57150759785272</v>
      </c>
      <c r="M84" s="100">
        <f>INDEX('Analysis Table'!$M$2:$M$126,MATCH(Reserved!J84,'Analysis Table'!$J$2:$J$126,0))</f>
        <v>9.2857142857142865</v>
      </c>
      <c r="N84" s="90">
        <f>INDEX('Analysis Table'!$N$2:$N$126,MATCH(Reserved!J84,'Analysis Table'!$J$2:$J$126,0))</f>
        <v>0</v>
      </c>
      <c r="O84" s="109">
        <f>INDEX('Analysis Table'!$O$2:$O$126,MATCH(Reserved!J84,'Analysis Table'!$J$2:$J$126,0))</f>
        <v>2.8568237833177075</v>
      </c>
      <c r="P84" s="104">
        <f>INDEX('Analysis Table'!$P$2:$P$126,MATCH(Reserved!J84,'Analysis Table'!$J$2:$J$126,0))</f>
        <v>0</v>
      </c>
      <c r="Q84" s="116">
        <f>INDEX('Analysis Table'!$Q$2:$Q$126,MATCH(Reserved!J84,'Analysis Table'!$J$2:$J$126,0))</f>
        <v>0</v>
      </c>
      <c r="R84" s="120">
        <f>INDEX('Analysis Table'!$Q$2:$Q$126,MATCH(Reserved!J84,'Analysis Table'!$J$2:$J$126,0))</f>
        <v>0</v>
      </c>
      <c r="S84" s="97">
        <f>INDEX('Analysis Table'!$R$2:$R$126,MATCH(Reserved!J84,'Analysis Table'!$J$2:$J$126,0))</f>
        <v>0</v>
      </c>
      <c r="T84" s="97">
        <f>INDEX('Analysis Table'!$T$2:$T$126,MATCH(Reserved!J84,'Analysis Table'!$J$2:$J$126,0))</f>
        <v>4.9891433329483164</v>
      </c>
    </row>
    <row r="85" spans="1:20" x14ac:dyDescent="0.25">
      <c r="A85" s="124"/>
      <c r="B85" s="17"/>
      <c r="C85" s="17"/>
      <c r="D85" s="17"/>
      <c r="E85" s="17"/>
      <c r="F85" s="17"/>
      <c r="G85" s="17"/>
      <c r="H85" s="17"/>
      <c r="I85" s="17"/>
      <c r="J85" s="80" t="s">
        <v>136</v>
      </c>
      <c r="K85" s="88">
        <f>INDEX('Analysis Table'!$K$2:$K$126,MATCH(Reserved!J85,'Analysis Table'!$J$2:$J$126,0))</f>
        <v>3.0610731021934491E-4</v>
      </c>
      <c r="L85" s="114">
        <f>INDEX('Analysis Table'!$L$2:$L$126,MATCH(Reserved!J85,'Analysis Table'!$J$2:$J$126,0))</f>
        <v>108.91924126471466</v>
      </c>
      <c r="M85" s="101">
        <f>INDEX('Analysis Table'!$M$2:$M$126,MATCH(Reserved!J85,'Analysis Table'!$J$2:$J$126,0))</f>
        <v>63.714285714285715</v>
      </c>
      <c r="N85" s="91">
        <f>INDEX('Analysis Table'!$N$2:$N$126,MATCH(Reserved!J85,'Analysis Table'!$J$2:$J$126,0))</f>
        <v>0</v>
      </c>
      <c r="O85" s="110">
        <f>INDEX('Analysis Table'!$O$2:$O$126,MATCH(Reserved!J85,'Analysis Table'!$J$2:$J$126,0))</f>
        <v>2.9911534059438685</v>
      </c>
      <c r="P85" s="105">
        <f>INDEX('Analysis Table'!$P$2:$P$126,MATCH(Reserved!J85,'Analysis Table'!$J$2:$J$126,0))</f>
        <v>1.1428571428571428</v>
      </c>
      <c r="Q85" s="117">
        <f>INDEX('Analysis Table'!$Q$2:$Q$126,MATCH(Reserved!J85,'Analysis Table'!$J$2:$J$126,0))</f>
        <v>0</v>
      </c>
      <c r="R85" s="121">
        <f>INDEX('Analysis Table'!$Q$2:$Q$126,MATCH(Reserved!J85,'Analysis Table'!$J$2:$J$126,0))</f>
        <v>0</v>
      </c>
      <c r="S85" s="98">
        <f>INDEX('Analysis Table'!$R$2:$R$126,MATCH(Reserved!J85,'Analysis Table'!$J$2:$J$126,0))</f>
        <v>0</v>
      </c>
      <c r="T85" s="98">
        <f>INDEX('Analysis Table'!$T$2:$T$126,MATCH(Reserved!J85,'Analysis Table'!$J$2:$J$126,0))</f>
        <v>4.9891433329483164</v>
      </c>
    </row>
    <row r="86" spans="1:20" x14ac:dyDescent="0.25">
      <c r="A86" s="124"/>
      <c r="B86" s="17"/>
      <c r="C86" s="17"/>
      <c r="D86" s="17"/>
      <c r="E86" s="17"/>
      <c r="F86" s="17"/>
      <c r="G86" s="17"/>
      <c r="H86" s="17"/>
      <c r="I86" s="17"/>
      <c r="J86" s="78" t="s">
        <v>121</v>
      </c>
      <c r="K86" s="87">
        <f>INDEX('Analysis Table'!$K$2:$K$126,MATCH(Reserved!J86,'Analysis Table'!$J$2:$J$126,0))</f>
        <v>3.5329823504977271E-4</v>
      </c>
      <c r="L86" s="113">
        <f>INDEX('Analysis Table'!$L$2:$L$126,MATCH(Reserved!J86,'Analysis Table'!$J$2:$J$126,0))</f>
        <v>115.57150759785272</v>
      </c>
      <c r="M86" s="100">
        <f>INDEX('Analysis Table'!$M$2:$M$126,MATCH(Reserved!J86,'Analysis Table'!$J$2:$J$126,0))</f>
        <v>9.2857142857142865</v>
      </c>
      <c r="N86" s="90">
        <f>INDEX('Analysis Table'!$N$2:$N$126,MATCH(Reserved!J86,'Analysis Table'!$J$2:$J$126,0))</f>
        <v>0</v>
      </c>
      <c r="O86" s="109">
        <f>INDEX('Analysis Table'!$O$2:$O$126,MATCH(Reserved!J86,'Analysis Table'!$J$2:$J$126,0))</f>
        <v>2.8568237833177075</v>
      </c>
      <c r="P86" s="104">
        <f>INDEX('Analysis Table'!$P$2:$P$126,MATCH(Reserved!J86,'Analysis Table'!$J$2:$J$126,0))</f>
        <v>0</v>
      </c>
      <c r="Q86" s="116">
        <f>INDEX('Analysis Table'!$Q$2:$Q$126,MATCH(Reserved!J86,'Analysis Table'!$J$2:$J$126,0))</f>
        <v>0</v>
      </c>
      <c r="R86" s="120">
        <f>INDEX('Analysis Table'!$Q$2:$Q$126,MATCH(Reserved!J86,'Analysis Table'!$J$2:$J$126,0))</f>
        <v>0</v>
      </c>
      <c r="S86" s="97">
        <f>INDEX('Analysis Table'!$R$2:$R$126,MATCH(Reserved!J86,'Analysis Table'!$J$2:$J$126,0))</f>
        <v>0</v>
      </c>
      <c r="T86" s="97">
        <f>INDEX('Analysis Table'!$T$2:$T$126,MATCH(Reserved!J86,'Analysis Table'!$J$2:$J$126,0))</f>
        <v>4.9891433329483164</v>
      </c>
    </row>
    <row r="87" spans="1:20" x14ac:dyDescent="0.25">
      <c r="A87" s="124"/>
      <c r="B87" s="17"/>
      <c r="C87" s="17"/>
      <c r="D87" s="17"/>
      <c r="E87" s="17"/>
      <c r="F87" s="17"/>
      <c r="G87" s="17"/>
      <c r="H87" s="17"/>
      <c r="I87" s="17"/>
      <c r="J87" s="79" t="s">
        <v>110</v>
      </c>
      <c r="K87" s="87">
        <f>INDEX('Analysis Table'!$K$2:$K$126,MATCH(Reserved!J87,'Analysis Table'!$J$2:$J$126,0))</f>
        <v>9.2613073513397761E-6</v>
      </c>
      <c r="L87" s="113">
        <f>INDEX('Analysis Table'!$L$2:$L$126,MATCH(Reserved!J87,'Analysis Table'!$J$2:$J$126,0))</f>
        <v>120.1908091434784</v>
      </c>
      <c r="M87" s="100">
        <f>INDEX('Analysis Table'!$M$2:$M$126,MATCH(Reserved!J87,'Analysis Table'!$J$2:$J$126,0))</f>
        <v>20.428571428571427</v>
      </c>
      <c r="N87" s="90">
        <f>INDEX('Analysis Table'!$N$2:$N$126,MATCH(Reserved!J87,'Analysis Table'!$J$2:$J$126,0))</f>
        <v>0</v>
      </c>
      <c r="O87" s="109">
        <f>INDEX('Analysis Table'!$O$2:$O$126,MATCH(Reserved!J87,'Analysis Table'!$J$2:$J$126,0))</f>
        <v>5.3196485374706901</v>
      </c>
      <c r="P87" s="104">
        <f>INDEX('Analysis Table'!$P$2:$P$126,MATCH(Reserved!J87,'Analysis Table'!$J$2:$J$126,0))</f>
        <v>1.4285714285714286</v>
      </c>
      <c r="Q87" s="116">
        <f>INDEX('Analysis Table'!$Q$2:$Q$126,MATCH(Reserved!J87,'Analysis Table'!$J$2:$J$126,0))</f>
        <v>0</v>
      </c>
      <c r="R87" s="120">
        <f>INDEX('Analysis Table'!$Q$2:$Q$126,MATCH(Reserved!J87,'Analysis Table'!$J$2:$J$126,0))</f>
        <v>0</v>
      </c>
      <c r="S87" s="97">
        <f>INDEX('Analysis Table'!$R$2:$R$126,MATCH(Reserved!J87,'Analysis Table'!$J$2:$J$126,0))</f>
        <v>0</v>
      </c>
      <c r="T87" s="97">
        <f>INDEX('Analysis Table'!$T$2:$T$126,MATCH(Reserved!J87,'Analysis Table'!$J$2:$J$126,0))</f>
        <v>18.156772394082765</v>
      </c>
    </row>
    <row r="88" spans="1:20" x14ac:dyDescent="0.25">
      <c r="A88" s="124"/>
      <c r="B88" s="17"/>
      <c r="C88" s="17"/>
      <c r="D88" s="17"/>
      <c r="E88" s="17"/>
      <c r="F88" s="17"/>
      <c r="G88" s="17"/>
      <c r="H88" s="17"/>
      <c r="I88" s="17"/>
      <c r="J88" s="79" t="s">
        <v>150</v>
      </c>
      <c r="K88" s="87">
        <f>INDEX('Analysis Table'!$K$2:$K$126,MATCH(Reserved!J88,'Analysis Table'!$J$2:$J$126,0))</f>
        <v>3.7874913273714253E-5</v>
      </c>
      <c r="L88" s="113">
        <f>INDEX('Analysis Table'!$L$2:$L$126,MATCH(Reserved!J88,'Analysis Table'!$J$2:$J$126,0))</f>
        <v>102.09100949446389</v>
      </c>
      <c r="M88" s="100">
        <f>INDEX('Analysis Table'!$M$2:$M$126,MATCH(Reserved!J88,'Analysis Table'!$J$2:$J$126,0))</f>
        <v>3.2857142857142856</v>
      </c>
      <c r="N88" s="90">
        <f>INDEX('Analysis Table'!$N$2:$N$126,MATCH(Reserved!J88,'Analysis Table'!$J$2:$J$126,0))</f>
        <v>0</v>
      </c>
      <c r="O88" s="109">
        <f>INDEX('Analysis Table'!$O$2:$O$126,MATCH(Reserved!J88,'Analysis Table'!$J$2:$J$126,0))</f>
        <v>0.92810008631330798</v>
      </c>
      <c r="P88" s="104">
        <f>INDEX('Analysis Table'!$P$2:$P$126,MATCH(Reserved!J88,'Analysis Table'!$J$2:$J$126,0))</f>
        <v>0.14285714285714285</v>
      </c>
      <c r="Q88" s="116">
        <f>INDEX('Analysis Table'!$Q$2:$Q$126,MATCH(Reserved!J88,'Analysis Table'!$J$2:$J$126,0))</f>
        <v>0</v>
      </c>
      <c r="R88" s="120">
        <f>INDEX('Analysis Table'!$Q$2:$Q$126,MATCH(Reserved!J88,'Analysis Table'!$J$2:$J$126,0))</f>
        <v>0</v>
      </c>
      <c r="S88" s="97">
        <f>INDEX('Analysis Table'!$R$2:$R$126,MATCH(Reserved!J88,'Analysis Table'!$J$2:$J$126,0))</f>
        <v>0</v>
      </c>
      <c r="T88" s="97">
        <f>INDEX('Analysis Table'!$T$2:$T$126,MATCH(Reserved!J88,'Analysis Table'!$J$2:$J$126,0))</f>
        <v>4.9891433329483164</v>
      </c>
    </row>
    <row r="89" spans="1:20" x14ac:dyDescent="0.25">
      <c r="A89" s="124"/>
      <c r="B89" s="17"/>
      <c r="C89" s="17"/>
      <c r="D89" s="17"/>
      <c r="E89" s="17"/>
      <c r="F89" s="17"/>
      <c r="G89" s="17"/>
      <c r="H89" s="17"/>
      <c r="I89" s="17"/>
      <c r="J89" s="79" t="s">
        <v>122</v>
      </c>
      <c r="K89" s="87">
        <f>INDEX('Analysis Table'!$K$2:$K$126,MATCH(Reserved!J89,'Analysis Table'!$J$2:$J$126,0))</f>
        <v>8.6766094966230256E-6</v>
      </c>
      <c r="L89" s="113">
        <f>INDEX('Analysis Table'!$L$2:$L$126,MATCH(Reserved!J89,'Analysis Table'!$J$2:$J$126,0))</f>
        <v>369.5030126321177</v>
      </c>
      <c r="M89" s="100">
        <f>INDEX('Analysis Table'!$M$2:$M$126,MATCH(Reserved!J89,'Analysis Table'!$J$2:$J$126,0))</f>
        <v>79.285714285714292</v>
      </c>
      <c r="N89" s="90">
        <f>INDEX('Analysis Table'!$N$2:$N$126,MATCH(Reserved!J89,'Analysis Table'!$J$2:$J$126,0))</f>
        <v>0</v>
      </c>
      <c r="O89" s="109">
        <f>INDEX('Analysis Table'!$O$2:$O$126,MATCH(Reserved!J89,'Analysis Table'!$J$2:$J$126,0))</f>
        <v>17.964644545597888</v>
      </c>
      <c r="P89" s="104">
        <f>INDEX('Analysis Table'!$P$2:$P$126,MATCH(Reserved!J89,'Analysis Table'!$J$2:$J$126,0))</f>
        <v>3.4285714285714284</v>
      </c>
      <c r="Q89" s="116">
        <f>INDEX('Analysis Table'!$Q$2:$Q$126,MATCH(Reserved!J89,'Analysis Table'!$J$2:$J$126,0))</f>
        <v>0</v>
      </c>
      <c r="R89" s="120">
        <f>INDEX('Analysis Table'!$Q$2:$Q$126,MATCH(Reserved!J89,'Analysis Table'!$J$2:$J$126,0))</f>
        <v>0</v>
      </c>
      <c r="S89" s="97">
        <f>INDEX('Analysis Table'!$R$2:$R$126,MATCH(Reserved!J89,'Analysis Table'!$J$2:$J$126,0))</f>
        <v>0</v>
      </c>
      <c r="T89" s="97">
        <f>INDEX('Analysis Table'!$T$2:$T$126,MATCH(Reserved!J89,'Analysis Table'!$J$2:$J$126,0))</f>
        <v>1.8216443449877051</v>
      </c>
    </row>
    <row r="90" spans="1:20" x14ac:dyDescent="0.25">
      <c r="A90" s="124"/>
      <c r="B90" s="17"/>
      <c r="C90" s="17"/>
      <c r="D90" s="17"/>
      <c r="E90" s="17"/>
      <c r="F90" s="17"/>
      <c r="G90" s="17"/>
      <c r="H90" s="17"/>
      <c r="I90" s="17"/>
      <c r="J90" s="80" t="s">
        <v>109</v>
      </c>
      <c r="K90" s="87">
        <f>INDEX('Analysis Table'!$K$2:$K$126,MATCH(Reserved!J90,'Analysis Table'!$J$2:$J$126,0))</f>
        <v>6.2172469215936047E-4</v>
      </c>
      <c r="L90" s="113">
        <f>INDEX('Analysis Table'!$L$2:$L$126,MATCH(Reserved!J90,'Analysis Table'!$J$2:$J$126,0))</f>
        <v>157.02758031058082</v>
      </c>
      <c r="M90" s="100">
        <f>INDEX('Analysis Table'!$M$2:$M$126,MATCH(Reserved!J90,'Analysis Table'!$J$2:$J$126,0))</f>
        <v>22.285714285714285</v>
      </c>
      <c r="N90" s="90">
        <f>INDEX('Analysis Table'!$N$2:$N$126,MATCH(Reserved!J90,'Analysis Table'!$J$2:$J$126,0))</f>
        <v>0</v>
      </c>
      <c r="O90" s="109">
        <f>INDEX('Analysis Table'!$O$2:$O$126,MATCH(Reserved!J90,'Analysis Table'!$J$2:$J$126,0))</f>
        <v>6.0176874594799585</v>
      </c>
      <c r="P90" s="104">
        <f>INDEX('Analysis Table'!$P$2:$P$126,MATCH(Reserved!J90,'Analysis Table'!$J$2:$J$126,0))</f>
        <v>1.8571428571428572</v>
      </c>
      <c r="Q90" s="116">
        <f>INDEX('Analysis Table'!$Q$2:$Q$126,MATCH(Reserved!J90,'Analysis Table'!$J$2:$J$126,0))</f>
        <v>0</v>
      </c>
      <c r="R90" s="120">
        <f>INDEX('Analysis Table'!$Q$2:$Q$126,MATCH(Reserved!J90,'Analysis Table'!$J$2:$J$126,0))</f>
        <v>0</v>
      </c>
      <c r="S90" s="97">
        <f>INDEX('Analysis Table'!$R$2:$R$126,MATCH(Reserved!J90,'Analysis Table'!$J$2:$J$126,0))</f>
        <v>0</v>
      </c>
      <c r="T90" s="97">
        <f>INDEX('Analysis Table'!$T$2:$T$126,MATCH(Reserved!J90,'Analysis Table'!$J$2:$J$126,0))</f>
        <v>3.3613855486841784</v>
      </c>
    </row>
    <row r="91" spans="1:20" x14ac:dyDescent="0.25">
      <c r="A91" s="124"/>
      <c r="B91" s="17"/>
      <c r="C91" s="17"/>
      <c r="D91" s="17"/>
      <c r="E91" s="17"/>
      <c r="F91" s="17"/>
      <c r="G91" s="17"/>
      <c r="H91" s="17"/>
      <c r="I91" s="17"/>
      <c r="J91" s="78" t="s">
        <v>114</v>
      </c>
      <c r="K91" s="86">
        <f>INDEX('Analysis Table'!$K$2:$K$126,MATCH(Reserved!J91,'Analysis Table'!$J$2:$J$126,0))</f>
        <v>5.6971713032257324E-8</v>
      </c>
      <c r="L91" s="112">
        <f>INDEX('Analysis Table'!$L$2:$L$126,MATCH(Reserved!J91,'Analysis Table'!$J$2:$J$126,0))</f>
        <v>105.47357458166422</v>
      </c>
      <c r="M91" s="99">
        <f>INDEX('Analysis Table'!$M$2:$M$126,MATCH(Reserved!J91,'Analysis Table'!$J$2:$J$126,0))</f>
        <v>15.571428571428571</v>
      </c>
      <c r="N91" s="92">
        <f>INDEX('Analysis Table'!$N$2:$N$126,MATCH(Reserved!J91,'Analysis Table'!$J$2:$J$126,0))</f>
        <v>0</v>
      </c>
      <c r="O91" s="108">
        <f>INDEX('Analysis Table'!$O$2:$O$126,MATCH(Reserved!J91,'Analysis Table'!$J$2:$J$126,0))</f>
        <v>2.8291319250739773</v>
      </c>
      <c r="P91" s="103">
        <f>INDEX('Analysis Table'!$P$2:$P$126,MATCH(Reserved!J91,'Analysis Table'!$J$2:$J$126,0))</f>
        <v>0.42857142857142855</v>
      </c>
      <c r="Q91" s="115">
        <f>INDEX('Analysis Table'!$Q$2:$Q$126,MATCH(Reserved!J91,'Analysis Table'!$J$2:$J$126,0))</f>
        <v>0</v>
      </c>
      <c r="R91" s="119">
        <f>INDEX('Analysis Table'!$Q$2:$Q$126,MATCH(Reserved!J91,'Analysis Table'!$J$2:$J$126,0))</f>
        <v>0</v>
      </c>
      <c r="S91" s="96">
        <f>INDEX('Analysis Table'!$R$2:$R$126,MATCH(Reserved!J91,'Analysis Table'!$J$2:$J$126,0))</f>
        <v>0</v>
      </c>
      <c r="T91" s="96">
        <f>INDEX('Analysis Table'!$T$2:$T$126,MATCH(Reserved!J91,'Analysis Table'!$J$2:$J$126,0))</f>
        <v>5.1344169343218979</v>
      </c>
    </row>
    <row r="92" spans="1:20" x14ac:dyDescent="0.25">
      <c r="A92" s="124"/>
      <c r="B92" s="17"/>
      <c r="C92" s="17"/>
      <c r="D92" s="17"/>
      <c r="E92" s="17"/>
      <c r="F92" s="17"/>
      <c r="G92" s="17"/>
      <c r="H92" s="17"/>
      <c r="I92" s="17"/>
      <c r="J92" s="80" t="s">
        <v>116</v>
      </c>
      <c r="K92" s="88">
        <f>INDEX('Analysis Table'!$K$2:$K$126,MATCH(Reserved!J92,'Analysis Table'!$J$2:$J$126,0))</f>
        <v>5.0250494309327846E-5</v>
      </c>
      <c r="L92" s="114">
        <f>INDEX('Analysis Table'!$L$2:$L$126,MATCH(Reserved!J92,'Analysis Table'!$J$2:$J$126,0))</f>
        <v>535.40775455709661</v>
      </c>
      <c r="M92" s="101">
        <f>INDEX('Analysis Table'!$M$2:$M$126,MATCH(Reserved!J92,'Analysis Table'!$J$2:$J$126,0))</f>
        <v>99</v>
      </c>
      <c r="N92" s="91">
        <f>INDEX('Analysis Table'!$N$2:$N$126,MATCH(Reserved!J92,'Analysis Table'!$J$2:$J$126,0))</f>
        <v>0</v>
      </c>
      <c r="O92" s="110">
        <f>INDEX('Analysis Table'!$O$2:$O$126,MATCH(Reserved!J92,'Analysis Table'!$J$2:$J$126,0))</f>
        <v>41.985479711972175</v>
      </c>
      <c r="P92" s="105">
        <f>INDEX('Analysis Table'!$P$2:$P$126,MATCH(Reserved!J92,'Analysis Table'!$J$2:$J$126,0))</f>
        <v>5.2857142857142856</v>
      </c>
      <c r="Q92" s="117">
        <f>INDEX('Analysis Table'!$Q$2:$Q$126,MATCH(Reserved!J92,'Analysis Table'!$J$2:$J$126,0))</f>
        <v>0</v>
      </c>
      <c r="R92" s="121">
        <f>INDEX('Analysis Table'!$Q$2:$Q$126,MATCH(Reserved!J92,'Analysis Table'!$J$2:$J$126,0))</f>
        <v>0</v>
      </c>
      <c r="S92" s="98">
        <f>INDEX('Analysis Table'!$R$2:$R$126,MATCH(Reserved!J92,'Analysis Table'!$J$2:$J$126,0))</f>
        <v>0</v>
      </c>
      <c r="T92" s="98">
        <f>INDEX('Analysis Table'!$T$2:$T$126,MATCH(Reserved!J92,'Analysis Table'!$J$2:$J$126,0))</f>
        <v>2.4999246012336913</v>
      </c>
    </row>
    <row r="93" spans="1:20" x14ac:dyDescent="0.25">
      <c r="A93" s="124"/>
      <c r="B93" s="17"/>
      <c r="C93" s="17"/>
      <c r="D93" s="17"/>
      <c r="E93" s="17"/>
      <c r="F93" s="17"/>
      <c r="G93" s="17"/>
      <c r="H93" s="17"/>
      <c r="I93" s="17"/>
      <c r="J93" s="78" t="s">
        <v>114</v>
      </c>
      <c r="K93" s="87">
        <f>INDEX('Analysis Table'!$K$2:$K$126,MATCH(Reserved!J93,'Analysis Table'!$J$2:$J$126,0))</f>
        <v>5.6971713032257324E-8</v>
      </c>
      <c r="L93" s="113">
        <f>INDEX('Analysis Table'!$L$2:$L$126,MATCH(Reserved!J93,'Analysis Table'!$J$2:$J$126,0))</f>
        <v>105.47357458166422</v>
      </c>
      <c r="M93" s="100">
        <f>INDEX('Analysis Table'!$M$2:$M$126,MATCH(Reserved!J93,'Analysis Table'!$J$2:$J$126,0))</f>
        <v>15.571428571428571</v>
      </c>
      <c r="N93" s="90">
        <f>INDEX('Analysis Table'!$N$2:$N$126,MATCH(Reserved!J93,'Analysis Table'!$J$2:$J$126,0))</f>
        <v>0</v>
      </c>
      <c r="O93" s="109">
        <f>INDEX('Analysis Table'!$O$2:$O$126,MATCH(Reserved!J93,'Analysis Table'!$J$2:$J$126,0))</f>
        <v>2.8291319250739773</v>
      </c>
      <c r="P93" s="104">
        <f>INDEX('Analysis Table'!$P$2:$P$126,MATCH(Reserved!J93,'Analysis Table'!$J$2:$J$126,0))</f>
        <v>0.42857142857142855</v>
      </c>
      <c r="Q93" s="116">
        <f>INDEX('Analysis Table'!$Q$2:$Q$126,MATCH(Reserved!J93,'Analysis Table'!$J$2:$J$126,0))</f>
        <v>0</v>
      </c>
      <c r="R93" s="120">
        <f>INDEX('Analysis Table'!$Q$2:$Q$126,MATCH(Reserved!J93,'Analysis Table'!$J$2:$J$126,0))</f>
        <v>0</v>
      </c>
      <c r="S93" s="97">
        <f>INDEX('Analysis Table'!$R$2:$R$126,MATCH(Reserved!J93,'Analysis Table'!$J$2:$J$126,0))</f>
        <v>0</v>
      </c>
      <c r="T93" s="97">
        <f>INDEX('Analysis Table'!$T$2:$T$126,MATCH(Reserved!J93,'Analysis Table'!$J$2:$J$126,0))</f>
        <v>5.1344169343218979</v>
      </c>
    </row>
    <row r="94" spans="1:20" x14ac:dyDescent="0.25">
      <c r="A94" s="124"/>
      <c r="B94" s="17"/>
      <c r="C94" s="17"/>
      <c r="D94" s="17"/>
      <c r="E94" s="17"/>
      <c r="F94" s="17"/>
      <c r="G94" s="17"/>
      <c r="H94" s="17"/>
      <c r="I94" s="17"/>
      <c r="J94" s="79" t="s">
        <v>116</v>
      </c>
      <c r="K94" s="87">
        <f>INDEX('Analysis Table'!$K$2:$K$126,MATCH(Reserved!J94,'Analysis Table'!$J$2:$J$126,0))</f>
        <v>5.0250494309327846E-5</v>
      </c>
      <c r="L94" s="113">
        <f>INDEX('Analysis Table'!$L$2:$L$126,MATCH(Reserved!J94,'Analysis Table'!$J$2:$J$126,0))</f>
        <v>535.40775455709661</v>
      </c>
      <c r="M94" s="100">
        <f>INDEX('Analysis Table'!$M$2:$M$126,MATCH(Reserved!J94,'Analysis Table'!$J$2:$J$126,0))</f>
        <v>99</v>
      </c>
      <c r="N94" s="90">
        <f>INDEX('Analysis Table'!$N$2:$N$126,MATCH(Reserved!J94,'Analysis Table'!$J$2:$J$126,0))</f>
        <v>0</v>
      </c>
      <c r="O94" s="109">
        <f>INDEX('Analysis Table'!$O$2:$O$126,MATCH(Reserved!J94,'Analysis Table'!$J$2:$J$126,0))</f>
        <v>41.985479711972175</v>
      </c>
      <c r="P94" s="104">
        <f>INDEX('Analysis Table'!$P$2:$P$126,MATCH(Reserved!J94,'Analysis Table'!$J$2:$J$126,0))</f>
        <v>5.2857142857142856</v>
      </c>
      <c r="Q94" s="116">
        <f>INDEX('Analysis Table'!$Q$2:$Q$126,MATCH(Reserved!J94,'Analysis Table'!$J$2:$J$126,0))</f>
        <v>0</v>
      </c>
      <c r="R94" s="120">
        <f>INDEX('Analysis Table'!$Q$2:$Q$126,MATCH(Reserved!J94,'Analysis Table'!$J$2:$J$126,0))</f>
        <v>0</v>
      </c>
      <c r="S94" s="97">
        <f>INDEX('Analysis Table'!$R$2:$R$126,MATCH(Reserved!J94,'Analysis Table'!$J$2:$J$126,0))</f>
        <v>0</v>
      </c>
      <c r="T94" s="97">
        <f>INDEX('Analysis Table'!$T$2:$T$126,MATCH(Reserved!J94,'Analysis Table'!$J$2:$J$126,0))</f>
        <v>2.4999246012336913</v>
      </c>
    </row>
    <row r="95" spans="1:20" x14ac:dyDescent="0.25">
      <c r="A95" s="124"/>
      <c r="B95" s="17"/>
      <c r="C95" s="17"/>
      <c r="D95" s="17"/>
      <c r="E95" s="17"/>
      <c r="F95" s="17"/>
      <c r="G95" s="17"/>
      <c r="H95" s="17"/>
      <c r="I95" s="17"/>
      <c r="J95" s="79" t="s">
        <v>137</v>
      </c>
      <c r="K95" s="87">
        <f>INDEX('Analysis Table'!$K$2:$K$126,MATCH(Reserved!J95,'Analysis Table'!$J$2:$J$126,0))</f>
        <v>6.3550674846819821E-10</v>
      </c>
      <c r="L95" s="113">
        <f>INDEX('Analysis Table'!$L$2:$L$126,MATCH(Reserved!J95,'Analysis Table'!$J$2:$J$126,0))</f>
        <v>75.150006458203677</v>
      </c>
      <c r="M95" s="100">
        <f>INDEX('Analysis Table'!$M$2:$M$126,MATCH(Reserved!J95,'Analysis Table'!$J$2:$J$126,0))</f>
        <v>3.8571428571428572</v>
      </c>
      <c r="N95" s="90">
        <f>INDEX('Analysis Table'!$N$2:$N$126,MATCH(Reserved!J95,'Analysis Table'!$J$2:$J$126,0))</f>
        <v>0</v>
      </c>
      <c r="O95" s="109">
        <f>INDEX('Analysis Table'!$O$2:$O$126,MATCH(Reserved!J95,'Analysis Table'!$J$2:$J$126,0))</f>
        <v>2.3484377018188649</v>
      </c>
      <c r="P95" s="104">
        <f>INDEX('Analysis Table'!$P$2:$P$126,MATCH(Reserved!J95,'Analysis Table'!$J$2:$J$126,0))</f>
        <v>0</v>
      </c>
      <c r="Q95" s="116">
        <f>INDEX('Analysis Table'!$Q$2:$Q$126,MATCH(Reserved!J95,'Analysis Table'!$J$2:$J$126,0))</f>
        <v>0</v>
      </c>
      <c r="R95" s="120">
        <f>INDEX('Analysis Table'!$Q$2:$Q$126,MATCH(Reserved!J95,'Analysis Table'!$J$2:$J$126,0))</f>
        <v>0</v>
      </c>
      <c r="S95" s="97">
        <f>INDEX('Analysis Table'!$R$2:$R$126,MATCH(Reserved!J95,'Analysis Table'!$J$2:$J$126,0))</f>
        <v>0</v>
      </c>
      <c r="T95" s="97">
        <f>INDEX('Analysis Table'!$T$2:$T$126,MATCH(Reserved!J95,'Analysis Table'!$J$2:$J$126,0))</f>
        <v>5.7214925670845158</v>
      </c>
    </row>
    <row r="96" spans="1:20" x14ac:dyDescent="0.25">
      <c r="A96" s="124"/>
      <c r="B96" s="17"/>
      <c r="C96" s="17"/>
      <c r="D96" s="17"/>
      <c r="E96" s="17"/>
      <c r="F96" s="17"/>
      <c r="G96" s="17"/>
      <c r="H96" s="17"/>
      <c r="I96" s="17"/>
      <c r="J96" s="79" t="s">
        <v>188</v>
      </c>
      <c r="K96" s="87">
        <f>INDEX('Analysis Table'!$K$2:$K$126,MATCH(Reserved!J96,'Analysis Table'!$J$2:$J$126,0))</f>
        <v>7.9379138021618673E-4</v>
      </c>
      <c r="L96" s="113">
        <f>INDEX('Analysis Table'!$L$2:$L$126,MATCH(Reserved!J96,'Analysis Table'!$J$2:$J$126,0))</f>
        <v>382.91181317709459</v>
      </c>
      <c r="M96" s="100">
        <f>INDEX('Analysis Table'!$M$2:$M$126,MATCH(Reserved!J96,'Analysis Table'!$J$2:$J$126,0))</f>
        <v>23.714285714285715</v>
      </c>
      <c r="N96" s="90">
        <f>INDEX('Analysis Table'!$N$2:$N$126,MATCH(Reserved!J96,'Analysis Table'!$J$2:$J$126,0))</f>
        <v>0</v>
      </c>
      <c r="O96" s="109">
        <f>INDEX('Analysis Table'!$O$2:$O$126,MATCH(Reserved!J96,'Analysis Table'!$J$2:$J$126,0))</f>
        <v>18.05382234794839</v>
      </c>
      <c r="P96" s="104">
        <f>INDEX('Analysis Table'!$P$2:$P$126,MATCH(Reserved!J96,'Analysis Table'!$J$2:$J$126,0))</f>
        <v>0.42857142857142855</v>
      </c>
      <c r="Q96" s="116">
        <f>INDEX('Analysis Table'!$Q$2:$Q$126,MATCH(Reserved!J96,'Analysis Table'!$J$2:$J$126,0))</f>
        <v>0</v>
      </c>
      <c r="R96" s="120">
        <f>INDEX('Analysis Table'!$Q$2:$Q$126,MATCH(Reserved!J96,'Analysis Table'!$J$2:$J$126,0))</f>
        <v>0</v>
      </c>
      <c r="S96" s="97">
        <f>INDEX('Analysis Table'!$R$2:$R$126,MATCH(Reserved!J96,'Analysis Table'!$J$2:$J$126,0))</f>
        <v>0</v>
      </c>
      <c r="T96" s="97">
        <f>INDEX('Analysis Table'!$T$2:$T$126,MATCH(Reserved!J96,'Analysis Table'!$J$2:$J$126,0))</f>
        <v>-1</v>
      </c>
    </row>
    <row r="97" spans="1:20" x14ac:dyDescent="0.25">
      <c r="A97" s="124"/>
      <c r="B97" s="17"/>
      <c r="C97" s="17"/>
      <c r="D97" s="17"/>
      <c r="E97" s="17"/>
      <c r="F97" s="17"/>
      <c r="G97" s="17"/>
      <c r="H97" s="17"/>
      <c r="I97" s="17"/>
      <c r="J97" s="79" t="s">
        <v>125</v>
      </c>
      <c r="K97" s="87">
        <f>INDEX('Analysis Table'!$K$2:$K$126,MATCH(Reserved!J97,'Analysis Table'!$J$2:$J$126,0))</f>
        <v>1.3168768805516063E-4</v>
      </c>
      <c r="L97" s="113">
        <f>INDEX('Analysis Table'!$L$2:$L$126,MATCH(Reserved!J97,'Analysis Table'!$J$2:$J$126,0))</f>
        <v>194.25508735962933</v>
      </c>
      <c r="M97" s="100">
        <f>INDEX('Analysis Table'!$M$2:$M$126,MATCH(Reserved!J97,'Analysis Table'!$J$2:$J$126,0))</f>
        <v>28.142857142857142</v>
      </c>
      <c r="N97" s="90">
        <f>INDEX('Analysis Table'!$N$2:$N$126,MATCH(Reserved!J97,'Analysis Table'!$J$2:$J$126,0))</f>
        <v>0</v>
      </c>
      <c r="O97" s="109">
        <f>INDEX('Analysis Table'!$O$2:$O$126,MATCH(Reserved!J97,'Analysis Table'!$J$2:$J$126,0))</f>
        <v>9.1013978460025093</v>
      </c>
      <c r="P97" s="104">
        <f>INDEX('Analysis Table'!$P$2:$P$126,MATCH(Reserved!J97,'Analysis Table'!$J$2:$J$126,0))</f>
        <v>1.8571428571428572</v>
      </c>
      <c r="Q97" s="116">
        <f>INDEX('Analysis Table'!$Q$2:$Q$126,MATCH(Reserved!J97,'Analysis Table'!$J$2:$J$126,0))</f>
        <v>0</v>
      </c>
      <c r="R97" s="120">
        <f>INDEX('Analysis Table'!$Q$2:$Q$126,MATCH(Reserved!J97,'Analysis Table'!$J$2:$J$126,0))</f>
        <v>0</v>
      </c>
      <c r="S97" s="97">
        <f>INDEX('Analysis Table'!$R$2:$R$126,MATCH(Reserved!J97,'Analysis Table'!$J$2:$J$126,0))</f>
        <v>0</v>
      </c>
      <c r="T97" s="97">
        <f>INDEX('Analysis Table'!$T$2:$T$126,MATCH(Reserved!J97,'Analysis Table'!$J$2:$J$126,0))</f>
        <v>1.503615149796651</v>
      </c>
    </row>
    <row r="98" spans="1:20" x14ac:dyDescent="0.25">
      <c r="A98" s="124"/>
      <c r="B98" s="17"/>
      <c r="C98" s="17"/>
      <c r="D98" s="17"/>
      <c r="E98" s="17"/>
      <c r="F98" s="17"/>
      <c r="G98" s="17"/>
      <c r="H98" s="17"/>
      <c r="I98" s="17"/>
      <c r="J98" s="79" t="s">
        <v>105</v>
      </c>
      <c r="K98" s="87">
        <f>INDEX('Analysis Table'!$K$2:$K$126,MATCH(Reserved!J98,'Analysis Table'!$J$2:$J$126,0))</f>
        <v>0</v>
      </c>
      <c r="L98" s="113">
        <f>INDEX('Analysis Table'!$L$2:$L$126,MATCH(Reserved!J98,'Analysis Table'!$J$2:$J$126,0))</f>
        <v>21.62733695390974</v>
      </c>
      <c r="M98" s="100">
        <f>INDEX('Analysis Table'!$M$2:$M$126,MATCH(Reserved!J98,'Analysis Table'!$J$2:$J$126,0))</f>
        <v>0</v>
      </c>
      <c r="N98" s="90">
        <f>INDEX('Analysis Table'!$N$2:$N$126,MATCH(Reserved!J98,'Analysis Table'!$J$2:$J$126,0))</f>
        <v>0</v>
      </c>
      <c r="O98" s="109">
        <f>INDEX('Analysis Table'!$O$2:$O$126,MATCH(Reserved!J98,'Analysis Table'!$J$2:$J$126,0))</f>
        <v>2.4030374393233047</v>
      </c>
      <c r="P98" s="104">
        <f>INDEX('Analysis Table'!$P$2:$P$126,MATCH(Reserved!J98,'Analysis Table'!$J$2:$J$126,0))</f>
        <v>0</v>
      </c>
      <c r="Q98" s="116">
        <f>INDEX('Analysis Table'!$Q$2:$Q$126,MATCH(Reserved!J98,'Analysis Table'!$J$2:$J$126,0))</f>
        <v>0</v>
      </c>
      <c r="R98" s="120">
        <f>INDEX('Analysis Table'!$Q$2:$Q$126,MATCH(Reserved!J98,'Analysis Table'!$J$2:$J$126,0))</f>
        <v>0</v>
      </c>
      <c r="S98" s="97">
        <f>INDEX('Analysis Table'!$R$2:$R$126,MATCH(Reserved!J98,'Analysis Table'!$J$2:$J$126,0))</f>
        <v>0</v>
      </c>
      <c r="T98" s="97">
        <f>INDEX('Analysis Table'!$T$2:$T$126,MATCH(Reserved!J98,'Analysis Table'!$J$2:$J$126,0))</f>
        <v>-1</v>
      </c>
    </row>
    <row r="99" spans="1:20" x14ac:dyDescent="0.25">
      <c r="A99" s="125"/>
      <c r="B99" s="126"/>
      <c r="C99" s="126"/>
      <c r="D99" s="126"/>
      <c r="E99" s="126"/>
      <c r="F99" s="126"/>
      <c r="G99" s="126"/>
      <c r="H99" s="126"/>
      <c r="I99" s="126"/>
      <c r="J99" s="80" t="s">
        <v>149</v>
      </c>
      <c r="K99" s="88">
        <f>INDEX('Analysis Table'!$K$2:$K$126,MATCH(Reserved!J99,'Analysis Table'!$J$2:$J$126,0))</f>
        <v>3.9427563813509425E-3</v>
      </c>
      <c r="L99" s="114">
        <f>INDEX('Analysis Table'!$L$2:$L$126,MATCH(Reserved!J99,'Analysis Table'!$J$2:$J$126,0))</f>
        <v>249.99657351187622</v>
      </c>
      <c r="M99" s="101">
        <f>INDEX('Analysis Table'!$M$2:$M$126,MATCH(Reserved!J99,'Analysis Table'!$J$2:$J$126,0))</f>
        <v>16.285714285714285</v>
      </c>
      <c r="N99" s="91">
        <f>INDEX('Analysis Table'!$N$2:$N$126,MATCH(Reserved!J99,'Analysis Table'!$J$2:$J$126,0))</f>
        <v>0</v>
      </c>
      <c r="O99" s="110">
        <f>INDEX('Analysis Table'!$O$2:$O$126,MATCH(Reserved!J99,'Analysis Table'!$J$2:$J$126,0))</f>
        <v>1.7817738243719248</v>
      </c>
      <c r="P99" s="105">
        <f>INDEX('Analysis Table'!$P$2:$P$126,MATCH(Reserved!J99,'Analysis Table'!$J$2:$J$126,0))</f>
        <v>0.14285714285714285</v>
      </c>
      <c r="Q99" s="117">
        <f>INDEX('Analysis Table'!$Q$2:$Q$126,MATCH(Reserved!J99,'Analysis Table'!$J$2:$J$126,0))</f>
        <v>0</v>
      </c>
      <c r="R99" s="121">
        <f>INDEX('Analysis Table'!$Q$2:$Q$126,MATCH(Reserved!J99,'Analysis Table'!$J$2:$J$126,0))</f>
        <v>0</v>
      </c>
      <c r="S99" s="98">
        <f>INDEX('Analysis Table'!$R$2:$R$126,MATCH(Reserved!J99,'Analysis Table'!$J$2:$J$126,0))</f>
        <v>0</v>
      </c>
      <c r="T99" s="98">
        <f>INDEX('Analysis Table'!$T$2:$T$126,MATCH(Reserved!J99,'Analysis Table'!$J$2:$J$126,0))</f>
        <v>3.986792442999846</v>
      </c>
    </row>
    <row r="100" spans="1:20" x14ac:dyDescent="0.25">
      <c r="J100" s="84"/>
      <c r="K100" s="16"/>
    </row>
    <row r="101" spans="1:20" x14ac:dyDescent="0.25">
      <c r="K101" s="16"/>
    </row>
    <row r="103" spans="1:20" x14ac:dyDescent="0.25">
      <c r="O103" s="16"/>
    </row>
  </sheetData>
  <conditionalFormatting sqref="K2">
    <cfRule type="iconSet" priority="51">
      <iconSet showValue="0" reverse="1">
        <cfvo type="percent" val="0"/>
        <cfvo type="num" val="1E-3"/>
        <cfvo type="num" val="0.1"/>
      </iconSet>
    </cfRule>
  </conditionalFormatting>
  <conditionalFormatting sqref="K3:K12">
    <cfRule type="iconSet" priority="48">
      <iconSet showValue="0" reverse="1">
        <cfvo type="percent" val="0"/>
        <cfvo type="num" val="1E-3"/>
        <cfvo type="num" val="0.1"/>
      </iconSet>
    </cfRule>
  </conditionalFormatting>
  <conditionalFormatting sqref="K14:K16">
    <cfRule type="iconSet" priority="45">
      <iconSet showValue="0" reverse="1">
        <cfvo type="percent" val="0"/>
        <cfvo type="num" val="1E-3"/>
        <cfvo type="num" val="0.1"/>
      </iconSet>
    </cfRule>
  </conditionalFormatting>
  <conditionalFormatting sqref="K18:K24">
    <cfRule type="iconSet" priority="42">
      <iconSet showValue="0" reverse="1">
        <cfvo type="percent" val="0"/>
        <cfvo type="num" val="1E-3"/>
        <cfvo type="num" val="0.1"/>
      </iconSet>
    </cfRule>
  </conditionalFormatting>
  <conditionalFormatting sqref="K26:K33">
    <cfRule type="iconSet" priority="39">
      <iconSet showValue="0" reverse="1">
        <cfvo type="percent" val="0"/>
        <cfvo type="num" val="1E-3"/>
        <cfvo type="num" val="0.1"/>
      </iconSet>
    </cfRule>
  </conditionalFormatting>
  <conditionalFormatting sqref="K35:K37">
    <cfRule type="iconSet" priority="36">
      <iconSet showValue="0" reverse="1">
        <cfvo type="percent" val="0"/>
        <cfvo type="num" val="1E-3"/>
        <cfvo type="num" val="0.1"/>
      </iconSet>
    </cfRule>
  </conditionalFormatting>
  <conditionalFormatting sqref="K39:K55">
    <cfRule type="iconSet" priority="33">
      <iconSet showValue="0" reverse="1">
        <cfvo type="percent" val="0"/>
        <cfvo type="num" val="1E-3"/>
        <cfvo type="num" val="0.1"/>
      </iconSet>
    </cfRule>
  </conditionalFormatting>
  <conditionalFormatting sqref="K57:K61">
    <cfRule type="iconSet" priority="30">
      <iconSet showValue="0" reverse="1">
        <cfvo type="percent" val="0"/>
        <cfvo type="num" val="1E-3"/>
        <cfvo type="num" val="0.1"/>
      </iconSet>
    </cfRule>
  </conditionalFormatting>
  <conditionalFormatting sqref="K63:K76">
    <cfRule type="iconSet" priority="27">
      <iconSet showValue="0" reverse="1">
        <cfvo type="percent" val="0"/>
        <cfvo type="num" val="1E-3"/>
        <cfvo type="num" val="0.1"/>
      </iconSet>
    </cfRule>
  </conditionalFormatting>
  <conditionalFormatting sqref="K79">
    <cfRule type="iconSet" priority="24">
      <iconSet showValue="0" reverse="1">
        <cfvo type="percent" val="0"/>
        <cfvo type="num" val="1E-3"/>
        <cfvo type="num" val="0.1"/>
      </iconSet>
    </cfRule>
  </conditionalFormatting>
  <conditionalFormatting sqref="R2:R12">
    <cfRule type="dataBar" priority="2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{DABEDFDF-6ABC-4E41-9CEB-9FBBD9EB0E90}</x14:id>
        </ext>
      </extLst>
    </cfRule>
  </conditionalFormatting>
  <conditionalFormatting sqref="S2:S12">
    <cfRule type="dataBar" priority="2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{F5DA0D34-170F-4497-8083-D6B2642BC461}</x14:id>
        </ext>
      </extLst>
    </cfRule>
  </conditionalFormatting>
  <conditionalFormatting sqref="R14:R16">
    <cfRule type="dataBar" priority="1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{9FCE4C99-07D7-483B-BFB5-57A4C23BE1DA}</x14:id>
        </ext>
      </extLst>
    </cfRule>
  </conditionalFormatting>
  <conditionalFormatting sqref="S14:S16">
    <cfRule type="dataBar" priority="1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{CD84B26D-3C48-4019-A8BE-68D3F97182EC}</x14:id>
        </ext>
      </extLst>
    </cfRule>
  </conditionalFormatting>
  <conditionalFormatting sqref="R18:R24">
    <cfRule type="dataBar" priority="1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{154C22E7-05E6-4BA4-A70A-D111C81EC61C}</x14:id>
        </ext>
      </extLst>
    </cfRule>
  </conditionalFormatting>
  <conditionalFormatting sqref="S18:S24">
    <cfRule type="dataBar" priority="1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{0CF2BE4F-E172-4F68-AB60-3ECD86B494E1}</x14:id>
        </ext>
      </extLst>
    </cfRule>
  </conditionalFormatting>
  <conditionalFormatting sqref="R26:R33">
    <cfRule type="dataBar" priority="1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{2D29A48F-D0E7-48CE-ABAA-D45DB124F1E2}</x14:id>
        </ext>
      </extLst>
    </cfRule>
  </conditionalFormatting>
  <conditionalFormatting sqref="S26:S33">
    <cfRule type="dataBar" priority="1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{B6A73BBF-71F5-4344-9F43-7147C15C30EB}</x14:id>
        </ext>
      </extLst>
    </cfRule>
  </conditionalFormatting>
  <conditionalFormatting sqref="R35:R37">
    <cfRule type="dataBar" priority="13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{98A94D0C-49C5-4206-82E8-EFA8A058DA4B}</x14:id>
        </ext>
      </extLst>
    </cfRule>
  </conditionalFormatting>
  <conditionalFormatting sqref="S35:S37">
    <cfRule type="dataBar" priority="1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{6FD6920A-5DB7-4E94-BB6D-03046E3F65AF}</x14:id>
        </ext>
      </extLst>
    </cfRule>
  </conditionalFormatting>
  <conditionalFormatting sqref="R39:R55">
    <cfRule type="dataBar" priority="1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{5A199F30-4B03-49DC-AE14-1A3A87D6BF49}</x14:id>
        </ext>
      </extLst>
    </cfRule>
  </conditionalFormatting>
  <conditionalFormatting sqref="S39:S55">
    <cfRule type="dataBar" priority="1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{2414BAD7-8E76-460C-87FC-3AE892A9997D}</x14:id>
        </ext>
      </extLst>
    </cfRule>
  </conditionalFormatting>
  <conditionalFormatting sqref="R57:R61">
    <cfRule type="dataBar" priority="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{C272D1CF-8966-4DFA-8694-E197C276E895}</x14:id>
        </ext>
      </extLst>
    </cfRule>
  </conditionalFormatting>
  <conditionalFormatting sqref="S57:S61">
    <cfRule type="dataBar" priority="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{2543BCDE-2774-49ED-BE40-D214AC8AC256}</x14:id>
        </ext>
      </extLst>
    </cfRule>
  </conditionalFormatting>
  <conditionalFormatting sqref="R63:R76">
    <cfRule type="dataBar" priority="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{9DF6F6F6-02C7-4A66-8B5D-85A30725DDFC}</x14:id>
        </ext>
      </extLst>
    </cfRule>
  </conditionalFormatting>
  <conditionalFormatting sqref="S63:S76">
    <cfRule type="dataBar" priority="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{4D18BF2F-B12D-454C-953B-230D5739A5F6}</x14:id>
        </ext>
      </extLst>
    </cfRule>
  </conditionalFormatting>
  <conditionalFormatting sqref="R79">
    <cfRule type="dataBar" priority="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{B9B95CA0-3328-4778-A0F2-D5C8A3C57FBE}</x14:id>
        </ext>
      </extLst>
    </cfRule>
  </conditionalFormatting>
  <conditionalFormatting sqref="S79">
    <cfRule type="dataBar" priority="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{2A1E7F11-220B-487A-8DC3-34CCCC81F6CE}</x14:id>
        </ext>
      </extLst>
    </cfRule>
  </conditionalFormatting>
  <conditionalFormatting sqref="K80:K99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R80:R99">
    <cfRule type="dataBar" priority="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{1BA49D46-2FD7-41D6-A7CB-DFAE22182D15}</x14:id>
        </ext>
      </extLst>
    </cfRule>
  </conditionalFormatting>
  <conditionalFormatting sqref="S80:S99">
    <cfRule type="dataBar" priority="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{039FC859-BD9F-43E0-94CC-C67A1A65EEAF}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BEDFDF-6ABC-4E41-9CEB-9FBBD9EB0E90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R2:R12</xm:sqref>
        </x14:conditionalFormatting>
        <x14:conditionalFormatting xmlns:xm="http://schemas.microsoft.com/office/excel/2006/main">
          <x14:cfRule type="dataBar" id="{F5DA0D34-170F-4497-8083-D6B2642BC46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S2:S12</xm:sqref>
        </x14:conditionalFormatting>
        <x14:conditionalFormatting xmlns:xm="http://schemas.microsoft.com/office/excel/2006/main">
          <x14:cfRule type="dataBar" id="{9FCE4C99-07D7-483B-BFB5-57A4C23BE1DA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R14:R16</xm:sqref>
        </x14:conditionalFormatting>
        <x14:conditionalFormatting xmlns:xm="http://schemas.microsoft.com/office/excel/2006/main">
          <x14:cfRule type="dataBar" id="{CD84B26D-3C48-4019-A8BE-68D3F97182EC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S14:S16</xm:sqref>
        </x14:conditionalFormatting>
        <x14:conditionalFormatting xmlns:xm="http://schemas.microsoft.com/office/excel/2006/main">
          <x14:cfRule type="dataBar" id="{154C22E7-05E6-4BA4-A70A-D111C81EC61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R18:R24</xm:sqref>
        </x14:conditionalFormatting>
        <x14:conditionalFormatting xmlns:xm="http://schemas.microsoft.com/office/excel/2006/main">
          <x14:cfRule type="dataBar" id="{0CF2BE4F-E172-4F68-AB60-3ECD86B494E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S18:S24</xm:sqref>
        </x14:conditionalFormatting>
        <x14:conditionalFormatting xmlns:xm="http://schemas.microsoft.com/office/excel/2006/main">
          <x14:cfRule type="dataBar" id="{2D29A48F-D0E7-48CE-ABAA-D45DB124F1E2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R26:R33</xm:sqref>
        </x14:conditionalFormatting>
        <x14:conditionalFormatting xmlns:xm="http://schemas.microsoft.com/office/excel/2006/main">
          <x14:cfRule type="dataBar" id="{B6A73BBF-71F5-4344-9F43-7147C15C30EB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S26:S33</xm:sqref>
        </x14:conditionalFormatting>
        <x14:conditionalFormatting xmlns:xm="http://schemas.microsoft.com/office/excel/2006/main">
          <x14:cfRule type="dataBar" id="{98A94D0C-49C5-4206-82E8-EFA8A058DA4B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R35:R37</xm:sqref>
        </x14:conditionalFormatting>
        <x14:conditionalFormatting xmlns:xm="http://schemas.microsoft.com/office/excel/2006/main">
          <x14:cfRule type="dataBar" id="{6FD6920A-5DB7-4E94-BB6D-03046E3F65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S35:S37</xm:sqref>
        </x14:conditionalFormatting>
        <x14:conditionalFormatting xmlns:xm="http://schemas.microsoft.com/office/excel/2006/main">
          <x14:cfRule type="dataBar" id="{5A199F30-4B03-49DC-AE14-1A3A87D6BF49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R39:R55</xm:sqref>
        </x14:conditionalFormatting>
        <x14:conditionalFormatting xmlns:xm="http://schemas.microsoft.com/office/excel/2006/main">
          <x14:cfRule type="dataBar" id="{2414BAD7-8E76-460C-87FC-3AE892A9997D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S39:S55</xm:sqref>
        </x14:conditionalFormatting>
        <x14:conditionalFormatting xmlns:xm="http://schemas.microsoft.com/office/excel/2006/main">
          <x14:cfRule type="dataBar" id="{C272D1CF-8966-4DFA-8694-E197C276E89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R57:R61</xm:sqref>
        </x14:conditionalFormatting>
        <x14:conditionalFormatting xmlns:xm="http://schemas.microsoft.com/office/excel/2006/main">
          <x14:cfRule type="dataBar" id="{2543BCDE-2774-49ED-BE40-D214AC8AC25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S57:S61</xm:sqref>
        </x14:conditionalFormatting>
        <x14:conditionalFormatting xmlns:xm="http://schemas.microsoft.com/office/excel/2006/main">
          <x14:cfRule type="dataBar" id="{9DF6F6F6-02C7-4A66-8B5D-85A30725DDF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R63:R76</xm:sqref>
        </x14:conditionalFormatting>
        <x14:conditionalFormatting xmlns:xm="http://schemas.microsoft.com/office/excel/2006/main">
          <x14:cfRule type="dataBar" id="{4D18BF2F-B12D-454C-953B-230D5739A5F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S63:S76</xm:sqref>
        </x14:conditionalFormatting>
        <x14:conditionalFormatting xmlns:xm="http://schemas.microsoft.com/office/excel/2006/main">
          <x14:cfRule type="dataBar" id="{B9B95CA0-3328-4778-A0F2-D5C8A3C57FBE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R79</xm:sqref>
        </x14:conditionalFormatting>
        <x14:conditionalFormatting xmlns:xm="http://schemas.microsoft.com/office/excel/2006/main">
          <x14:cfRule type="dataBar" id="{2A1E7F11-220B-487A-8DC3-34CCCC81F6CE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S79</xm:sqref>
        </x14:conditionalFormatting>
        <x14:conditionalFormatting xmlns:xm="http://schemas.microsoft.com/office/excel/2006/main">
          <x14:cfRule type="dataBar" id="{1BA49D46-2FD7-41D6-A7CB-DFAE22182D1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R80:R99</xm:sqref>
        </x14:conditionalFormatting>
        <x14:conditionalFormatting xmlns:xm="http://schemas.microsoft.com/office/excel/2006/main">
          <x14:cfRule type="dataBar" id="{039FC859-BD9F-43E0-94CC-C67A1A65EE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S80:S99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BDED93B-E817-4128-B9CD-4BA0664B5A0C}">
          <x14:formula1>
            <xm:f>'Analysis Table'!$J$2:$J$66</xm:f>
          </x14:formula1>
          <xm:sqref>J2:J12 J18:J24 J14:J16 J66:J70 J57:J61 J51:J55 J45:J49 J35:J37 J26:J33</xm:sqref>
        </x14:dataValidation>
        <x14:dataValidation type="list" allowBlank="1" showInputMessage="1" showErrorMessage="1" xr:uid="{D5DFF742-FCAA-4F08-BB28-088F3FFA6A8B}">
          <x14:formula1>
            <xm:f>'Analysis Table'!$J$2:$J$126</xm:f>
          </x14:formula1>
          <xm:sqref>J79:J100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AB7FD0EF-87D9-4DAE-B8A6-DF1344492E23}">
  <ds:schemaRefs>
    <ds:schemaRef ds:uri="http://www.w3.org/2001/XMLSchema"/>
    <ds:schemaRef ds:uri="http://microsoft.data.visualization.Client.Excel.CustomRegionState/1.0"/>
  </ds:schemaRefs>
</ds:datastoreItem>
</file>

<file path=customXml/itemProps2.xml><?xml version="1.0" encoding="utf-8"?>
<ds:datastoreItem xmlns:ds="http://schemas.openxmlformats.org/officeDocument/2006/customXml" ds:itemID="{D5965068-F62A-4D0C-B9D6-47C5F5A55C21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1859BEC7-22CE-451F-9274-A74507129516}">
  <ds:schemaRefs/>
</ds:datastoreItem>
</file>

<file path=customXml/itemProps4.xml><?xml version="1.0" encoding="utf-8"?>
<ds:datastoreItem xmlns:ds="http://schemas.openxmlformats.org/officeDocument/2006/customXml" ds:itemID="{B342EEB0-C6D9-4980-B157-746EC5B56A0C}">
  <ds:schemaRefs/>
</ds:datastoreItem>
</file>

<file path=customXml/itemProps5.xml><?xml version="1.0" encoding="utf-8"?>
<ds:datastoreItem xmlns:ds="http://schemas.openxmlformats.org/officeDocument/2006/customXml" ds:itemID="{514AA442-A88B-4381-B678-7E1A28879267}">
  <ds:schemaRefs>
    <ds:schemaRef ds:uri="http://www.w3.org/2001/XMLSchema"/>
    <ds:schemaRef ds:uri="http://microsoft.data.visualization.Client.Excel.LState/1.0"/>
  </ds:schemaRefs>
</ds:datastoreItem>
</file>

<file path=customXml/itemProps6.xml><?xml version="1.0" encoding="utf-8"?>
<ds:datastoreItem xmlns:ds="http://schemas.openxmlformats.org/officeDocument/2006/customXml" ds:itemID="{6508596F-4E92-48EF-A55A-E7CEF87242EE}">
  <ds:schemaRefs/>
</ds:datastoreItem>
</file>

<file path=customXml/itemProps7.xml><?xml version="1.0" encoding="utf-8"?>
<ds:datastoreItem xmlns:ds="http://schemas.openxmlformats.org/officeDocument/2006/customXml" ds:itemID="{B8D2B36B-F248-4B65-86D6-2F7B40952CD5}">
  <ds:schemaRefs>
    <ds:schemaRef ds:uri="http://www.w3.org/2001/XMLSchema"/>
    <ds:schemaRef ds:uri="http://microsoft.data.visualization.engine.tours/1.0"/>
  </ds:schemaRefs>
</ds:datastoreItem>
</file>

<file path=customXml/itemProps8.xml><?xml version="1.0" encoding="utf-8"?>
<ds:datastoreItem xmlns:ds="http://schemas.openxmlformats.org/officeDocument/2006/customXml" ds:itemID="{FD062435-CB80-44A6-B71C-F5EB8460FA35}">
  <ds:schemaRefs/>
</ds:datastoreItem>
</file>

<file path=customXml/itemProps9.xml><?xml version="1.0" encoding="utf-8"?>
<ds:datastoreItem xmlns:ds="http://schemas.openxmlformats.org/officeDocument/2006/customXml" ds:itemID="{6581D0E7-3B8D-475D-AE4B-FB8BA7473C55}">
  <ds:schemaRefs/>
</ds:datastoreItem>
</file>

<file path=customXml/itemProps10.xml><?xml version="1.0" encoding="utf-8"?>
<ds:datastoreItem xmlns:ds="http://schemas.openxmlformats.org/officeDocument/2006/customXml" ds:itemID="{2C4248FC-E708-4E03-BE8A-11D7293AE3E8}">
  <ds:schemaRefs/>
</ds:datastoreItem>
</file>

<file path=customXml/itemProps11.xml><?xml version="1.0" encoding="utf-8"?>
<ds:datastoreItem xmlns:ds="http://schemas.openxmlformats.org/officeDocument/2006/customXml" ds:itemID="{43EC11FF-F0C3-4ED2-8716-FE5057FE083C}">
  <ds:schemaRefs/>
</ds:datastoreItem>
</file>

<file path=customXml/itemProps12.xml><?xml version="1.0" encoding="utf-8"?>
<ds:datastoreItem xmlns:ds="http://schemas.openxmlformats.org/officeDocument/2006/customXml" ds:itemID="{E5547FAB-EE2E-4A00-A9FC-D36AC9A8ABC8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35BA4D45-CA8D-4FDF-99A0-E0F6F3EE196C}">
  <ds:schemaRefs/>
</ds:datastoreItem>
</file>

<file path=customXml/itemProps14.xml><?xml version="1.0" encoding="utf-8"?>
<ds:datastoreItem xmlns:ds="http://schemas.openxmlformats.org/officeDocument/2006/customXml" ds:itemID="{D4BC79C2-27FC-4E4F-B1D4-15CED7BCEE2E}">
  <ds:schemaRefs/>
</ds:datastoreItem>
</file>

<file path=customXml/itemProps15.xml><?xml version="1.0" encoding="utf-8"?>
<ds:datastoreItem xmlns:ds="http://schemas.openxmlformats.org/officeDocument/2006/customXml" ds:itemID="{190EC331-E58F-455E-8F42-A26E745B0D88}">
  <ds:schemaRefs/>
</ds:datastoreItem>
</file>

<file path=customXml/itemProps16.xml><?xml version="1.0" encoding="utf-8"?>
<ds:datastoreItem xmlns:ds="http://schemas.openxmlformats.org/officeDocument/2006/customXml" ds:itemID="{CA17D7AE-84C3-4B23-A81C-DBE782F609F1}">
  <ds:schemaRefs/>
</ds:datastoreItem>
</file>

<file path=customXml/itemProps17.xml><?xml version="1.0" encoding="utf-8"?>
<ds:datastoreItem xmlns:ds="http://schemas.openxmlformats.org/officeDocument/2006/customXml" ds:itemID="{2D6778CF-5F6A-4737-93BE-DD1C161FA097}">
  <ds:schemaRefs/>
</ds:datastoreItem>
</file>

<file path=customXml/itemProps18.xml><?xml version="1.0" encoding="utf-8"?>
<ds:datastoreItem xmlns:ds="http://schemas.openxmlformats.org/officeDocument/2006/customXml" ds:itemID="{FB7DC9F5-8562-40D4-90BB-D413521A1AAB}">
  <ds:schemaRefs/>
</ds:datastoreItem>
</file>

<file path=customXml/itemProps19.xml><?xml version="1.0" encoding="utf-8"?>
<ds:datastoreItem xmlns:ds="http://schemas.openxmlformats.org/officeDocument/2006/customXml" ds:itemID="{FB9DE45E-25AA-466A-8C5C-B8A1F8D98537}">
  <ds:schemaRefs/>
</ds:datastoreItem>
</file>

<file path=customXml/itemProps20.xml><?xml version="1.0" encoding="utf-8"?>
<ds:datastoreItem xmlns:ds="http://schemas.openxmlformats.org/officeDocument/2006/customXml" ds:itemID="{C50FBE28-CDE1-46EA-87CB-702665D5B136}">
  <ds:schemaRefs/>
</ds:datastoreItem>
</file>

<file path=customXml/itemProps21.xml><?xml version="1.0" encoding="utf-8"?>
<ds:datastoreItem xmlns:ds="http://schemas.openxmlformats.org/officeDocument/2006/customXml" ds:itemID="{50A65C1F-C033-4D58-9C8D-1D9D6094689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ME Task List</vt:lpstr>
      <vt:lpstr>Active &amp; Reserve</vt:lpstr>
      <vt:lpstr>ANG</vt:lpstr>
      <vt:lpstr>Analysis Table</vt:lpstr>
      <vt:lpstr>Data Table</vt:lpstr>
      <vt:lpstr>Reserved</vt:lpstr>
      <vt:lpstr>'Active &amp; Reserve'!Output</vt:lpstr>
      <vt:lpstr>ANG!Output</vt:lpstr>
      <vt:lpstr>Output</vt:lpstr>
      <vt:lpstr>'Active &amp; Reserve'!Print_Area</vt:lpstr>
      <vt:lpstr>ANG!Print_Area</vt:lpstr>
    </vt:vector>
  </TitlesOfParts>
  <Company>U.S. Air Force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jccriv@outlook.com</dc:creator>
  <cp:lastModifiedBy>Jeff Crivellaro</cp:lastModifiedBy>
  <cp:lastPrinted>2020-05-27T14:58:45Z</cp:lastPrinted>
  <dcterms:created xsi:type="dcterms:W3CDTF">2011-03-24T18:36:51Z</dcterms:created>
  <dcterms:modified xsi:type="dcterms:W3CDTF">2020-05-27T14:58:50Z</dcterms:modified>
</cp:coreProperties>
</file>