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528" documentId="13_ncr:1_{B8603C56-5FFE-4FEC-AA82-AF6B243071C0}" xr6:coauthVersionLast="45" xr6:coauthVersionMax="45" xr10:uidLastSave="{9532486E-160A-476B-B62E-27F9BC2BD917}"/>
  <bookViews>
    <workbookView xWindow="5430" yWindow="645" windowWidth="42945" windowHeight="18840" tabRatio="927" firstSheet="1" activeTab="2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8" i="49" l="1"/>
  <c r="T127" i="49"/>
  <c r="T126" i="49"/>
  <c r="T125" i="49"/>
  <c r="T124" i="49"/>
  <c r="T123" i="49"/>
  <c r="T122" i="49"/>
  <c r="T121" i="49"/>
  <c r="T120" i="49"/>
  <c r="T119" i="49"/>
  <c r="T118" i="49"/>
  <c r="T117" i="49"/>
  <c r="T116" i="49"/>
  <c r="T115" i="49"/>
  <c r="T114" i="49"/>
  <c r="T113" i="49"/>
  <c r="T112" i="49"/>
  <c r="T111" i="49"/>
  <c r="T110" i="49"/>
  <c r="T109" i="49"/>
  <c r="T108" i="49"/>
  <c r="T107" i="49"/>
  <c r="T106" i="49"/>
  <c r="T105" i="49"/>
  <c r="T104" i="49"/>
  <c r="T103" i="49"/>
  <c r="T102" i="49"/>
  <c r="T101" i="49"/>
  <c r="T100" i="49"/>
  <c r="T99" i="49"/>
  <c r="T98" i="49"/>
  <c r="T97" i="49"/>
  <c r="T95" i="49"/>
  <c r="T94" i="49"/>
  <c r="T93" i="49"/>
  <c r="T92" i="49"/>
  <c r="T91" i="49"/>
  <c r="T90" i="49"/>
  <c r="T89" i="49"/>
  <c r="T88" i="49"/>
  <c r="T87" i="49"/>
  <c r="T86" i="49"/>
  <c r="T85" i="49"/>
  <c r="T84" i="49"/>
  <c r="T83" i="49"/>
  <c r="T82" i="49"/>
  <c r="T81" i="49"/>
  <c r="T80" i="49"/>
  <c r="T79" i="49"/>
  <c r="T78" i="49"/>
  <c r="T77" i="49"/>
  <c r="T76" i="49"/>
  <c r="T75" i="49"/>
  <c r="T74" i="49"/>
  <c r="T73" i="49"/>
  <c r="T72" i="49"/>
  <c r="T71" i="49"/>
  <c r="T70" i="49"/>
  <c r="T69" i="49"/>
  <c r="T68" i="49"/>
  <c r="T67" i="49"/>
  <c r="T66" i="49"/>
  <c r="T65" i="49"/>
  <c r="T64" i="49"/>
  <c r="T63" i="49"/>
  <c r="T62" i="49"/>
  <c r="T61" i="49"/>
  <c r="T60" i="49"/>
  <c r="T59" i="49"/>
  <c r="T58" i="49"/>
  <c r="T57" i="49"/>
  <c r="T56" i="49"/>
  <c r="T55" i="49"/>
  <c r="T54" i="49"/>
  <c r="T53" i="49"/>
  <c r="T52" i="49"/>
  <c r="T51" i="49"/>
  <c r="T50" i="49"/>
  <c r="T49" i="49"/>
  <c r="T48" i="49"/>
  <c r="T47" i="49"/>
  <c r="T46" i="49"/>
  <c r="T45" i="49"/>
  <c r="T44" i="49"/>
  <c r="T43" i="49"/>
  <c r="T42" i="49"/>
  <c r="T41" i="49"/>
  <c r="T40" i="49"/>
  <c r="T39" i="49"/>
  <c r="T38" i="49"/>
  <c r="T37" i="49"/>
  <c r="T36" i="49"/>
  <c r="T35" i="49"/>
  <c r="T34" i="49"/>
  <c r="T33" i="49"/>
  <c r="T32" i="49"/>
  <c r="T31" i="49"/>
  <c r="T30" i="49"/>
  <c r="T29" i="49"/>
  <c r="T28" i="49"/>
  <c r="T27" i="49"/>
  <c r="T26" i="49"/>
  <c r="T25" i="49"/>
  <c r="T24" i="49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T7" i="49"/>
  <c r="T6" i="49"/>
  <c r="T5" i="49"/>
  <c r="T4" i="49"/>
  <c r="T96" i="49"/>
  <c r="CQ4" i="49" l="1" a="1"/>
  <c r="CQ4" i="49" s="1"/>
  <c r="CP4" i="49" a="1"/>
  <c r="CP4" i="49" s="1"/>
  <c r="CO4" i="49" a="1"/>
  <c r="CO4" i="49" s="1"/>
  <c r="CN4" i="49" a="1"/>
  <c r="CN4" i="49" s="1"/>
  <c r="CM4" i="49" a="1"/>
  <c r="CM4" i="49" s="1"/>
  <c r="CL4" i="49" a="1"/>
  <c r="CL4" i="49" s="1"/>
  <c r="CK4" i="49" a="1"/>
  <c r="CK4" i="49" s="1"/>
  <c r="BR4" i="49" a="1"/>
  <c r="BR4" i="49" s="1"/>
  <c r="BP4" i="49" a="1"/>
  <c r="BP4" i="49" s="1"/>
  <c r="BL4" i="49" a="1"/>
  <c r="BL4" i="49" s="1"/>
  <c r="BH4" i="49" a="1"/>
  <c r="BH4" i="49" s="1"/>
  <c r="BD4" i="49" a="1"/>
  <c r="BD4" i="49" s="1"/>
  <c r="AY4" i="49" a="1"/>
  <c r="AY4" i="49" s="1"/>
  <c r="BU4" i="49" l="1" a="1"/>
  <c r="BU4" i="49" s="1"/>
  <c r="BC128" i="49" l="1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BC4" i="49"/>
  <c r="T2" i="50" l="1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AO2" i="55"/>
  <c r="AO1" i="55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O2" i="54" l="1"/>
  <c r="Y3" i="50"/>
  <c r="AN131" i="55" l="1"/>
  <c r="AK131" i="55"/>
  <c r="AJ131" i="55"/>
  <c r="AH131" i="55"/>
  <c r="AN130" i="55"/>
  <c r="AK130" i="55"/>
  <c r="AJ130" i="55"/>
  <c r="AH130" i="55"/>
  <c r="AN129" i="55"/>
  <c r="AK129" i="55"/>
  <c r="AJ129" i="55"/>
  <c r="AH129" i="55"/>
  <c r="AN128" i="55"/>
  <c r="AK128" i="55"/>
  <c r="AJ128" i="55"/>
  <c r="AH128" i="55"/>
  <c r="AN127" i="55"/>
  <c r="AK127" i="55"/>
  <c r="AJ127" i="55"/>
  <c r="AH127" i="55"/>
  <c r="AN126" i="55"/>
  <c r="AK126" i="55"/>
  <c r="AJ126" i="55"/>
  <c r="AH126" i="55"/>
  <c r="AN125" i="55"/>
  <c r="AK125" i="55"/>
  <c r="AJ125" i="55"/>
  <c r="AH125" i="55"/>
  <c r="AN124" i="55"/>
  <c r="AK124" i="55"/>
  <c r="AJ124" i="55"/>
  <c r="AH124" i="55"/>
  <c r="AN123" i="55"/>
  <c r="AK123" i="55"/>
  <c r="AJ123" i="55"/>
  <c r="AH123" i="55"/>
  <c r="AN122" i="55"/>
  <c r="AK122" i="55"/>
  <c r="AJ122" i="55"/>
  <c r="AH122" i="55"/>
  <c r="AN121" i="55"/>
  <c r="AK121" i="55"/>
  <c r="AJ121" i="55"/>
  <c r="AH121" i="55"/>
  <c r="AN120" i="55"/>
  <c r="AK120" i="55"/>
  <c r="AJ120" i="55"/>
  <c r="AH120" i="55"/>
  <c r="AN119" i="55"/>
  <c r="AK119" i="55"/>
  <c r="AJ119" i="55"/>
  <c r="AH119" i="55"/>
  <c r="AN118" i="55"/>
  <c r="AK118" i="55"/>
  <c r="AJ118" i="55"/>
  <c r="AH118" i="55"/>
  <c r="AN117" i="55"/>
  <c r="AK117" i="55"/>
  <c r="AJ117" i="55"/>
  <c r="AH117" i="55"/>
  <c r="AN116" i="55"/>
  <c r="AK116" i="55"/>
  <c r="AJ116" i="55"/>
  <c r="AH116" i="55"/>
  <c r="AN115" i="55"/>
  <c r="AK115" i="55"/>
  <c r="AJ115" i="55"/>
  <c r="AH115" i="55"/>
  <c r="AN114" i="55"/>
  <c r="AK114" i="55"/>
  <c r="AJ114" i="55"/>
  <c r="AH114" i="55"/>
  <c r="AN113" i="55"/>
  <c r="AK113" i="55"/>
  <c r="AJ113" i="55"/>
  <c r="AH113" i="55"/>
  <c r="AN112" i="55"/>
  <c r="AK112" i="55"/>
  <c r="AJ112" i="55"/>
  <c r="AH112" i="55"/>
  <c r="AN111" i="55"/>
  <c r="AK111" i="55"/>
  <c r="AJ111" i="55"/>
  <c r="AH111" i="55"/>
  <c r="AN110" i="55"/>
  <c r="AK110" i="55"/>
  <c r="AJ110" i="55"/>
  <c r="AH110" i="55"/>
  <c r="AN109" i="55"/>
  <c r="AK109" i="55"/>
  <c r="AJ109" i="55"/>
  <c r="AH109" i="55"/>
  <c r="AN108" i="55"/>
  <c r="AK108" i="55"/>
  <c r="AJ108" i="55"/>
  <c r="AH108" i="55"/>
  <c r="AN107" i="55"/>
  <c r="AK107" i="55"/>
  <c r="AJ107" i="55"/>
  <c r="AH107" i="55"/>
  <c r="AN106" i="55"/>
  <c r="AK106" i="55"/>
  <c r="AJ106" i="55"/>
  <c r="AH106" i="55"/>
  <c r="AN105" i="55"/>
  <c r="AK105" i="55"/>
  <c r="AJ105" i="55"/>
  <c r="AH105" i="55"/>
  <c r="AN104" i="55"/>
  <c r="AK104" i="55"/>
  <c r="AJ104" i="55"/>
  <c r="AH104" i="55"/>
  <c r="AN103" i="55"/>
  <c r="AK103" i="55"/>
  <c r="AJ103" i="55"/>
  <c r="AH103" i="55"/>
  <c r="AN102" i="55"/>
  <c r="AK102" i="55"/>
  <c r="AJ102" i="55"/>
  <c r="AH102" i="55"/>
  <c r="AN101" i="55"/>
  <c r="AK101" i="55"/>
  <c r="AJ101" i="55"/>
  <c r="AH101" i="55"/>
  <c r="AN100" i="55"/>
  <c r="AK100" i="55"/>
  <c r="AJ100" i="55"/>
  <c r="AH100" i="55"/>
  <c r="AN99" i="55"/>
  <c r="AK99" i="55"/>
  <c r="AJ99" i="55"/>
  <c r="AH99" i="55"/>
  <c r="AN98" i="55"/>
  <c r="AK98" i="55"/>
  <c r="AJ98" i="55"/>
  <c r="AH98" i="55"/>
  <c r="AN97" i="55"/>
  <c r="AK97" i="55"/>
  <c r="AJ97" i="55"/>
  <c r="AH97" i="55"/>
  <c r="AN96" i="55"/>
  <c r="AK96" i="55"/>
  <c r="AJ96" i="55"/>
  <c r="AH96" i="55"/>
  <c r="AN95" i="55"/>
  <c r="AK95" i="55"/>
  <c r="AJ95" i="55"/>
  <c r="AH95" i="55"/>
  <c r="AN94" i="55"/>
  <c r="AK94" i="55"/>
  <c r="AJ94" i="55"/>
  <c r="AH94" i="55"/>
  <c r="AN93" i="55"/>
  <c r="AK93" i="55"/>
  <c r="AJ93" i="55"/>
  <c r="AH93" i="55"/>
  <c r="AN92" i="55"/>
  <c r="AK92" i="55"/>
  <c r="AJ92" i="55"/>
  <c r="AH92" i="55"/>
  <c r="AN91" i="55"/>
  <c r="AK91" i="55"/>
  <c r="AJ91" i="55"/>
  <c r="AH91" i="55"/>
  <c r="AN90" i="55"/>
  <c r="AK90" i="55"/>
  <c r="AJ90" i="55"/>
  <c r="AH90" i="55"/>
  <c r="AN89" i="55"/>
  <c r="AK89" i="55"/>
  <c r="AJ89" i="55"/>
  <c r="AH89" i="55"/>
  <c r="AN88" i="55"/>
  <c r="AK88" i="55"/>
  <c r="AJ88" i="55"/>
  <c r="AH88" i="55"/>
  <c r="AN87" i="55"/>
  <c r="AK87" i="55"/>
  <c r="AJ87" i="55"/>
  <c r="AH87" i="55"/>
  <c r="AN86" i="55"/>
  <c r="AK86" i="55"/>
  <c r="AJ86" i="55"/>
  <c r="AH86" i="55"/>
  <c r="AN85" i="55"/>
  <c r="AK85" i="55"/>
  <c r="AJ85" i="55"/>
  <c r="AH85" i="55"/>
  <c r="AN84" i="55"/>
  <c r="AK84" i="55"/>
  <c r="AJ84" i="55"/>
  <c r="AH84" i="55"/>
  <c r="AN83" i="55"/>
  <c r="AK83" i="55"/>
  <c r="AJ83" i="55"/>
  <c r="AH83" i="55"/>
  <c r="AN82" i="55"/>
  <c r="AK82" i="55"/>
  <c r="AJ82" i="55"/>
  <c r="AH82" i="55"/>
  <c r="AN81" i="55"/>
  <c r="AK81" i="55"/>
  <c r="AJ81" i="55"/>
  <c r="AH81" i="55"/>
  <c r="AN80" i="55"/>
  <c r="AK80" i="55"/>
  <c r="AJ80" i="55"/>
  <c r="AH80" i="55"/>
  <c r="AN79" i="55"/>
  <c r="AK79" i="55"/>
  <c r="AJ79" i="55"/>
  <c r="AH79" i="55"/>
  <c r="AN78" i="55"/>
  <c r="AK78" i="55"/>
  <c r="AJ78" i="55"/>
  <c r="AH78" i="55"/>
  <c r="AN77" i="55"/>
  <c r="AK77" i="55"/>
  <c r="AJ77" i="55"/>
  <c r="AH77" i="55"/>
  <c r="AN76" i="55"/>
  <c r="AK76" i="55"/>
  <c r="AJ76" i="55"/>
  <c r="AH76" i="55"/>
  <c r="AN75" i="55"/>
  <c r="AK75" i="55"/>
  <c r="AJ75" i="55"/>
  <c r="AH75" i="55"/>
  <c r="AN74" i="55"/>
  <c r="AK74" i="55"/>
  <c r="AJ74" i="55"/>
  <c r="AH74" i="55"/>
  <c r="AN73" i="55"/>
  <c r="AK73" i="55"/>
  <c r="AJ73" i="55"/>
  <c r="AH73" i="55"/>
  <c r="AN72" i="55"/>
  <c r="AK72" i="55"/>
  <c r="AJ72" i="55"/>
  <c r="AH72" i="55"/>
  <c r="AN71" i="55"/>
  <c r="AK71" i="55"/>
  <c r="AJ71" i="55"/>
  <c r="AH71" i="55"/>
  <c r="AN70" i="55"/>
  <c r="AK70" i="55"/>
  <c r="AJ70" i="55"/>
  <c r="AH70" i="55"/>
  <c r="AN69" i="55"/>
  <c r="AK69" i="55"/>
  <c r="AJ69" i="55"/>
  <c r="AH69" i="55"/>
  <c r="AN68" i="55"/>
  <c r="AK68" i="55"/>
  <c r="AJ68" i="55"/>
  <c r="AH68" i="55"/>
  <c r="AN67" i="55"/>
  <c r="AK67" i="55"/>
  <c r="AJ67" i="55"/>
  <c r="AH67" i="55"/>
  <c r="AN66" i="55"/>
  <c r="AK66" i="55"/>
  <c r="AJ66" i="55"/>
  <c r="AH66" i="55"/>
  <c r="AN65" i="55"/>
  <c r="AK65" i="55"/>
  <c r="AJ65" i="55"/>
  <c r="AH65" i="55"/>
  <c r="AN64" i="55"/>
  <c r="AK64" i="55"/>
  <c r="AJ64" i="55"/>
  <c r="AH64" i="55"/>
  <c r="AN63" i="55"/>
  <c r="AK63" i="55"/>
  <c r="AJ63" i="55"/>
  <c r="AH63" i="55"/>
  <c r="AN62" i="55"/>
  <c r="AK62" i="55"/>
  <c r="AJ62" i="55"/>
  <c r="AH62" i="55"/>
  <c r="AN61" i="55"/>
  <c r="AK61" i="55"/>
  <c r="AJ61" i="55"/>
  <c r="AH61" i="55"/>
  <c r="AN60" i="55"/>
  <c r="AK60" i="55"/>
  <c r="AJ60" i="55"/>
  <c r="AH60" i="55"/>
  <c r="AN59" i="55"/>
  <c r="AK59" i="55"/>
  <c r="AJ59" i="55"/>
  <c r="AH59" i="55"/>
  <c r="AN58" i="55"/>
  <c r="AK58" i="55"/>
  <c r="AJ58" i="55"/>
  <c r="AH58" i="55"/>
  <c r="AN57" i="55"/>
  <c r="AK57" i="55"/>
  <c r="AJ57" i="55"/>
  <c r="AH57" i="55"/>
  <c r="AN56" i="55"/>
  <c r="AK56" i="55"/>
  <c r="AJ56" i="55"/>
  <c r="AH56" i="55"/>
  <c r="AN55" i="55"/>
  <c r="AK55" i="55"/>
  <c r="AJ55" i="55"/>
  <c r="AH55" i="55"/>
  <c r="AN54" i="55"/>
  <c r="AK54" i="55"/>
  <c r="AJ54" i="55"/>
  <c r="AH54" i="55"/>
  <c r="AN53" i="55"/>
  <c r="AK53" i="55"/>
  <c r="AJ53" i="55"/>
  <c r="AH53" i="55"/>
  <c r="AN52" i="55"/>
  <c r="AK52" i="55"/>
  <c r="AJ52" i="55"/>
  <c r="AH52" i="55"/>
  <c r="AN51" i="55"/>
  <c r="AK51" i="55"/>
  <c r="AJ51" i="55"/>
  <c r="AH51" i="55"/>
  <c r="AN50" i="55"/>
  <c r="AK50" i="55"/>
  <c r="AJ50" i="55"/>
  <c r="AH50" i="55"/>
  <c r="AN49" i="55"/>
  <c r="AK49" i="55"/>
  <c r="AJ49" i="55"/>
  <c r="AH49" i="55"/>
  <c r="AN48" i="55"/>
  <c r="AK48" i="55"/>
  <c r="AJ48" i="55"/>
  <c r="AH48" i="55"/>
  <c r="AN47" i="55"/>
  <c r="AK47" i="55"/>
  <c r="AJ47" i="55"/>
  <c r="AH47" i="55"/>
  <c r="AN46" i="55"/>
  <c r="AK46" i="55"/>
  <c r="AJ46" i="55"/>
  <c r="AH46" i="55"/>
  <c r="AN45" i="55"/>
  <c r="AK45" i="55"/>
  <c r="AJ45" i="55"/>
  <c r="AH45" i="55"/>
  <c r="AN44" i="55"/>
  <c r="AK44" i="55"/>
  <c r="AJ44" i="55"/>
  <c r="AH44" i="55"/>
  <c r="AN43" i="55"/>
  <c r="AK43" i="55"/>
  <c r="AJ43" i="55"/>
  <c r="AH43" i="55"/>
  <c r="AN42" i="55"/>
  <c r="AK42" i="55"/>
  <c r="AJ42" i="55"/>
  <c r="AH42" i="55"/>
  <c r="AN41" i="55"/>
  <c r="AK41" i="55"/>
  <c r="AJ41" i="55"/>
  <c r="AH41" i="55"/>
  <c r="AN40" i="55"/>
  <c r="AK40" i="55"/>
  <c r="AJ40" i="55"/>
  <c r="AH40" i="55"/>
  <c r="AN39" i="55"/>
  <c r="AK39" i="55"/>
  <c r="AJ39" i="55"/>
  <c r="AH39" i="55"/>
  <c r="AN38" i="55"/>
  <c r="AK38" i="55"/>
  <c r="AJ38" i="55"/>
  <c r="AH38" i="55"/>
  <c r="AN37" i="55"/>
  <c r="AK37" i="55"/>
  <c r="AJ37" i="55"/>
  <c r="AH37" i="55"/>
  <c r="AN36" i="55"/>
  <c r="AK36" i="55"/>
  <c r="AJ36" i="55"/>
  <c r="AH36" i="55"/>
  <c r="AN35" i="55"/>
  <c r="AK35" i="55"/>
  <c r="AJ35" i="55"/>
  <c r="AH35" i="55"/>
  <c r="AN34" i="55"/>
  <c r="AK34" i="55"/>
  <c r="AJ34" i="55"/>
  <c r="AH34" i="55"/>
  <c r="AN33" i="55"/>
  <c r="AK33" i="55"/>
  <c r="AJ33" i="55"/>
  <c r="AH33" i="55"/>
  <c r="AN32" i="55"/>
  <c r="AK32" i="55"/>
  <c r="AJ32" i="55"/>
  <c r="AH32" i="55"/>
  <c r="AN31" i="55"/>
  <c r="AK31" i="55"/>
  <c r="AJ31" i="55"/>
  <c r="AH31" i="55"/>
  <c r="AN30" i="55"/>
  <c r="AK30" i="55"/>
  <c r="AJ30" i="55"/>
  <c r="AH30" i="55"/>
  <c r="AN29" i="55"/>
  <c r="AK29" i="55"/>
  <c r="AJ29" i="55"/>
  <c r="AH29" i="55"/>
  <c r="AN28" i="55"/>
  <c r="AK28" i="55"/>
  <c r="AJ28" i="55"/>
  <c r="AH28" i="55"/>
  <c r="AN27" i="55"/>
  <c r="AK27" i="55"/>
  <c r="AJ27" i="55"/>
  <c r="AH27" i="55"/>
  <c r="AN26" i="55"/>
  <c r="AK26" i="55"/>
  <c r="AJ26" i="55"/>
  <c r="AH26" i="55"/>
  <c r="AN25" i="55"/>
  <c r="AK25" i="55"/>
  <c r="AJ25" i="55"/>
  <c r="AH25" i="55"/>
  <c r="AN24" i="55"/>
  <c r="AK24" i="55"/>
  <c r="AJ24" i="55"/>
  <c r="AH24" i="55"/>
  <c r="AN23" i="55"/>
  <c r="AK23" i="55"/>
  <c r="AJ23" i="55"/>
  <c r="AH23" i="55"/>
  <c r="AN22" i="55"/>
  <c r="AK22" i="55"/>
  <c r="AJ22" i="55"/>
  <c r="AH22" i="55"/>
  <c r="AN21" i="55"/>
  <c r="AK21" i="55"/>
  <c r="AJ21" i="55"/>
  <c r="AH21" i="55"/>
  <c r="AN20" i="55"/>
  <c r="AK20" i="55"/>
  <c r="AJ20" i="55"/>
  <c r="AH20" i="55"/>
  <c r="AN19" i="55"/>
  <c r="AK19" i="55"/>
  <c r="AJ19" i="55"/>
  <c r="AH19" i="55"/>
  <c r="AN18" i="55"/>
  <c r="AK18" i="55"/>
  <c r="AJ18" i="55"/>
  <c r="AH18" i="55"/>
  <c r="AN17" i="55"/>
  <c r="AK17" i="55"/>
  <c r="AJ17" i="55"/>
  <c r="AH17" i="55"/>
  <c r="AN16" i="55"/>
  <c r="AK16" i="55"/>
  <c r="AJ16" i="55"/>
  <c r="AH16" i="55"/>
  <c r="AN15" i="55"/>
  <c r="AK15" i="55"/>
  <c r="AJ15" i="55"/>
  <c r="AH15" i="55"/>
  <c r="AN14" i="55"/>
  <c r="AK14" i="55"/>
  <c r="AJ14" i="55"/>
  <c r="AH14" i="55"/>
  <c r="AN13" i="55"/>
  <c r="AK13" i="55"/>
  <c r="AJ13" i="55"/>
  <c r="AH13" i="55"/>
  <c r="AN12" i="55"/>
  <c r="AK12" i="55"/>
  <c r="AJ12" i="55"/>
  <c r="AH12" i="55"/>
  <c r="AN11" i="55"/>
  <c r="AK11" i="55"/>
  <c r="AJ11" i="55"/>
  <c r="AH11" i="55"/>
  <c r="AN10" i="55"/>
  <c r="AK10" i="55"/>
  <c r="AJ10" i="55"/>
  <c r="AH10" i="55"/>
  <c r="AN9" i="55"/>
  <c r="AK9" i="55"/>
  <c r="AJ9" i="55"/>
  <c r="AH9" i="55"/>
  <c r="AN8" i="55"/>
  <c r="AK8" i="55"/>
  <c r="AJ8" i="55"/>
  <c r="AH8" i="55"/>
  <c r="AN7" i="55"/>
  <c r="AK7" i="55"/>
  <c r="AJ7" i="55"/>
  <c r="AH7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AO1" i="54" l="1"/>
  <c r="Y2" i="50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N132" i="54"/>
  <c r="AK132" i="54"/>
  <c r="AJ132" i="54"/>
  <c r="AH132" i="54"/>
  <c r="AN131" i="54"/>
  <c r="AK131" i="54"/>
  <c r="AJ131" i="54"/>
  <c r="AH131" i="54"/>
  <c r="AN130" i="54"/>
  <c r="AK130" i="54"/>
  <c r="AJ130" i="54"/>
  <c r="AH130" i="54"/>
  <c r="AN129" i="54"/>
  <c r="AK129" i="54"/>
  <c r="AJ129" i="54"/>
  <c r="AH129" i="54"/>
  <c r="AN128" i="54"/>
  <c r="AK128" i="54"/>
  <c r="AJ128" i="54"/>
  <c r="AH128" i="54"/>
  <c r="AN127" i="54"/>
  <c r="AK127" i="54"/>
  <c r="AJ127" i="54"/>
  <c r="AH127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T8" i="54"/>
  <c r="AN8" i="54"/>
  <c r="AK8" i="54"/>
  <c r="AJ8" i="54"/>
  <c r="AH8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BV4" i="49" l="1"/>
  <c r="BW4" i="49"/>
  <c r="BX4" i="49"/>
  <c r="BY4" i="49"/>
  <c r="BZ4" i="49"/>
  <c r="CA4" i="49"/>
  <c r="CB4" i="49"/>
  <c r="CC4" i="49"/>
  <c r="CD4" i="49"/>
  <c r="CE4" i="49"/>
  <c r="CF4" i="49"/>
  <c r="CG4" i="49"/>
  <c r="CH4" i="49"/>
  <c r="CI4" i="49"/>
  <c r="BV5" i="49"/>
  <c r="BW5" i="49"/>
  <c r="BX5" i="49"/>
  <c r="BY5" i="49"/>
  <c r="BZ5" i="49"/>
  <c r="CA5" i="49"/>
  <c r="CB5" i="49"/>
  <c r="CC5" i="49"/>
  <c r="CD5" i="49"/>
  <c r="CE5" i="49"/>
  <c r="CF5" i="49"/>
  <c r="CG5" i="49"/>
  <c r="CH5" i="49"/>
  <c r="CI5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BV71" i="49"/>
  <c r="BW71" i="49"/>
  <c r="BX71" i="49"/>
  <c r="BY71" i="49"/>
  <c r="BZ71" i="49"/>
  <c r="CA71" i="49"/>
  <c r="CB71" i="49"/>
  <c r="CC71" i="49"/>
  <c r="CD71" i="49"/>
  <c r="CE71" i="49"/>
  <c r="CF71" i="49"/>
  <c r="CG71" i="49"/>
  <c r="CH71" i="49"/>
  <c r="CI71" i="49"/>
  <c r="BV72" i="49"/>
  <c r="BW72" i="49"/>
  <c r="BX72" i="49"/>
  <c r="BY72" i="49"/>
  <c r="BZ72" i="49"/>
  <c r="CA72" i="49"/>
  <c r="CB72" i="49"/>
  <c r="CC72" i="49"/>
  <c r="CD72" i="49"/>
  <c r="CE72" i="49"/>
  <c r="CF72" i="49"/>
  <c r="CG72" i="49"/>
  <c r="CH72" i="49"/>
  <c r="CI72" i="49"/>
  <c r="BV73" i="49"/>
  <c r="BW73" i="49"/>
  <c r="BX73" i="49"/>
  <c r="BY73" i="49"/>
  <c r="BZ73" i="49"/>
  <c r="CA73" i="49"/>
  <c r="CB73" i="49"/>
  <c r="CC73" i="49"/>
  <c r="CD73" i="49"/>
  <c r="CE73" i="49"/>
  <c r="CF73" i="49"/>
  <c r="CG73" i="49"/>
  <c r="CH73" i="49"/>
  <c r="CI73" i="49"/>
  <c r="BV74" i="49"/>
  <c r="BW74" i="49"/>
  <c r="BX74" i="49"/>
  <c r="BY74" i="49"/>
  <c r="BZ74" i="49"/>
  <c r="CA74" i="49"/>
  <c r="CB74" i="49"/>
  <c r="CC74" i="49"/>
  <c r="CD74" i="49"/>
  <c r="CE74" i="49"/>
  <c r="CF74" i="49"/>
  <c r="CG74" i="49"/>
  <c r="CH74" i="49"/>
  <c r="CI74" i="49"/>
  <c r="BV75" i="49"/>
  <c r="BW75" i="49"/>
  <c r="BX75" i="49"/>
  <c r="BY75" i="49"/>
  <c r="BZ75" i="49"/>
  <c r="CA75" i="49"/>
  <c r="CB75" i="49"/>
  <c r="CC75" i="49"/>
  <c r="CD75" i="49"/>
  <c r="CE75" i="49"/>
  <c r="CF75" i="49"/>
  <c r="CG75" i="49"/>
  <c r="CH75" i="49"/>
  <c r="CI75" i="49"/>
  <c r="BV76" i="49"/>
  <c r="BW76" i="49"/>
  <c r="BX76" i="49"/>
  <c r="BY76" i="49"/>
  <c r="BZ76" i="49"/>
  <c r="CA76" i="49"/>
  <c r="CB76" i="49"/>
  <c r="CC76" i="49"/>
  <c r="CD76" i="49"/>
  <c r="CE76" i="49"/>
  <c r="CF76" i="49"/>
  <c r="CG76" i="49"/>
  <c r="CH76" i="49"/>
  <c r="CI76" i="49"/>
  <c r="BV77" i="49"/>
  <c r="BW77" i="49"/>
  <c r="BX77" i="49"/>
  <c r="BY77" i="49"/>
  <c r="BZ77" i="49"/>
  <c r="CA77" i="49"/>
  <c r="CB77" i="49"/>
  <c r="CC77" i="49"/>
  <c r="CD77" i="49"/>
  <c r="CE77" i="49"/>
  <c r="CF77" i="49"/>
  <c r="CG77" i="49"/>
  <c r="CH77" i="49"/>
  <c r="CI77" i="49"/>
  <c r="BV78" i="49"/>
  <c r="BW78" i="49"/>
  <c r="BX78" i="49"/>
  <c r="BY78" i="49"/>
  <c r="BZ78" i="49"/>
  <c r="CA78" i="49"/>
  <c r="CB78" i="49"/>
  <c r="CC78" i="49"/>
  <c r="CD78" i="49"/>
  <c r="CE78" i="49"/>
  <c r="CF78" i="49"/>
  <c r="CG78" i="49"/>
  <c r="CH78" i="49"/>
  <c r="CI78" i="49"/>
  <c r="BV79" i="49"/>
  <c r="BW79" i="49"/>
  <c r="BX79" i="49"/>
  <c r="BY79" i="49"/>
  <c r="BZ79" i="49"/>
  <c r="CA79" i="49"/>
  <c r="CB79" i="49"/>
  <c r="CC79" i="49"/>
  <c r="CD79" i="49"/>
  <c r="CE79" i="49"/>
  <c r="CF79" i="49"/>
  <c r="CG79" i="49"/>
  <c r="CH79" i="49"/>
  <c r="CI79" i="49"/>
  <c r="BV80" i="49"/>
  <c r="BW80" i="49"/>
  <c r="BX80" i="49"/>
  <c r="BY80" i="49"/>
  <c r="BZ80" i="49"/>
  <c r="CA80" i="49"/>
  <c r="CB80" i="49"/>
  <c r="CC80" i="49"/>
  <c r="CD80" i="49"/>
  <c r="CE80" i="49"/>
  <c r="CF80" i="49"/>
  <c r="CG80" i="49"/>
  <c r="CH80" i="49"/>
  <c r="CI80" i="49"/>
  <c r="BV81" i="49"/>
  <c r="BW81" i="49"/>
  <c r="BX81" i="49"/>
  <c r="BY81" i="49"/>
  <c r="BZ81" i="49"/>
  <c r="CA81" i="49"/>
  <c r="CB81" i="49"/>
  <c r="CC81" i="49"/>
  <c r="CD81" i="49"/>
  <c r="CE81" i="49"/>
  <c r="CF81" i="49"/>
  <c r="CG81" i="49"/>
  <c r="CH81" i="49"/>
  <c r="CI81" i="49"/>
  <c r="BV82" i="49"/>
  <c r="BW82" i="49"/>
  <c r="BX82" i="49"/>
  <c r="BY82" i="49"/>
  <c r="BZ82" i="49"/>
  <c r="CA82" i="49"/>
  <c r="CB82" i="49"/>
  <c r="CC82" i="49"/>
  <c r="CD82" i="49"/>
  <c r="CE82" i="49"/>
  <c r="CF82" i="49"/>
  <c r="CG82" i="49"/>
  <c r="CH82" i="49"/>
  <c r="CI82" i="49"/>
  <c r="BV83" i="49"/>
  <c r="BW83" i="49"/>
  <c r="BX83" i="49"/>
  <c r="BY83" i="49"/>
  <c r="BZ83" i="49"/>
  <c r="CA83" i="49"/>
  <c r="CB83" i="49"/>
  <c r="CC83" i="49"/>
  <c r="CD83" i="49"/>
  <c r="CE83" i="49"/>
  <c r="CF83" i="49"/>
  <c r="CG83" i="49"/>
  <c r="CH83" i="49"/>
  <c r="CI83" i="49"/>
  <c r="BV84" i="49"/>
  <c r="BW84" i="49"/>
  <c r="BX84" i="49"/>
  <c r="BY84" i="49"/>
  <c r="BZ84" i="49"/>
  <c r="CA84" i="49"/>
  <c r="CB84" i="49"/>
  <c r="CC84" i="49"/>
  <c r="CD84" i="49"/>
  <c r="CE84" i="49"/>
  <c r="CF84" i="49"/>
  <c r="CG84" i="49"/>
  <c r="CH84" i="49"/>
  <c r="CI84" i="49"/>
  <c r="BV85" i="49"/>
  <c r="BW85" i="49"/>
  <c r="BX85" i="49"/>
  <c r="BY85" i="49"/>
  <c r="BZ85" i="49"/>
  <c r="CA85" i="49"/>
  <c r="CB85" i="49"/>
  <c r="CC85" i="49"/>
  <c r="CD85" i="49"/>
  <c r="CE85" i="49"/>
  <c r="CF85" i="49"/>
  <c r="CG85" i="49"/>
  <c r="CH85" i="49"/>
  <c r="CI85" i="49"/>
  <c r="BV86" i="49"/>
  <c r="BW86" i="49"/>
  <c r="BX86" i="49"/>
  <c r="BY86" i="49"/>
  <c r="BZ86" i="49"/>
  <c r="CA86" i="49"/>
  <c r="CB86" i="49"/>
  <c r="CC86" i="49"/>
  <c r="CD86" i="49"/>
  <c r="CE86" i="49"/>
  <c r="CF86" i="49"/>
  <c r="CG86" i="49"/>
  <c r="CH86" i="49"/>
  <c r="CI86" i="49"/>
  <c r="BV87" i="49"/>
  <c r="BW87" i="49"/>
  <c r="BX87" i="49"/>
  <c r="BY87" i="49"/>
  <c r="BZ87" i="49"/>
  <c r="CA87" i="49"/>
  <c r="CB87" i="49"/>
  <c r="CC87" i="49"/>
  <c r="CD87" i="49"/>
  <c r="CE87" i="49"/>
  <c r="CF87" i="49"/>
  <c r="CG87" i="49"/>
  <c r="CH87" i="49"/>
  <c r="CI87" i="49"/>
  <c r="BV88" i="49"/>
  <c r="BW88" i="49"/>
  <c r="BX88" i="49"/>
  <c r="BY88" i="49"/>
  <c r="BZ88" i="49"/>
  <c r="CA88" i="49"/>
  <c r="CB88" i="49"/>
  <c r="CC88" i="49"/>
  <c r="CD88" i="49"/>
  <c r="CE88" i="49"/>
  <c r="CF88" i="49"/>
  <c r="CG88" i="49"/>
  <c r="CH88" i="49"/>
  <c r="CI88" i="49"/>
  <c r="BV89" i="49"/>
  <c r="BW89" i="49"/>
  <c r="BX89" i="49"/>
  <c r="BY89" i="49"/>
  <c r="BZ89" i="49"/>
  <c r="CA89" i="49"/>
  <c r="CB89" i="49"/>
  <c r="CC89" i="49"/>
  <c r="CD89" i="49"/>
  <c r="CE89" i="49"/>
  <c r="CF89" i="49"/>
  <c r="CG89" i="49"/>
  <c r="CH89" i="49"/>
  <c r="CI89" i="49"/>
  <c r="BV90" i="49"/>
  <c r="BW90" i="49"/>
  <c r="BX90" i="49"/>
  <c r="BY90" i="49"/>
  <c r="BZ90" i="49"/>
  <c r="CA90" i="49"/>
  <c r="CB90" i="49"/>
  <c r="CC90" i="49"/>
  <c r="CD90" i="49"/>
  <c r="CE90" i="49"/>
  <c r="CF90" i="49"/>
  <c r="CG90" i="49"/>
  <c r="CH90" i="49"/>
  <c r="CI90" i="49"/>
  <c r="BV91" i="49"/>
  <c r="BW91" i="49"/>
  <c r="BX91" i="49"/>
  <c r="BY91" i="49"/>
  <c r="BZ91" i="49"/>
  <c r="CA91" i="49"/>
  <c r="CB91" i="49"/>
  <c r="CC91" i="49"/>
  <c r="CD91" i="49"/>
  <c r="CE91" i="49"/>
  <c r="CF91" i="49"/>
  <c r="CG91" i="49"/>
  <c r="CH91" i="49"/>
  <c r="CI91" i="49"/>
  <c r="BV92" i="49"/>
  <c r="BW92" i="49"/>
  <c r="BX92" i="49"/>
  <c r="BY92" i="49"/>
  <c r="BZ92" i="49"/>
  <c r="CA92" i="49"/>
  <c r="CB92" i="49"/>
  <c r="CC92" i="49"/>
  <c r="CD92" i="49"/>
  <c r="CE92" i="49"/>
  <c r="CF92" i="49"/>
  <c r="CG92" i="49"/>
  <c r="CH92" i="49"/>
  <c r="CI92" i="49"/>
  <c r="BV93" i="49"/>
  <c r="BW93" i="49"/>
  <c r="BX93" i="49"/>
  <c r="BY93" i="49"/>
  <c r="BZ93" i="49"/>
  <c r="CA93" i="49"/>
  <c r="CB93" i="49"/>
  <c r="CC93" i="49"/>
  <c r="CD93" i="49"/>
  <c r="CE93" i="49"/>
  <c r="CF93" i="49"/>
  <c r="CG93" i="49"/>
  <c r="CH93" i="49"/>
  <c r="CI93" i="49"/>
  <c r="BV94" i="49"/>
  <c r="BW94" i="49"/>
  <c r="BX94" i="49"/>
  <c r="BY94" i="49"/>
  <c r="BZ94" i="49"/>
  <c r="CA94" i="49"/>
  <c r="CB94" i="49"/>
  <c r="CC94" i="49"/>
  <c r="CD94" i="49"/>
  <c r="CE94" i="49"/>
  <c r="CF94" i="49"/>
  <c r="CG94" i="49"/>
  <c r="CH94" i="49"/>
  <c r="CI94" i="49"/>
  <c r="BV95" i="49"/>
  <c r="BW95" i="49"/>
  <c r="BX95" i="49"/>
  <c r="BY95" i="49"/>
  <c r="BZ95" i="49"/>
  <c r="CA95" i="49"/>
  <c r="CB95" i="49"/>
  <c r="CC95" i="49"/>
  <c r="CD95" i="49"/>
  <c r="CE95" i="49"/>
  <c r="CF95" i="49"/>
  <c r="CG95" i="49"/>
  <c r="CH95" i="49"/>
  <c r="CI95" i="49"/>
  <c r="BV96" i="49"/>
  <c r="BW96" i="49"/>
  <c r="BX96" i="49"/>
  <c r="BY96" i="49"/>
  <c r="BZ96" i="49"/>
  <c r="CA96" i="49"/>
  <c r="CB96" i="49"/>
  <c r="CC96" i="49"/>
  <c r="CD96" i="49"/>
  <c r="CE96" i="49"/>
  <c r="CF96" i="49"/>
  <c r="CG96" i="49"/>
  <c r="CH96" i="49"/>
  <c r="CI96" i="49"/>
  <c r="BV97" i="49"/>
  <c r="BW97" i="49"/>
  <c r="BX97" i="49"/>
  <c r="BY97" i="49"/>
  <c r="BZ97" i="49"/>
  <c r="CA97" i="49"/>
  <c r="CB97" i="49"/>
  <c r="CC97" i="49"/>
  <c r="CD97" i="49"/>
  <c r="CE97" i="49"/>
  <c r="CF97" i="49"/>
  <c r="CG97" i="49"/>
  <c r="CH97" i="49"/>
  <c r="CI97" i="49"/>
  <c r="BV98" i="49"/>
  <c r="BW98" i="49"/>
  <c r="BX98" i="49"/>
  <c r="BY98" i="49"/>
  <c r="BZ98" i="49"/>
  <c r="CA98" i="49"/>
  <c r="CB98" i="49"/>
  <c r="CC98" i="49"/>
  <c r="CD98" i="49"/>
  <c r="CE98" i="49"/>
  <c r="CF98" i="49"/>
  <c r="CG98" i="49"/>
  <c r="CH98" i="49"/>
  <c r="CI98" i="49"/>
  <c r="BV99" i="49"/>
  <c r="BW99" i="49"/>
  <c r="BX99" i="49"/>
  <c r="BY99" i="49"/>
  <c r="BZ99" i="49"/>
  <c r="CA99" i="49"/>
  <c r="CB99" i="49"/>
  <c r="CC99" i="49"/>
  <c r="CD99" i="49"/>
  <c r="CE99" i="49"/>
  <c r="CF99" i="49"/>
  <c r="CG99" i="49"/>
  <c r="CH99" i="49"/>
  <c r="CI99" i="49"/>
  <c r="BV100" i="49"/>
  <c r="BW100" i="49"/>
  <c r="BX100" i="49"/>
  <c r="BY100" i="49"/>
  <c r="BZ100" i="49"/>
  <c r="CA100" i="49"/>
  <c r="CB100" i="49"/>
  <c r="CC100" i="49"/>
  <c r="CD100" i="49"/>
  <c r="CE100" i="49"/>
  <c r="CF100" i="49"/>
  <c r="CG100" i="49"/>
  <c r="CH100" i="49"/>
  <c r="CI100" i="49"/>
  <c r="BV101" i="49"/>
  <c r="BW101" i="49"/>
  <c r="BX101" i="49"/>
  <c r="BY101" i="49"/>
  <c r="BZ101" i="49"/>
  <c r="CA101" i="49"/>
  <c r="CB101" i="49"/>
  <c r="CC101" i="49"/>
  <c r="CD101" i="49"/>
  <c r="CE101" i="49"/>
  <c r="CF101" i="49"/>
  <c r="CG101" i="49"/>
  <c r="CH101" i="49"/>
  <c r="CI101" i="49"/>
  <c r="BV102" i="49"/>
  <c r="BW102" i="49"/>
  <c r="BX102" i="49"/>
  <c r="BY102" i="49"/>
  <c r="BZ102" i="49"/>
  <c r="CA102" i="49"/>
  <c r="CB102" i="49"/>
  <c r="CC102" i="49"/>
  <c r="CD102" i="49"/>
  <c r="CE102" i="49"/>
  <c r="CF102" i="49"/>
  <c r="CG102" i="49"/>
  <c r="CH102" i="49"/>
  <c r="CI102" i="49"/>
  <c r="BV103" i="49"/>
  <c r="BW103" i="49"/>
  <c r="BX103" i="49"/>
  <c r="BY103" i="49"/>
  <c r="BZ103" i="49"/>
  <c r="CA103" i="49"/>
  <c r="CB103" i="49"/>
  <c r="CC103" i="49"/>
  <c r="CD103" i="49"/>
  <c r="CE103" i="49"/>
  <c r="CF103" i="49"/>
  <c r="CG103" i="49"/>
  <c r="CH103" i="49"/>
  <c r="CI103" i="49"/>
  <c r="BV104" i="49"/>
  <c r="BW104" i="49"/>
  <c r="BX104" i="49"/>
  <c r="BY104" i="49"/>
  <c r="BZ104" i="49"/>
  <c r="CA104" i="49"/>
  <c r="CB104" i="49"/>
  <c r="CC104" i="49"/>
  <c r="CD104" i="49"/>
  <c r="CE104" i="49"/>
  <c r="CF104" i="49"/>
  <c r="CG104" i="49"/>
  <c r="CH104" i="49"/>
  <c r="CI104" i="49"/>
  <c r="BV105" i="49"/>
  <c r="BW105" i="49"/>
  <c r="BX105" i="49"/>
  <c r="BY105" i="49"/>
  <c r="BZ105" i="49"/>
  <c r="CA105" i="49"/>
  <c r="CB105" i="49"/>
  <c r="CC105" i="49"/>
  <c r="CD105" i="49"/>
  <c r="CE105" i="49"/>
  <c r="CF105" i="49"/>
  <c r="CG105" i="49"/>
  <c r="CH105" i="49"/>
  <c r="CI105" i="49"/>
  <c r="BV106" i="49"/>
  <c r="BW106" i="49"/>
  <c r="BX106" i="49"/>
  <c r="BY106" i="49"/>
  <c r="BZ106" i="49"/>
  <c r="CA106" i="49"/>
  <c r="CB106" i="49"/>
  <c r="CC106" i="49"/>
  <c r="CD106" i="49"/>
  <c r="CE106" i="49"/>
  <c r="CF106" i="49"/>
  <c r="CG106" i="49"/>
  <c r="CH106" i="49"/>
  <c r="CI106" i="49"/>
  <c r="BV107" i="49"/>
  <c r="BW107" i="49"/>
  <c r="BX107" i="49"/>
  <c r="BY107" i="49"/>
  <c r="BZ107" i="49"/>
  <c r="CA107" i="49"/>
  <c r="CB107" i="49"/>
  <c r="CC107" i="49"/>
  <c r="CD107" i="49"/>
  <c r="CE107" i="49"/>
  <c r="CF107" i="49"/>
  <c r="CG107" i="49"/>
  <c r="CH107" i="49"/>
  <c r="CI107" i="49"/>
  <c r="BV108" i="49"/>
  <c r="BW108" i="49"/>
  <c r="BX108" i="49"/>
  <c r="BY108" i="49"/>
  <c r="BZ108" i="49"/>
  <c r="CA108" i="49"/>
  <c r="CB108" i="49"/>
  <c r="CC108" i="49"/>
  <c r="CD108" i="49"/>
  <c r="CE108" i="49"/>
  <c r="CF108" i="49"/>
  <c r="CG108" i="49"/>
  <c r="CH108" i="49"/>
  <c r="CI108" i="49"/>
  <c r="BV109" i="49"/>
  <c r="BW109" i="49"/>
  <c r="BX109" i="49"/>
  <c r="BY109" i="49"/>
  <c r="BZ109" i="49"/>
  <c r="CA109" i="49"/>
  <c r="CB109" i="49"/>
  <c r="CC109" i="49"/>
  <c r="CD109" i="49"/>
  <c r="CE109" i="49"/>
  <c r="CF109" i="49"/>
  <c r="CG109" i="49"/>
  <c r="CH109" i="49"/>
  <c r="CI109" i="49"/>
  <c r="BV110" i="49"/>
  <c r="BW110" i="49"/>
  <c r="BX110" i="49"/>
  <c r="BY110" i="49"/>
  <c r="BZ110" i="49"/>
  <c r="CA110" i="49"/>
  <c r="CB110" i="49"/>
  <c r="CC110" i="49"/>
  <c r="CD110" i="49"/>
  <c r="CE110" i="49"/>
  <c r="CF110" i="49"/>
  <c r="CG110" i="49"/>
  <c r="CH110" i="49"/>
  <c r="CI110" i="49"/>
  <c r="BV111" i="49"/>
  <c r="BW111" i="49"/>
  <c r="BX111" i="49"/>
  <c r="BY111" i="49"/>
  <c r="BZ111" i="49"/>
  <c r="CA111" i="49"/>
  <c r="CB111" i="49"/>
  <c r="CC111" i="49"/>
  <c r="CD111" i="49"/>
  <c r="CE111" i="49"/>
  <c r="CF111" i="49"/>
  <c r="CG111" i="49"/>
  <c r="CH111" i="49"/>
  <c r="CI111" i="49"/>
  <c r="BV112" i="49"/>
  <c r="BW112" i="49"/>
  <c r="BX112" i="49"/>
  <c r="BY112" i="49"/>
  <c r="BZ112" i="49"/>
  <c r="CA112" i="49"/>
  <c r="CB112" i="49"/>
  <c r="CC112" i="49"/>
  <c r="CD112" i="49"/>
  <c r="CE112" i="49"/>
  <c r="CF112" i="49"/>
  <c r="CG112" i="49"/>
  <c r="CH112" i="49"/>
  <c r="CI112" i="49"/>
  <c r="BV113" i="49"/>
  <c r="BW113" i="49"/>
  <c r="BX113" i="49"/>
  <c r="BY113" i="49"/>
  <c r="BZ113" i="49"/>
  <c r="CA113" i="49"/>
  <c r="CB113" i="49"/>
  <c r="CC113" i="49"/>
  <c r="CD113" i="49"/>
  <c r="CE113" i="49"/>
  <c r="CF113" i="49"/>
  <c r="CG113" i="49"/>
  <c r="CH113" i="49"/>
  <c r="CI113" i="49"/>
  <c r="BV114" i="49"/>
  <c r="BW114" i="49"/>
  <c r="BX114" i="49"/>
  <c r="BY114" i="49"/>
  <c r="BZ114" i="49"/>
  <c r="CA114" i="49"/>
  <c r="CB114" i="49"/>
  <c r="CC114" i="49"/>
  <c r="CD114" i="49"/>
  <c r="CE114" i="49"/>
  <c r="CF114" i="49"/>
  <c r="CG114" i="49"/>
  <c r="CH114" i="49"/>
  <c r="CI114" i="49"/>
  <c r="BV115" i="49"/>
  <c r="BW115" i="49"/>
  <c r="BX115" i="49"/>
  <c r="BY115" i="49"/>
  <c r="BZ115" i="49"/>
  <c r="CA115" i="49"/>
  <c r="CB115" i="49"/>
  <c r="CC115" i="49"/>
  <c r="CD115" i="49"/>
  <c r="CE115" i="49"/>
  <c r="CF115" i="49"/>
  <c r="CG115" i="49"/>
  <c r="CH115" i="49"/>
  <c r="CI115" i="49"/>
  <c r="BV116" i="49"/>
  <c r="BW116" i="49"/>
  <c r="BX116" i="49"/>
  <c r="BY116" i="49"/>
  <c r="BZ116" i="49"/>
  <c r="CA116" i="49"/>
  <c r="CB116" i="49"/>
  <c r="CC116" i="49"/>
  <c r="CD116" i="49"/>
  <c r="CE116" i="49"/>
  <c r="CF116" i="49"/>
  <c r="CG116" i="49"/>
  <c r="CH116" i="49"/>
  <c r="CI116" i="49"/>
  <c r="BV117" i="49"/>
  <c r="BW117" i="49"/>
  <c r="BX117" i="49"/>
  <c r="BY117" i="49"/>
  <c r="BZ117" i="49"/>
  <c r="CA117" i="49"/>
  <c r="CB117" i="49"/>
  <c r="CC117" i="49"/>
  <c r="CD117" i="49"/>
  <c r="CE117" i="49"/>
  <c r="CF117" i="49"/>
  <c r="CG117" i="49"/>
  <c r="CH117" i="49"/>
  <c r="CI117" i="49"/>
  <c r="BV118" i="49"/>
  <c r="BW118" i="49"/>
  <c r="BX118" i="49"/>
  <c r="BY118" i="49"/>
  <c r="BZ118" i="49"/>
  <c r="CA118" i="49"/>
  <c r="CB118" i="49"/>
  <c r="CC118" i="49"/>
  <c r="CD118" i="49"/>
  <c r="CE118" i="49"/>
  <c r="CF118" i="49"/>
  <c r="CG118" i="49"/>
  <c r="CH118" i="49"/>
  <c r="CI118" i="49"/>
  <c r="BV119" i="49"/>
  <c r="BW119" i="49"/>
  <c r="BX119" i="49"/>
  <c r="BY119" i="49"/>
  <c r="BZ119" i="49"/>
  <c r="CA119" i="49"/>
  <c r="CB119" i="49"/>
  <c r="CC119" i="49"/>
  <c r="CD119" i="49"/>
  <c r="CE119" i="49"/>
  <c r="CF119" i="49"/>
  <c r="CG119" i="49"/>
  <c r="CH119" i="49"/>
  <c r="CI119" i="49"/>
  <c r="BV120" i="49"/>
  <c r="BW120" i="49"/>
  <c r="BX120" i="49"/>
  <c r="BY120" i="49"/>
  <c r="BZ120" i="49"/>
  <c r="CA120" i="49"/>
  <c r="CB120" i="49"/>
  <c r="CC120" i="49"/>
  <c r="CD120" i="49"/>
  <c r="CE120" i="49"/>
  <c r="CF120" i="49"/>
  <c r="CG120" i="49"/>
  <c r="CH120" i="49"/>
  <c r="CI120" i="49"/>
  <c r="BV121" i="49"/>
  <c r="BW121" i="49"/>
  <c r="BX121" i="49"/>
  <c r="BY121" i="49"/>
  <c r="BZ121" i="49"/>
  <c r="CA121" i="49"/>
  <c r="CB121" i="49"/>
  <c r="CC121" i="49"/>
  <c r="CD121" i="49"/>
  <c r="CE121" i="49"/>
  <c r="CF121" i="49"/>
  <c r="CG121" i="49"/>
  <c r="CH121" i="49"/>
  <c r="CI121" i="49"/>
  <c r="BV122" i="49"/>
  <c r="BW122" i="49"/>
  <c r="BX122" i="49"/>
  <c r="BY122" i="49"/>
  <c r="BZ122" i="49"/>
  <c r="CA122" i="49"/>
  <c r="CB122" i="49"/>
  <c r="CC122" i="49"/>
  <c r="CD122" i="49"/>
  <c r="CE122" i="49"/>
  <c r="CF122" i="49"/>
  <c r="CG122" i="49"/>
  <c r="CH122" i="49"/>
  <c r="CI122" i="49"/>
  <c r="BV123" i="49"/>
  <c r="BW123" i="49"/>
  <c r="BX123" i="49"/>
  <c r="BY123" i="49"/>
  <c r="BZ123" i="49"/>
  <c r="CA123" i="49"/>
  <c r="CB123" i="49"/>
  <c r="CC123" i="49"/>
  <c r="CD123" i="49"/>
  <c r="CE123" i="49"/>
  <c r="CF123" i="49"/>
  <c r="CG123" i="49"/>
  <c r="CH123" i="49"/>
  <c r="CI123" i="49"/>
  <c r="BV124" i="49"/>
  <c r="BW124" i="49"/>
  <c r="BX124" i="49"/>
  <c r="BY124" i="49"/>
  <c r="BZ124" i="49"/>
  <c r="CA124" i="49"/>
  <c r="CB124" i="49"/>
  <c r="CC124" i="49"/>
  <c r="CD124" i="49"/>
  <c r="CE124" i="49"/>
  <c r="CF124" i="49"/>
  <c r="CG124" i="49"/>
  <c r="CH124" i="49"/>
  <c r="CI124" i="49"/>
  <c r="BV125" i="49"/>
  <c r="BW125" i="49"/>
  <c r="BX125" i="49"/>
  <c r="BY125" i="49"/>
  <c r="BZ125" i="49"/>
  <c r="CA125" i="49"/>
  <c r="CB125" i="49"/>
  <c r="CC125" i="49"/>
  <c r="CD125" i="49"/>
  <c r="CE125" i="49"/>
  <c r="CF125" i="49"/>
  <c r="CG125" i="49"/>
  <c r="CH125" i="49"/>
  <c r="CI125" i="49"/>
  <c r="BV126" i="49"/>
  <c r="BW126" i="49"/>
  <c r="BX126" i="49"/>
  <c r="BY126" i="49"/>
  <c r="BZ126" i="49"/>
  <c r="CA126" i="49"/>
  <c r="CB126" i="49"/>
  <c r="CC126" i="49"/>
  <c r="CD126" i="49"/>
  <c r="CE126" i="49"/>
  <c r="CF126" i="49"/>
  <c r="CG126" i="49"/>
  <c r="CH126" i="49"/>
  <c r="CI126" i="49"/>
  <c r="BV127" i="49"/>
  <c r="BW127" i="49"/>
  <c r="BX127" i="49"/>
  <c r="BY127" i="49"/>
  <c r="BZ127" i="49"/>
  <c r="CA127" i="49"/>
  <c r="CB127" i="49"/>
  <c r="CC127" i="49"/>
  <c r="CD127" i="49"/>
  <c r="CE127" i="49"/>
  <c r="CF127" i="49"/>
  <c r="CG127" i="49"/>
  <c r="CH127" i="49"/>
  <c r="CI127" i="49"/>
  <c r="BV128" i="49"/>
  <c r="BW128" i="49"/>
  <c r="BX128" i="49"/>
  <c r="BY128" i="49"/>
  <c r="BZ128" i="49"/>
  <c r="CA128" i="49"/>
  <c r="CB128" i="49"/>
  <c r="CC128" i="49"/>
  <c r="CD128" i="49"/>
  <c r="CE128" i="49"/>
  <c r="CF128" i="49"/>
  <c r="CG128" i="49"/>
  <c r="CH128" i="49"/>
  <c r="CI128" i="49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126" i="50" l="1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G128" i="49" s="1"/>
  <c r="BQ127" i="49"/>
  <c r="BG127" i="49" s="1"/>
  <c r="BQ126" i="49"/>
  <c r="BG126" i="49" s="1"/>
  <c r="BQ125" i="49"/>
  <c r="BG125" i="49" s="1"/>
  <c r="BQ124" i="49"/>
  <c r="BG124" i="49" s="1"/>
  <c r="BQ123" i="49"/>
  <c r="BG123" i="49" s="1"/>
  <c r="BQ122" i="49"/>
  <c r="BG122" i="49" s="1"/>
  <c r="BQ121" i="49"/>
  <c r="BG121" i="49" s="1"/>
  <c r="BQ120" i="49"/>
  <c r="BG120" i="49" s="1"/>
  <c r="BQ119" i="49"/>
  <c r="BG119" i="49" s="1"/>
  <c r="BQ118" i="49"/>
  <c r="BG118" i="49" s="1"/>
  <c r="BQ117" i="49"/>
  <c r="BG117" i="49" s="1"/>
  <c r="BQ116" i="49"/>
  <c r="BG116" i="49" s="1"/>
  <c r="BQ115" i="49"/>
  <c r="BG115" i="49" s="1"/>
  <c r="BQ114" i="49"/>
  <c r="BG114" i="49" s="1"/>
  <c r="BQ113" i="49"/>
  <c r="BG113" i="49" s="1"/>
  <c r="BQ112" i="49"/>
  <c r="BG112" i="49" s="1"/>
  <c r="BQ111" i="49"/>
  <c r="BG111" i="49" s="1"/>
  <c r="BQ110" i="49"/>
  <c r="BG110" i="49" s="1"/>
  <c r="BQ109" i="49"/>
  <c r="BG109" i="49" s="1"/>
  <c r="BQ108" i="49"/>
  <c r="BG108" i="49" s="1"/>
  <c r="BQ107" i="49"/>
  <c r="BG107" i="49" s="1"/>
  <c r="BQ106" i="49"/>
  <c r="BG106" i="49" s="1"/>
  <c r="BQ105" i="49"/>
  <c r="BG105" i="49" s="1"/>
  <c r="BQ104" i="49"/>
  <c r="BG104" i="49" s="1"/>
  <c r="BQ103" i="49"/>
  <c r="BG103" i="49" s="1"/>
  <c r="BQ102" i="49"/>
  <c r="BG102" i="49" s="1"/>
  <c r="BQ101" i="49"/>
  <c r="BG101" i="49" s="1"/>
  <c r="BQ100" i="49"/>
  <c r="BG100" i="49" s="1"/>
  <c r="BQ99" i="49"/>
  <c r="BG99" i="49" s="1"/>
  <c r="BQ98" i="49"/>
  <c r="BG98" i="49" s="1"/>
  <c r="BQ97" i="49"/>
  <c r="BG97" i="49" s="1"/>
  <c r="BQ96" i="49"/>
  <c r="BG96" i="49" s="1"/>
  <c r="BQ95" i="49"/>
  <c r="BG95" i="49" s="1"/>
  <c r="BQ94" i="49"/>
  <c r="BG94" i="49" s="1"/>
  <c r="BQ93" i="49"/>
  <c r="BG93" i="49" s="1"/>
  <c r="BQ92" i="49"/>
  <c r="BG92" i="49" s="1"/>
  <c r="BQ91" i="49"/>
  <c r="BG91" i="49" s="1"/>
  <c r="BQ90" i="49"/>
  <c r="BG90" i="49" s="1"/>
  <c r="BQ89" i="49"/>
  <c r="BG89" i="49" s="1"/>
  <c r="BQ88" i="49"/>
  <c r="BG88" i="49" s="1"/>
  <c r="BQ87" i="49"/>
  <c r="BG87" i="49" s="1"/>
  <c r="BQ86" i="49"/>
  <c r="BG86" i="49" s="1"/>
  <c r="BQ85" i="49"/>
  <c r="BG85" i="49" s="1"/>
  <c r="BQ84" i="49"/>
  <c r="BG84" i="49" s="1"/>
  <c r="BQ83" i="49"/>
  <c r="BG83" i="49" s="1"/>
  <c r="BQ82" i="49"/>
  <c r="BG82" i="49" s="1"/>
  <c r="BQ81" i="49"/>
  <c r="BG81" i="49" s="1"/>
  <c r="BQ80" i="49"/>
  <c r="BG80" i="49" s="1"/>
  <c r="BQ79" i="49"/>
  <c r="BG79" i="49" s="1"/>
  <c r="BQ78" i="49"/>
  <c r="BG78" i="49" s="1"/>
  <c r="BQ77" i="49"/>
  <c r="BG77" i="49" s="1"/>
  <c r="BQ76" i="49"/>
  <c r="BG76" i="49" s="1"/>
  <c r="BQ75" i="49"/>
  <c r="BG75" i="49" s="1"/>
  <c r="BQ74" i="49"/>
  <c r="BG74" i="49" s="1"/>
  <c r="BQ73" i="49"/>
  <c r="BG73" i="49" s="1"/>
  <c r="BQ72" i="49"/>
  <c r="BG72" i="49" s="1"/>
  <c r="BQ71" i="49"/>
  <c r="BG71" i="49" s="1"/>
  <c r="BQ70" i="49"/>
  <c r="BG70" i="49" s="1"/>
  <c r="BQ69" i="49"/>
  <c r="BG69" i="49" s="1"/>
  <c r="BQ68" i="49"/>
  <c r="BG68" i="49" s="1"/>
  <c r="BQ67" i="49"/>
  <c r="BG67" i="49" s="1"/>
  <c r="BQ66" i="49"/>
  <c r="BG66" i="49" s="1"/>
  <c r="BQ65" i="49"/>
  <c r="BG65" i="49" s="1"/>
  <c r="BQ64" i="49"/>
  <c r="BG64" i="49" s="1"/>
  <c r="BQ63" i="49"/>
  <c r="BG63" i="49" s="1"/>
  <c r="BQ62" i="49"/>
  <c r="BG62" i="49" s="1"/>
  <c r="BQ61" i="49"/>
  <c r="BG61" i="49" s="1"/>
  <c r="BQ60" i="49"/>
  <c r="BG60" i="49" s="1"/>
  <c r="BQ59" i="49"/>
  <c r="BG59" i="49" s="1"/>
  <c r="BQ58" i="49"/>
  <c r="BG58" i="49" s="1"/>
  <c r="BQ57" i="49"/>
  <c r="BG57" i="49" s="1"/>
  <c r="BQ56" i="49"/>
  <c r="BG56" i="49" s="1"/>
  <c r="BQ55" i="49"/>
  <c r="BG55" i="49" s="1"/>
  <c r="BQ54" i="49"/>
  <c r="BG54" i="49" s="1"/>
  <c r="BQ53" i="49"/>
  <c r="BG53" i="49" s="1"/>
  <c r="BQ52" i="49"/>
  <c r="BG52" i="49" s="1"/>
  <c r="BQ51" i="49"/>
  <c r="BG51" i="49" s="1"/>
  <c r="BQ50" i="49"/>
  <c r="BG50" i="49" s="1"/>
  <c r="BQ49" i="49"/>
  <c r="BG49" i="49" s="1"/>
  <c r="BQ48" i="49"/>
  <c r="BG48" i="49" s="1"/>
  <c r="BQ47" i="49"/>
  <c r="BG47" i="49" s="1"/>
  <c r="BQ46" i="49"/>
  <c r="BG46" i="49" s="1"/>
  <c r="BQ45" i="49"/>
  <c r="BG45" i="49" s="1"/>
  <c r="BQ44" i="49"/>
  <c r="BG44" i="49" s="1"/>
  <c r="BQ43" i="49"/>
  <c r="BG43" i="49" s="1"/>
  <c r="BQ42" i="49"/>
  <c r="BG42" i="49" s="1"/>
  <c r="BQ41" i="49"/>
  <c r="BG41" i="49" s="1"/>
  <c r="BQ40" i="49"/>
  <c r="BG40" i="49" s="1"/>
  <c r="BQ39" i="49"/>
  <c r="BG39" i="49" s="1"/>
  <c r="BQ38" i="49"/>
  <c r="BG38" i="49" s="1"/>
  <c r="BQ37" i="49"/>
  <c r="BG37" i="49" s="1"/>
  <c r="BQ36" i="49"/>
  <c r="BG36" i="49" s="1"/>
  <c r="BQ35" i="49"/>
  <c r="BG35" i="49" s="1"/>
  <c r="BQ34" i="49"/>
  <c r="BG34" i="49" s="1"/>
  <c r="BQ33" i="49"/>
  <c r="BG33" i="49" s="1"/>
  <c r="BQ32" i="49"/>
  <c r="BG32" i="49" s="1"/>
  <c r="BQ31" i="49"/>
  <c r="BG31" i="49" s="1"/>
  <c r="BQ30" i="49"/>
  <c r="BG30" i="49" s="1"/>
  <c r="BQ29" i="49"/>
  <c r="BG29" i="49" s="1"/>
  <c r="BQ28" i="49"/>
  <c r="BG28" i="49" s="1"/>
  <c r="BQ27" i="49"/>
  <c r="BG27" i="49" s="1"/>
  <c r="BQ26" i="49"/>
  <c r="BG26" i="49" s="1"/>
  <c r="BQ25" i="49"/>
  <c r="BG25" i="49" s="1"/>
  <c r="BQ24" i="49"/>
  <c r="BG24" i="49" s="1"/>
  <c r="BQ23" i="49"/>
  <c r="BG23" i="49" s="1"/>
  <c r="BQ22" i="49"/>
  <c r="BG22" i="49" s="1"/>
  <c r="BQ21" i="49"/>
  <c r="BG21" i="49" s="1"/>
  <c r="BQ20" i="49"/>
  <c r="BG20" i="49" s="1"/>
  <c r="BQ19" i="49"/>
  <c r="BG19" i="49" s="1"/>
  <c r="BQ18" i="49"/>
  <c r="BG18" i="49" s="1"/>
  <c r="BQ17" i="49"/>
  <c r="BG17" i="49" s="1"/>
  <c r="BQ16" i="49"/>
  <c r="BG16" i="49" s="1"/>
  <c r="BQ15" i="49"/>
  <c r="BG15" i="49" s="1"/>
  <c r="BQ14" i="49"/>
  <c r="BG14" i="49" s="1"/>
  <c r="BQ13" i="49"/>
  <c r="BG13" i="49" s="1"/>
  <c r="BQ12" i="49"/>
  <c r="BG12" i="49" s="1"/>
  <c r="BQ11" i="49"/>
  <c r="BG11" i="49" s="1"/>
  <c r="BQ10" i="49"/>
  <c r="BG10" i="49" s="1"/>
  <c r="BQ9" i="49"/>
  <c r="BG9" i="49" s="1"/>
  <c r="BQ8" i="49"/>
  <c r="BG8" i="49" s="1"/>
  <c r="BQ7" i="49"/>
  <c r="BG7" i="49" s="1"/>
  <c r="BQ6" i="49"/>
  <c r="BG6" i="49" s="1"/>
  <c r="BQ5" i="49"/>
  <c r="BG5" i="49" s="1"/>
  <c r="BQ4" i="49"/>
  <c r="BG4" i="49" s="1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N8" i="49" s="1"/>
  <c r="AE96" i="49"/>
  <c r="N96" i="49" s="1"/>
  <c r="AE40" i="49"/>
  <c r="N40" i="49" s="1"/>
  <c r="AE19" i="49"/>
  <c r="N19" i="49" s="1"/>
  <c r="AE94" i="49"/>
  <c r="AE32" i="49"/>
  <c r="AE89" i="49"/>
  <c r="AE85" i="49"/>
  <c r="AE34" i="49"/>
  <c r="AE26" i="49"/>
  <c r="AE27" i="49"/>
  <c r="N27" i="49" s="1"/>
  <c r="AE81" i="49"/>
  <c r="N81" i="49" s="1"/>
  <c r="AE124" i="49"/>
  <c r="AE9" i="49"/>
  <c r="N9" i="49" s="1"/>
  <c r="AE126" i="49"/>
  <c r="AE71" i="49"/>
  <c r="AE87" i="49"/>
  <c r="N87" i="49" s="1"/>
  <c r="AE77" i="49"/>
  <c r="N77" i="49" s="1"/>
  <c r="AE97" i="49"/>
  <c r="AE106" i="49"/>
  <c r="AE50" i="49"/>
  <c r="AE75" i="49"/>
  <c r="AE120" i="49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N85" i="49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N94" i="49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N127" i="49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N15" i="49"/>
  <c r="N126" i="49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N89" i="49"/>
  <c r="R105" i="49"/>
  <c r="R79" i="49"/>
  <c r="N45" i="49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N73" i="49"/>
  <c r="R12" i="49"/>
  <c r="R111" i="49"/>
  <c r="N124" i="49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N26" i="49"/>
  <c r="Q81" i="49"/>
  <c r="N34" i="49"/>
  <c r="Q34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Q45" i="49"/>
  <c r="Q89" i="49"/>
  <c r="Q87" i="49"/>
  <c r="Q40" i="49"/>
  <c r="Q77" i="49"/>
  <c r="Q127" i="49"/>
  <c r="M127" i="49" s="1"/>
  <c r="H127" i="49" s="1"/>
  <c r="F127" i="49" s="1"/>
  <c r="I130" i="55" s="1"/>
  <c r="Q115" i="49"/>
  <c r="Q124" i="49"/>
  <c r="M124" i="49" s="1"/>
  <c r="H124" i="49" s="1"/>
  <c r="F124" i="49" s="1"/>
  <c r="I127" i="55" s="1"/>
  <c r="Q96" i="49"/>
  <c r="Q94" i="49"/>
  <c r="Q126" i="49"/>
  <c r="M126" i="49" s="1"/>
  <c r="H126" i="49" s="1"/>
  <c r="F126" i="49" s="1"/>
  <c r="I129" i="55" s="1"/>
  <c r="Q85" i="49"/>
  <c r="AF130" i="55" l="1"/>
  <c r="AF129" i="55"/>
  <c r="AF127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I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K33" i="50" s="1"/>
  <c r="I37" i="50"/>
  <c r="K37" i="50" s="1"/>
  <c r="I43" i="54"/>
  <c r="I107" i="50"/>
  <c r="K107" i="50" s="1"/>
  <c r="I113" i="54"/>
  <c r="I57" i="54"/>
  <c r="AF117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51" i="50" l="1"/>
  <c r="K51" i="50" s="1"/>
  <c r="I115" i="50"/>
  <c r="K115" i="50" s="1"/>
  <c r="I71" i="54"/>
  <c r="I94" i="50"/>
  <c r="K94" i="50" s="1"/>
  <c r="I35" i="54"/>
  <c r="I121" i="54"/>
  <c r="I100" i="54"/>
  <c r="AF100" i="54" s="1"/>
  <c r="I65" i="50"/>
  <c r="K65" i="50" s="1"/>
  <c r="I29" i="50"/>
  <c r="K29" i="50" s="1"/>
  <c r="I96" i="54"/>
  <c r="AF96" i="54" s="1"/>
  <c r="I90" i="50"/>
  <c r="K90" i="50" s="1"/>
  <c r="I12" i="54"/>
  <c r="AF12" i="54" s="1"/>
  <c r="I6" i="50"/>
  <c r="K6" i="50" s="1"/>
  <c r="I92" i="54"/>
  <c r="AF92" i="54" s="1"/>
  <c r="I86" i="50"/>
  <c r="K86" i="50" s="1"/>
  <c r="AF59" i="55"/>
  <c r="AF82" i="55"/>
  <c r="AF43" i="55"/>
  <c r="AF57" i="55"/>
  <c r="I62" i="54"/>
  <c r="I61" i="55"/>
  <c r="I40" i="50"/>
  <c r="K40" i="50" s="1"/>
  <c r="I45" i="55"/>
  <c r="AF51" i="55"/>
  <c r="AF72" i="55"/>
  <c r="AF63" i="55"/>
  <c r="AF107" i="55"/>
  <c r="I105" i="54"/>
  <c r="AF105" i="54" s="1"/>
  <c r="I104" i="55"/>
  <c r="I15" i="50"/>
  <c r="K15" i="50" s="1"/>
  <c r="I20" i="55"/>
  <c r="I125" i="54"/>
  <c r="AF125" i="54" s="1"/>
  <c r="I124" i="55"/>
  <c r="AF10" i="55"/>
  <c r="AF25" i="55"/>
  <c r="AF101" i="55"/>
  <c r="AF62" i="55"/>
  <c r="AF85" i="55"/>
  <c r="AF37" i="55"/>
  <c r="AF123" i="55"/>
  <c r="AF7" i="55"/>
  <c r="AF41" i="55"/>
  <c r="AF71" i="55"/>
  <c r="AF16" i="55"/>
  <c r="I84" i="54"/>
  <c r="I91" i="50"/>
  <c r="K91" i="50" s="1"/>
  <c r="I96" i="55"/>
  <c r="I81" i="50"/>
  <c r="K81" i="50" s="1"/>
  <c r="K90" i="47" s="1"/>
  <c r="I86" i="55"/>
  <c r="I24" i="50"/>
  <c r="K24" i="50" s="1"/>
  <c r="I29" i="55"/>
  <c r="I34" i="50"/>
  <c r="K34" i="50" s="1"/>
  <c r="I39" i="55"/>
  <c r="AF15" i="55"/>
  <c r="AF75" i="55"/>
  <c r="AF106" i="55"/>
  <c r="AF79" i="55"/>
  <c r="AF33" i="55"/>
  <c r="AF89" i="55"/>
  <c r="AF18" i="55"/>
  <c r="AF26" i="55"/>
  <c r="AF48" i="55"/>
  <c r="AF68" i="55"/>
  <c r="AF47" i="55"/>
  <c r="AF110" i="55"/>
  <c r="AF49" i="55"/>
  <c r="I72" i="50"/>
  <c r="K72" i="50" s="1"/>
  <c r="I77" i="55"/>
  <c r="I118" i="55"/>
  <c r="AF84" i="55"/>
  <c r="AF30" i="55"/>
  <c r="AF13" i="55"/>
  <c r="AF121" i="55"/>
  <c r="I78" i="50"/>
  <c r="K78" i="50" s="1"/>
  <c r="I36" i="54"/>
  <c r="AF36" i="54" s="1"/>
  <c r="I35" i="55"/>
  <c r="I49" i="50"/>
  <c r="K49" i="50" s="1"/>
  <c r="I54" i="55"/>
  <c r="I4" i="50"/>
  <c r="K4" i="50" s="1"/>
  <c r="I9" i="55"/>
  <c r="AF95" i="55"/>
  <c r="AF81" i="55"/>
  <c r="AF50" i="55"/>
  <c r="AF67" i="55"/>
  <c r="AF36" i="55"/>
  <c r="I17" i="50"/>
  <c r="K17" i="50" s="1"/>
  <c r="I22" i="55"/>
  <c r="AF44" i="55"/>
  <c r="AF58" i="55"/>
  <c r="AF21" i="55"/>
  <c r="AF55" i="55"/>
  <c r="AF100" i="55"/>
  <c r="AF78" i="55"/>
  <c r="AF8" i="55"/>
  <c r="AF73" i="55"/>
  <c r="AF23" i="55"/>
  <c r="AF98" i="55"/>
  <c r="AF111" i="55"/>
  <c r="AF17" i="55"/>
  <c r="AF24" i="55"/>
  <c r="AF125" i="55"/>
  <c r="I100" i="50"/>
  <c r="K100" i="50" s="1"/>
  <c r="I105" i="55"/>
  <c r="I93" i="54"/>
  <c r="AF93" i="54" s="1"/>
  <c r="I92" i="55"/>
  <c r="AF120" i="55"/>
  <c r="AF70" i="55"/>
  <c r="AF66" i="55"/>
  <c r="AF46" i="55"/>
  <c r="AF12" i="55"/>
  <c r="AF109" i="55"/>
  <c r="AF76" i="55"/>
  <c r="AF113" i="55"/>
  <c r="AF119" i="55"/>
  <c r="AF28" i="55"/>
  <c r="AF40" i="55"/>
  <c r="AF88" i="55"/>
  <c r="AF69" i="55"/>
  <c r="AF117" i="55"/>
  <c r="AF91" i="55"/>
  <c r="AF34" i="55"/>
  <c r="AF99" i="55"/>
  <c r="AF42" i="55"/>
  <c r="AF115" i="55"/>
  <c r="AF60" i="55"/>
  <c r="AF102" i="55"/>
  <c r="AF19" i="55"/>
  <c r="AF32" i="55"/>
  <c r="AF52" i="55"/>
  <c r="AF93" i="55"/>
  <c r="AF94" i="55"/>
  <c r="AF122" i="55"/>
  <c r="AF64" i="55"/>
  <c r="AF97" i="55"/>
  <c r="AF74" i="55"/>
  <c r="AF126" i="55"/>
  <c r="AF83" i="55"/>
  <c r="AF11" i="55"/>
  <c r="AF56" i="55"/>
  <c r="AF112" i="55"/>
  <c r="AF114" i="55"/>
  <c r="AF103" i="55"/>
  <c r="AF31" i="55"/>
  <c r="AF80" i="55"/>
  <c r="AF108" i="55"/>
  <c r="AF14" i="55"/>
  <c r="AF53" i="55"/>
  <c r="AF87" i="55"/>
  <c r="I85" i="50"/>
  <c r="K85" i="50" s="1"/>
  <c r="K96" i="47" s="1"/>
  <c r="I90" i="55"/>
  <c r="I39" i="54"/>
  <c r="AF39" i="54" s="1"/>
  <c r="I38" i="55"/>
  <c r="I22" i="50"/>
  <c r="K22" i="50" s="1"/>
  <c r="I27" i="55"/>
  <c r="I60" i="50"/>
  <c r="K60" i="50" s="1"/>
  <c r="I65" i="55"/>
  <c r="I87" i="54"/>
  <c r="AF87" i="54" s="1"/>
  <c r="I91" i="54"/>
  <c r="AF91" i="54" s="1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62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AF35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7" i="55"/>
  <c r="H102" i="55"/>
  <c r="H82" i="55"/>
  <c r="H103" i="55"/>
  <c r="H69" i="55"/>
  <c r="H116" i="55"/>
  <c r="H123" i="55"/>
  <c r="AF20" i="55"/>
  <c r="H20" i="55"/>
  <c r="H72" i="55"/>
  <c r="H57" i="55"/>
  <c r="AF90" i="55"/>
  <c r="H90" i="55"/>
  <c r="H108" i="55"/>
  <c r="H114" i="55"/>
  <c r="H83" i="55"/>
  <c r="H64" i="55"/>
  <c r="H52" i="55"/>
  <c r="H60" i="55"/>
  <c r="H34" i="55"/>
  <c r="H88" i="55"/>
  <c r="H113" i="55"/>
  <c r="AF92" i="55"/>
  <c r="H92" i="55"/>
  <c r="H17" i="55"/>
  <c r="H73" i="55"/>
  <c r="H55" i="55"/>
  <c r="H22" i="55"/>
  <c r="AF22" i="55"/>
  <c r="H81" i="55"/>
  <c r="AF35" i="55"/>
  <c r="H35" i="55"/>
  <c r="H30" i="55"/>
  <c r="H26" i="55"/>
  <c r="H79" i="55"/>
  <c r="AF39" i="55"/>
  <c r="H39" i="55"/>
  <c r="H128" i="55"/>
  <c r="H101" i="55"/>
  <c r="H46" i="55"/>
  <c r="H84" i="55"/>
  <c r="H110" i="55"/>
  <c r="H16" i="55"/>
  <c r="H131" i="55"/>
  <c r="AF104" i="55"/>
  <c r="H104" i="55"/>
  <c r="H51" i="55"/>
  <c r="H43" i="55"/>
  <c r="H65" i="55"/>
  <c r="AF65" i="55"/>
  <c r="H112" i="55"/>
  <c r="H115" i="55"/>
  <c r="H40" i="55"/>
  <c r="H66" i="55"/>
  <c r="H111" i="55"/>
  <c r="H21" i="55"/>
  <c r="H18" i="55"/>
  <c r="AF29" i="55"/>
  <c r="H29" i="55"/>
  <c r="H37" i="55"/>
  <c r="H25" i="55"/>
  <c r="H126" i="55"/>
  <c r="H121" i="55"/>
  <c r="H118" i="55"/>
  <c r="AF118" i="55"/>
  <c r="H129" i="55"/>
  <c r="H10" i="55"/>
  <c r="H107" i="55"/>
  <c r="AF45" i="55"/>
  <c r="H45" i="55"/>
  <c r="H80" i="55"/>
  <c r="H122" i="55"/>
  <c r="H91" i="55"/>
  <c r="H76" i="55"/>
  <c r="AF105" i="55"/>
  <c r="H105" i="55"/>
  <c r="H8" i="55"/>
  <c r="H36" i="55"/>
  <c r="H95" i="55"/>
  <c r="H47" i="55"/>
  <c r="H106" i="55"/>
  <c r="H127" i="55"/>
  <c r="AF27" i="55"/>
  <c r="H27" i="55"/>
  <c r="H31" i="55"/>
  <c r="H56" i="55"/>
  <c r="H74" i="55"/>
  <c r="H19" i="55"/>
  <c r="H42" i="55"/>
  <c r="H28" i="55"/>
  <c r="H109" i="55"/>
  <c r="H98" i="55"/>
  <c r="H58" i="55"/>
  <c r="H67" i="55"/>
  <c r="AF9" i="55"/>
  <c r="H9" i="55"/>
  <c r="AF77" i="55"/>
  <c r="H77" i="55"/>
  <c r="H68" i="55"/>
  <c r="H89" i="55"/>
  <c r="H75" i="55"/>
  <c r="AF86" i="55"/>
  <c r="H86" i="55"/>
  <c r="H71" i="55"/>
  <c r="H130" i="55"/>
  <c r="H85" i="55"/>
  <c r="H53" i="55"/>
  <c r="H94" i="55"/>
  <c r="H117" i="55"/>
  <c r="H70" i="55"/>
  <c r="H125" i="55"/>
  <c r="H78" i="55"/>
  <c r="H13" i="55"/>
  <c r="H41" i="55"/>
  <c r="H7" i="55"/>
  <c r="AF124" i="55"/>
  <c r="H124" i="55"/>
  <c r="H63" i="55"/>
  <c r="AF61" i="55"/>
  <c r="H61" i="55"/>
  <c r="H59" i="55"/>
  <c r="H32" i="55"/>
  <c r="AF38" i="55"/>
  <c r="H38" i="55"/>
  <c r="H14" i="55"/>
  <c r="H11" i="55"/>
  <c r="H97" i="55"/>
  <c r="H93" i="55"/>
  <c r="H99" i="55"/>
  <c r="H119" i="55"/>
  <c r="H12" i="55"/>
  <c r="H120" i="55"/>
  <c r="H24" i="55"/>
  <c r="H23" i="55"/>
  <c r="H100" i="55"/>
  <c r="H44" i="55"/>
  <c r="H50" i="55"/>
  <c r="H54" i="55"/>
  <c r="AF54" i="55"/>
  <c r="H49" i="55"/>
  <c r="H48" i="55"/>
  <c r="H33" i="55"/>
  <c r="H15" i="55"/>
  <c r="AF96" i="55"/>
  <c r="H96" i="55"/>
  <c r="H62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A14" i="47" s="1" a="1"/>
  <c r="A14" i="47" s="1"/>
  <c r="H91" i="54"/>
  <c r="A35" i="47" l="1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<sst xmlns="http://schemas.openxmlformats.org/spreadsheetml/2006/main" count="2286" uniqueCount="430">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</sst>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1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wrapText="1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</sheetNames>
    <sheetDataSet>
      <sheetData sheetId="0">
        <row r="2">
          <cell r="C2">
            <v>43983</v>
          </cell>
        </row>
        <row r="4">
          <cell r="B4" t="str">
            <v>State</v>
          </cell>
          <cell r="AK4" t="str">
            <v>Test Delta</v>
          </cell>
          <cell r="AM4" t="str">
            <v>Cases/100K</v>
          </cell>
          <cell r="AO4" t="str">
            <v>Case Doubling</v>
          </cell>
          <cell r="AP4" t="str">
            <v>Average Cases/Day</v>
          </cell>
          <cell r="AT4" t="str">
            <v>Death Doubling</v>
          </cell>
          <cell r="AU4" t="str">
            <v>Average Deaths/Day</v>
          </cell>
          <cell r="AX4" t="str">
            <v>AK</v>
          </cell>
          <cell r="AY4">
            <v>472</v>
          </cell>
          <cell r="AZ4">
            <v>1389</v>
          </cell>
          <cell r="BA4">
            <v>1477</v>
          </cell>
          <cell r="BB4">
            <v>1419</v>
          </cell>
          <cell r="BC4">
            <v>2216</v>
          </cell>
          <cell r="BD4">
            <v>0</v>
          </cell>
          <cell r="BE4">
            <v>2165</v>
          </cell>
        </row>
        <row r="5">
          <cell r="B5" t="str">
            <v>AK</v>
          </cell>
          <cell r="AK5">
            <v>2165</v>
          </cell>
          <cell r="AM5">
            <v>63.62380483976883</v>
          </cell>
          <cell r="AO5">
            <v>9.4582765248766236</v>
          </cell>
          <cell r="AP5">
            <v>8.2857142857142865</v>
          </cell>
          <cell r="AT5">
            <v>0</v>
          </cell>
          <cell r="AU5">
            <v>0</v>
          </cell>
          <cell r="AX5" t="str">
            <v>AL</v>
          </cell>
          <cell r="AY5">
            <v>-3216</v>
          </cell>
          <cell r="AZ5">
            <v>-2435</v>
          </cell>
          <cell r="BA5">
            <v>17</v>
          </cell>
          <cell r="BB5">
            <v>3272</v>
          </cell>
          <cell r="BC5">
            <v>-2042</v>
          </cell>
          <cell r="BD5">
            <v>-88</v>
          </cell>
          <cell r="BE5">
            <v>1370</v>
          </cell>
        </row>
        <row r="6">
          <cell r="B6" t="str">
            <v>AK</v>
          </cell>
          <cell r="AK6">
            <v>0</v>
          </cell>
          <cell r="AM6">
            <v>59.127904283639559</v>
          </cell>
          <cell r="AO6">
            <v>0</v>
          </cell>
          <cell r="AP6">
            <v>3.7142857142857144</v>
          </cell>
          <cell r="AT6">
            <v>0</v>
          </cell>
          <cell r="AU6">
            <v>0</v>
          </cell>
          <cell r="AX6" t="str">
            <v>AR</v>
          </cell>
          <cell r="AY6">
            <v>-1359</v>
          </cell>
          <cell r="AZ6">
            <v>2853</v>
          </cell>
          <cell r="BA6">
            <v>696</v>
          </cell>
          <cell r="BB6">
            <v>866</v>
          </cell>
          <cell r="BC6">
            <v>1979</v>
          </cell>
          <cell r="BD6">
            <v>618</v>
          </cell>
          <cell r="BE6">
            <v>1821</v>
          </cell>
        </row>
        <row r="7">
          <cell r="B7" t="str">
            <v>AK</v>
          </cell>
          <cell r="AK7">
            <v>2216</v>
          </cell>
          <cell r="AM7">
            <v>59.127904283639559</v>
          </cell>
          <cell r="AO7">
            <v>74.859360661629907</v>
          </cell>
          <cell r="AP7">
            <v>3.7142857142857144</v>
          </cell>
          <cell r="AT7">
            <v>0</v>
          </cell>
          <cell r="AU7">
            <v>0</v>
          </cell>
          <cell r="AX7" t="str">
            <v>AZ</v>
          </cell>
          <cell r="AY7">
            <v>0</v>
          </cell>
          <cell r="AZ7">
            <v>745</v>
          </cell>
          <cell r="BA7">
            <v>1638</v>
          </cell>
          <cell r="BB7">
            <v>-121</v>
          </cell>
          <cell r="BC7">
            <v>-666</v>
          </cell>
          <cell r="BD7">
            <v>1349</v>
          </cell>
          <cell r="BE7">
            <v>994</v>
          </cell>
        </row>
        <row r="8">
          <cell r="B8" t="str">
            <v>AK</v>
          </cell>
          <cell r="AK8">
            <v>1419</v>
          </cell>
          <cell r="AM8">
            <v>58.582946640472372</v>
          </cell>
          <cell r="AO8">
            <v>59.263408349667039</v>
          </cell>
          <cell r="AP8">
            <v>3.7142857142857144</v>
          </cell>
          <cell r="AT8">
            <v>0</v>
          </cell>
          <cell r="AU8">
            <v>0</v>
          </cell>
          <cell r="AX8" t="str">
            <v>CA</v>
          </cell>
          <cell r="AY8">
            <v>30544</v>
          </cell>
          <cell r="AZ8">
            <v>18028</v>
          </cell>
          <cell r="BA8">
            <v>26495</v>
          </cell>
          <cell r="BB8">
            <v>23029</v>
          </cell>
          <cell r="BC8">
            <v>23197</v>
          </cell>
          <cell r="BD8">
            <v>19203</v>
          </cell>
          <cell r="BE8">
            <v>43505</v>
          </cell>
        </row>
        <row r="9">
          <cell r="B9" t="str">
            <v>AK</v>
          </cell>
          <cell r="AK9">
            <v>1477</v>
          </cell>
          <cell r="AM9">
            <v>57.90174958651339</v>
          </cell>
          <cell r="AO9">
            <v>22.312212909399403</v>
          </cell>
          <cell r="AP9">
            <v>3.2857142857142856</v>
          </cell>
          <cell r="AT9">
            <v>0</v>
          </cell>
          <cell r="AU9">
            <v>0</v>
          </cell>
          <cell r="AX9" t="str">
            <v>CO</v>
          </cell>
          <cell r="AY9">
            <v>4753</v>
          </cell>
          <cell r="AZ9">
            <v>449</v>
          </cell>
          <cell r="BA9">
            <v>1683</v>
          </cell>
          <cell r="BB9">
            <v>2296</v>
          </cell>
          <cell r="BC9">
            <v>1862</v>
          </cell>
          <cell r="BD9">
            <v>36</v>
          </cell>
          <cell r="BE9">
            <v>2949</v>
          </cell>
        </row>
        <row r="10">
          <cell r="B10" t="str">
            <v>AK</v>
          </cell>
          <cell r="AK10">
            <v>1389</v>
          </cell>
          <cell r="AM10">
            <v>56.13063724622004</v>
          </cell>
          <cell r="AO10">
            <v>285.22992443032518</v>
          </cell>
          <cell r="AP10">
            <v>1.4285714285714286</v>
          </cell>
          <cell r="AT10">
            <v>0</v>
          </cell>
          <cell r="AU10">
            <v>0</v>
          </cell>
          <cell r="AX10" t="str">
            <v>CT</v>
          </cell>
          <cell r="AY10">
            <v>-664</v>
          </cell>
          <cell r="AZ10">
            <v>0</v>
          </cell>
          <cell r="BA10">
            <v>7603</v>
          </cell>
          <cell r="BB10">
            <v>3838</v>
          </cell>
          <cell r="BC10">
            <v>2942</v>
          </cell>
          <cell r="BD10">
            <v>1321</v>
          </cell>
          <cell r="BE10">
            <v>5954</v>
          </cell>
        </row>
        <row r="11">
          <cell r="B11" t="str">
            <v>AK</v>
          </cell>
          <cell r="AK11">
            <v>472</v>
          </cell>
          <cell r="AM11">
            <v>55.994397835428238</v>
          </cell>
          <cell r="AO11">
            <v>142.09489024719778</v>
          </cell>
          <cell r="AP11">
            <v>1.7142857142857142</v>
          </cell>
          <cell r="AT11">
            <v>0</v>
          </cell>
          <cell r="AU11">
            <v>0</v>
          </cell>
          <cell r="AX11" t="str">
            <v>DC</v>
          </cell>
          <cell r="AY11">
            <v>0</v>
          </cell>
          <cell r="AZ11">
            <v>-78</v>
          </cell>
          <cell r="BA11">
            <v>-43</v>
          </cell>
          <cell r="BB11">
            <v>-116</v>
          </cell>
          <cell r="BC11">
            <v>-19</v>
          </cell>
          <cell r="BD11">
            <v>14</v>
          </cell>
          <cell r="BE11">
            <v>220</v>
          </cell>
        </row>
        <row r="12">
          <cell r="B12" t="str">
            <v>AL</v>
          </cell>
          <cell r="AK12">
            <v>1370</v>
          </cell>
          <cell r="AM12">
            <v>374.09692049966782</v>
          </cell>
          <cell r="AO12">
            <v>27.322095106773173</v>
          </cell>
          <cell r="AP12">
            <v>519</v>
          </cell>
          <cell r="AT12">
            <v>4.8437672547929944</v>
          </cell>
          <cell r="AU12">
            <v>12</v>
          </cell>
          <cell r="AX12" t="str">
            <v>DE</v>
          </cell>
          <cell r="AY12">
            <v>8</v>
          </cell>
          <cell r="AZ12">
            <v>207</v>
          </cell>
          <cell r="BA12">
            <v>630</v>
          </cell>
          <cell r="BB12">
            <v>82</v>
          </cell>
          <cell r="BC12">
            <v>-64</v>
          </cell>
          <cell r="BD12">
            <v>582</v>
          </cell>
          <cell r="BE12">
            <v>706</v>
          </cell>
        </row>
        <row r="13">
          <cell r="B13" t="str">
            <v>AL</v>
          </cell>
          <cell r="AK13">
            <v>-88</v>
          </cell>
          <cell r="AM13">
            <v>364.72565309075605</v>
          </cell>
          <cell r="AO13">
            <v>22.463066802185743</v>
          </cell>
          <cell r="AP13">
            <v>510.85714285714283</v>
          </cell>
          <cell r="AT13">
            <v>0</v>
          </cell>
          <cell r="AU13">
            <v>11.428571428571429</v>
          </cell>
          <cell r="AX13" t="str">
            <v>FL</v>
          </cell>
          <cell r="AY13">
            <v>9899</v>
          </cell>
          <cell r="AZ13">
            <v>6557</v>
          </cell>
          <cell r="BA13">
            <v>11535</v>
          </cell>
          <cell r="BB13">
            <v>19503</v>
          </cell>
          <cell r="BC13">
            <v>2459</v>
          </cell>
          <cell r="BD13">
            <v>18991</v>
          </cell>
          <cell r="BE13">
            <v>12381</v>
          </cell>
        </row>
        <row r="14">
          <cell r="B14" t="str">
            <v>AL</v>
          </cell>
          <cell r="AK14">
            <v>-2042</v>
          </cell>
          <cell r="AM14">
            <v>353.64311076369512</v>
          </cell>
          <cell r="AO14">
            <v>22.100013858467793</v>
          </cell>
          <cell r="AP14">
            <v>488.71428571428572</v>
          </cell>
          <cell r="AT14">
            <v>-4.8437672547929917</v>
          </cell>
          <cell r="AU14">
            <v>10.285714285714286</v>
          </cell>
          <cell r="AX14" t="str">
            <v>GA</v>
          </cell>
          <cell r="AY14">
            <v>-2460</v>
          </cell>
          <cell r="AZ14">
            <v>-81099</v>
          </cell>
          <cell r="BA14">
            <v>-2600</v>
          </cell>
          <cell r="BB14">
            <v>-375</v>
          </cell>
          <cell r="BC14">
            <v>-1593</v>
          </cell>
          <cell r="BD14">
            <v>3687</v>
          </cell>
          <cell r="BE14">
            <v>-214</v>
          </cell>
        </row>
        <row r="15">
          <cell r="B15" t="str">
            <v>AL</v>
          </cell>
          <cell r="AK15">
            <v>3272</v>
          </cell>
          <cell r="AM15">
            <v>342.7235470002675</v>
          </cell>
          <cell r="AO15">
            <v>22.382271187366648</v>
          </cell>
          <cell r="AP15">
            <v>465.71428571428572</v>
          </cell>
          <cell r="AT15">
            <v>1.3569154488567239</v>
          </cell>
          <cell r="AU15">
            <v>9.7142857142857135</v>
          </cell>
          <cell r="AX15" t="str">
            <v>HI</v>
          </cell>
          <cell r="AY15">
            <v>0</v>
          </cell>
          <cell r="AZ15">
            <v>831</v>
          </cell>
          <cell r="BA15">
            <v>627</v>
          </cell>
          <cell r="BB15">
            <v>955</v>
          </cell>
          <cell r="BC15">
            <v>1170</v>
          </cell>
          <cell r="BD15">
            <v>586</v>
          </cell>
          <cell r="BE15">
            <v>-6143</v>
          </cell>
        </row>
        <row r="16">
          <cell r="B16" t="str">
            <v>AL</v>
          </cell>
          <cell r="AK16">
            <v>17</v>
          </cell>
          <cell r="AM16">
            <v>332.27254660728545</v>
          </cell>
          <cell r="AO16">
            <v>23.85995078916844</v>
          </cell>
          <cell r="AP16">
            <v>455.85714285714283</v>
          </cell>
          <cell r="AT16">
            <v>1.7095112913514547</v>
          </cell>
          <cell r="AU16">
            <v>8.7142857142857135</v>
          </cell>
          <cell r="AX16" t="str">
            <v>IA</v>
          </cell>
          <cell r="AY16">
            <v>1029</v>
          </cell>
          <cell r="AZ16">
            <v>-2048</v>
          </cell>
          <cell r="BA16">
            <v>1277</v>
          </cell>
          <cell r="BB16">
            <v>857</v>
          </cell>
          <cell r="BC16">
            <v>-77</v>
          </cell>
          <cell r="BD16">
            <v>2793</v>
          </cell>
          <cell r="BE16">
            <v>1335</v>
          </cell>
        </row>
        <row r="17">
          <cell r="B17" t="str">
            <v>AL</v>
          </cell>
          <cell r="AK17">
            <v>-2435</v>
          </cell>
          <cell r="AM17">
            <v>322.75867295519453</v>
          </cell>
          <cell r="AO17">
            <v>24.218956231329233</v>
          </cell>
          <cell r="AP17">
            <v>442.71428571428572</v>
          </cell>
          <cell r="AT17">
            <v>-0.89647729633866391</v>
          </cell>
          <cell r="AU17">
            <v>9.1428571428571423</v>
          </cell>
          <cell r="AX17" t="str">
            <v>ID</v>
          </cell>
          <cell r="AY17">
            <v>0</v>
          </cell>
          <cell r="AZ17">
            <v>881</v>
          </cell>
          <cell r="BA17">
            <v>538</v>
          </cell>
          <cell r="BB17">
            <v>506</v>
          </cell>
          <cell r="BC17">
            <v>323</v>
          </cell>
          <cell r="BD17">
            <v>913</v>
          </cell>
          <cell r="BE17">
            <v>0</v>
          </cell>
        </row>
        <row r="18">
          <cell r="B18" t="str">
            <v>AL</v>
          </cell>
          <cell r="AK18">
            <v>-3216</v>
          </cell>
          <cell r="AM18">
            <v>313.65224571218675</v>
          </cell>
          <cell r="AO18">
            <v>15.674436711082222</v>
          </cell>
          <cell r="AP18">
            <v>431.42857142857144</v>
          </cell>
          <cell r="AT18">
            <v>4.1492381461821113</v>
          </cell>
          <cell r="AU18">
            <v>10.142857142857142</v>
          </cell>
          <cell r="AX18" t="str">
            <v>IL</v>
          </cell>
          <cell r="AY18">
            <v>5450</v>
          </cell>
          <cell r="AZ18">
            <v>6069</v>
          </cell>
          <cell r="BA18">
            <v>10723</v>
          </cell>
          <cell r="BB18">
            <v>5576</v>
          </cell>
          <cell r="BC18">
            <v>10723</v>
          </cell>
          <cell r="BD18">
            <v>7724</v>
          </cell>
          <cell r="BE18">
            <v>10274</v>
          </cell>
        </row>
        <row r="19">
          <cell r="B19" t="str">
            <v>AR</v>
          </cell>
          <cell r="AK19">
            <v>1821</v>
          </cell>
          <cell r="AM19">
            <v>244.91617141038876</v>
          </cell>
          <cell r="AO19">
            <v>26.805061525196891</v>
          </cell>
          <cell r="AP19">
            <v>202</v>
          </cell>
          <cell r="AT19">
            <v>0</v>
          </cell>
          <cell r="AU19">
            <v>2.2857142857142856</v>
          </cell>
          <cell r="AX19" t="str">
            <v>IN</v>
          </cell>
          <cell r="AY19">
            <v>868</v>
          </cell>
          <cell r="AZ19">
            <v>994</v>
          </cell>
          <cell r="BA19">
            <v>644</v>
          </cell>
          <cell r="BB19">
            <v>1526</v>
          </cell>
          <cell r="BC19">
            <v>1152</v>
          </cell>
          <cell r="BD19">
            <v>1521</v>
          </cell>
          <cell r="BE19">
            <v>1790</v>
          </cell>
        </row>
        <row r="20">
          <cell r="B20" t="str">
            <v>AR</v>
          </cell>
          <cell r="AK20">
            <v>618</v>
          </cell>
          <cell r="AM20">
            <v>238.66411275554879</v>
          </cell>
          <cell r="AO20">
            <v>20.598968188063147</v>
          </cell>
          <cell r="AP20">
            <v>190.14285714285714</v>
          </cell>
          <cell r="AT20">
            <v>-1</v>
          </cell>
          <cell r="AU20">
            <v>2.4285714285714284</v>
          </cell>
          <cell r="AX20" t="str">
            <v>KS</v>
          </cell>
          <cell r="AY20">
            <v>0</v>
          </cell>
          <cell r="AZ20">
            <v>1899</v>
          </cell>
          <cell r="BA20">
            <v>0</v>
          </cell>
          <cell r="BB20">
            <v>6641</v>
          </cell>
          <cell r="BC20">
            <v>0</v>
          </cell>
          <cell r="BD20">
            <v>0</v>
          </cell>
          <cell r="BE20">
            <v>-2628</v>
          </cell>
        </row>
        <row r="21">
          <cell r="B21" t="str">
            <v>AR</v>
          </cell>
          <cell r="AK21">
            <v>1979</v>
          </cell>
          <cell r="AM21">
            <v>230.76677550732987</v>
          </cell>
          <cell r="AO21">
            <v>9.8831465275143486</v>
          </cell>
          <cell r="AP21">
            <v>200.14285714285714</v>
          </cell>
          <cell r="AT21">
            <v>1.4747698473569486</v>
          </cell>
          <cell r="AU21">
            <v>2.8571428571428572</v>
          </cell>
          <cell r="AX21" t="str">
            <v>KY</v>
          </cell>
          <cell r="AY21">
            <v>0</v>
          </cell>
          <cell r="AZ21">
            <v>7185</v>
          </cell>
          <cell r="BA21">
            <v>0</v>
          </cell>
          <cell r="BB21">
            <v>38103</v>
          </cell>
          <cell r="BC21">
            <v>-15879</v>
          </cell>
          <cell r="BD21">
            <v>3158</v>
          </cell>
          <cell r="BE21">
            <v>-1127</v>
          </cell>
        </row>
        <row r="22">
          <cell r="B22" t="str">
            <v>AR</v>
          </cell>
          <cell r="AK22">
            <v>866</v>
          </cell>
          <cell r="AM22">
            <v>215.13662887022994</v>
          </cell>
          <cell r="AO22">
            <v>0</v>
          </cell>
          <cell r="AP22">
            <v>132.28571428571428</v>
          </cell>
          <cell r="AT22">
            <v>0</v>
          </cell>
          <cell r="AU22">
            <v>1.7142857142857142</v>
          </cell>
          <cell r="AX22" t="str">
            <v>LA</v>
          </cell>
          <cell r="AY22">
            <v>7678</v>
          </cell>
          <cell r="AZ22">
            <v>2191</v>
          </cell>
          <cell r="BA22">
            <v>4330</v>
          </cell>
          <cell r="BB22">
            <v>0</v>
          </cell>
          <cell r="BC22">
            <v>6042</v>
          </cell>
          <cell r="BD22">
            <v>2900</v>
          </cell>
          <cell r="BE22">
            <v>8011</v>
          </cell>
        </row>
        <row r="23">
          <cell r="B23" t="str">
            <v>AR</v>
          </cell>
          <cell r="AK23">
            <v>696</v>
          </cell>
          <cell r="AM23">
            <v>215.13662887022994</v>
          </cell>
          <cell r="AO23">
            <v>17.01427737549967</v>
          </cell>
          <cell r="AP23">
            <v>154.28571428571428</v>
          </cell>
          <cell r="AT23">
            <v>-1</v>
          </cell>
          <cell r="AU23">
            <v>1.4285714285714286</v>
          </cell>
          <cell r="AX23" t="str">
            <v>MA</v>
          </cell>
          <cell r="AY23">
            <v>700</v>
          </cell>
          <cell r="AZ23">
            <v>0</v>
          </cell>
          <cell r="BA23">
            <v>4822</v>
          </cell>
          <cell r="BB23">
            <v>3252</v>
          </cell>
          <cell r="BC23">
            <v>2884</v>
          </cell>
          <cell r="BD23">
            <v>3694</v>
          </cell>
          <cell r="BE23">
            <v>0</v>
          </cell>
        </row>
        <row r="24">
          <cell r="B24" t="str">
            <v>AR</v>
          </cell>
          <cell r="AK24">
            <v>2853</v>
          </cell>
          <cell r="AM24">
            <v>206.54827461279189</v>
          </cell>
          <cell r="AO24">
            <v>44.507009844491044</v>
          </cell>
          <cell r="AP24">
            <v>182</v>
          </cell>
          <cell r="AT24">
            <v>-1</v>
          </cell>
          <cell r="AU24">
            <v>1.8571428571428572</v>
          </cell>
          <cell r="AX24" t="str">
            <v>MD</v>
          </cell>
          <cell r="AY24">
            <v>-440</v>
          </cell>
          <cell r="AZ24">
            <v>208</v>
          </cell>
          <cell r="BA24">
            <v>-57</v>
          </cell>
          <cell r="BB24">
            <v>-3130</v>
          </cell>
          <cell r="BC24">
            <v>-842</v>
          </cell>
          <cell r="BD24">
            <v>305</v>
          </cell>
          <cell r="BE24">
            <v>1359</v>
          </cell>
        </row>
        <row r="25">
          <cell r="B25" t="str">
            <v>AR</v>
          </cell>
          <cell r="AK25">
            <v>-1359</v>
          </cell>
          <cell r="AM25">
            <v>203.35643414163678</v>
          </cell>
          <cell r="AO25">
            <v>28.020537790161317</v>
          </cell>
          <cell r="AP25">
            <v>179.57142857142858</v>
          </cell>
          <cell r="AT25">
            <v>1</v>
          </cell>
          <cell r="AU25">
            <v>2.4285714285714284</v>
          </cell>
          <cell r="AX25" t="str">
            <v>ME</v>
          </cell>
          <cell r="AY25">
            <v>-315</v>
          </cell>
          <cell r="AZ25">
            <v>7778</v>
          </cell>
          <cell r="BA25">
            <v>-468</v>
          </cell>
          <cell r="BB25">
            <v>-333</v>
          </cell>
          <cell r="BC25">
            <v>3300</v>
          </cell>
          <cell r="BD25">
            <v>-387</v>
          </cell>
          <cell r="BE25">
            <v>-216</v>
          </cell>
        </row>
        <row r="26">
          <cell r="B26" t="str">
            <v>AS</v>
          </cell>
          <cell r="AK26">
            <v>0</v>
          </cell>
          <cell r="AM26">
            <v>0</v>
          </cell>
          <cell r="AO26">
            <v>0</v>
          </cell>
          <cell r="AP26">
            <v>0</v>
          </cell>
          <cell r="AT26">
            <v>0</v>
          </cell>
          <cell r="AU26">
            <v>0</v>
          </cell>
          <cell r="AX26" t="str">
            <v>MI</v>
          </cell>
          <cell r="AY26">
            <v>9189</v>
          </cell>
          <cell r="AZ26">
            <v>4933</v>
          </cell>
          <cell r="BA26">
            <v>6146</v>
          </cell>
          <cell r="BB26">
            <v>11079</v>
          </cell>
          <cell r="BC26">
            <v>14575</v>
          </cell>
          <cell r="BD26">
            <v>10688</v>
          </cell>
          <cell r="BE26">
            <v>12043</v>
          </cell>
        </row>
        <row r="27">
          <cell r="B27" t="str">
            <v>AS</v>
          </cell>
          <cell r="AK27">
            <v>0</v>
          </cell>
          <cell r="AM27">
            <v>0</v>
          </cell>
          <cell r="AO27">
            <v>0</v>
          </cell>
          <cell r="AP27">
            <v>0</v>
          </cell>
          <cell r="AT27">
            <v>0</v>
          </cell>
          <cell r="AU27">
            <v>0</v>
          </cell>
          <cell r="AX27" t="str">
            <v>MN</v>
          </cell>
          <cell r="AY27">
            <v>-611</v>
          </cell>
          <cell r="AZ27">
            <v>1594</v>
          </cell>
          <cell r="BA27">
            <v>3846</v>
          </cell>
          <cell r="BB27">
            <v>2825</v>
          </cell>
          <cell r="BC27">
            <v>2045</v>
          </cell>
          <cell r="BD27">
            <v>411</v>
          </cell>
          <cell r="BE27">
            <v>2493</v>
          </cell>
        </row>
        <row r="28">
          <cell r="B28" t="str">
            <v>AS</v>
          </cell>
          <cell r="AK28">
            <v>0</v>
          </cell>
          <cell r="AM28">
            <v>0</v>
          </cell>
          <cell r="AO28">
            <v>0</v>
          </cell>
          <cell r="AP28">
            <v>0</v>
          </cell>
          <cell r="AT28">
            <v>0</v>
          </cell>
          <cell r="AU28">
            <v>0</v>
          </cell>
          <cell r="AX28" t="str">
            <v>MO</v>
          </cell>
          <cell r="AY28">
            <v>1673</v>
          </cell>
          <cell r="AZ28">
            <v>3213</v>
          </cell>
          <cell r="BA28">
            <v>3736</v>
          </cell>
          <cell r="BB28">
            <v>5563</v>
          </cell>
          <cell r="BC28">
            <v>5910</v>
          </cell>
          <cell r="BD28">
            <v>6281</v>
          </cell>
          <cell r="BE28">
            <v>4347</v>
          </cell>
        </row>
        <row r="29">
          <cell r="B29" t="str">
            <v>AS</v>
          </cell>
          <cell r="AK29">
            <v>0</v>
          </cell>
          <cell r="AM29">
            <v>0</v>
          </cell>
          <cell r="AO29">
            <v>0</v>
          </cell>
          <cell r="AP29">
            <v>0</v>
          </cell>
          <cell r="AT29">
            <v>0</v>
          </cell>
          <cell r="AU29">
            <v>0</v>
          </cell>
          <cell r="AX29" t="str">
            <v>MS</v>
          </cell>
          <cell r="AY29">
            <v>1172</v>
          </cell>
          <cell r="AZ29">
            <v>-2817</v>
          </cell>
          <cell r="BA29">
            <v>5085</v>
          </cell>
          <cell r="BB29">
            <v>5631</v>
          </cell>
          <cell r="BC29">
            <v>-4766</v>
          </cell>
          <cell r="BD29">
            <v>3185</v>
          </cell>
          <cell r="BE29">
            <v>1907</v>
          </cell>
        </row>
        <row r="30">
          <cell r="B30" t="str">
            <v>AS</v>
          </cell>
          <cell r="AK30">
            <v>0</v>
          </cell>
          <cell r="AM30">
            <v>0</v>
          </cell>
          <cell r="AO30">
            <v>0</v>
          </cell>
          <cell r="AP30">
            <v>0</v>
          </cell>
          <cell r="AT30">
            <v>0</v>
          </cell>
          <cell r="AU30">
            <v>0</v>
          </cell>
          <cell r="AX30" t="str">
            <v>MT</v>
          </cell>
          <cell r="AY30">
            <v>152</v>
          </cell>
          <cell r="AZ30">
            <v>1789</v>
          </cell>
          <cell r="BA30">
            <v>1110</v>
          </cell>
          <cell r="BB30">
            <v>1656</v>
          </cell>
          <cell r="BC30">
            <v>635</v>
          </cell>
          <cell r="BD30">
            <v>414</v>
          </cell>
          <cell r="BE30">
            <v>819</v>
          </cell>
        </row>
        <row r="31">
          <cell r="B31" t="str">
            <v>AS</v>
          </cell>
          <cell r="AK31">
            <v>50</v>
          </cell>
          <cell r="AM31">
            <v>0</v>
          </cell>
          <cell r="AO31">
            <v>0</v>
          </cell>
          <cell r="AP31">
            <v>0</v>
          </cell>
          <cell r="AT31">
            <v>0</v>
          </cell>
          <cell r="AU31">
            <v>0</v>
          </cell>
          <cell r="AX31" t="str">
            <v>NC</v>
          </cell>
          <cell r="AY31">
            <v>5881</v>
          </cell>
          <cell r="AZ31">
            <v>6945</v>
          </cell>
          <cell r="BA31">
            <v>3196</v>
          </cell>
          <cell r="BB31">
            <v>5279</v>
          </cell>
          <cell r="BC31">
            <v>1076</v>
          </cell>
          <cell r="BD31">
            <v>2972</v>
          </cell>
          <cell r="BE31">
            <v>-1121</v>
          </cell>
        </row>
        <row r="32">
          <cell r="B32" t="str">
            <v>AZ</v>
          </cell>
          <cell r="AK32">
            <v>994</v>
          </cell>
          <cell r="AM32">
            <v>272.72503033816929</v>
          </cell>
          <cell r="AO32">
            <v>74.242195758044986</v>
          </cell>
          <cell r="AP32">
            <v>508.85714285714283</v>
          </cell>
          <cell r="AT32">
            <v>0.533484382560384</v>
          </cell>
          <cell r="AU32">
            <v>15.857142857142858</v>
          </cell>
          <cell r="AX32" t="str">
            <v>ND</v>
          </cell>
          <cell r="AY32">
            <v>854</v>
          </cell>
          <cell r="AZ32">
            <v>316</v>
          </cell>
          <cell r="BA32">
            <v>494</v>
          </cell>
          <cell r="BB32">
            <v>809</v>
          </cell>
          <cell r="BC32">
            <v>1188</v>
          </cell>
          <cell r="BD32">
            <v>829</v>
          </cell>
          <cell r="BE32">
            <v>781</v>
          </cell>
        </row>
        <row r="33">
          <cell r="B33" t="str">
            <v>AZ</v>
          </cell>
          <cell r="AK33">
            <v>1349</v>
          </cell>
          <cell r="AM33">
            <v>270.19063781850332</v>
          </cell>
          <cell r="AO33">
            <v>19.94302264881777</v>
          </cell>
          <cell r="AP33">
            <v>513.85714285714289</v>
          </cell>
          <cell r="AT33">
            <v>-0.38685280723454152</v>
          </cell>
          <cell r="AU33">
            <v>15.142857142857142</v>
          </cell>
          <cell r="AX33" t="str">
            <v>NE</v>
          </cell>
          <cell r="AY33">
            <v>100</v>
          </cell>
          <cell r="AZ33">
            <v>-261</v>
          </cell>
          <cell r="BA33">
            <v>-1011</v>
          </cell>
          <cell r="BB33">
            <v>-1027</v>
          </cell>
          <cell r="BC33">
            <v>275</v>
          </cell>
          <cell r="BD33">
            <v>-376</v>
          </cell>
          <cell r="BE33">
            <v>563</v>
          </cell>
        </row>
        <row r="34">
          <cell r="B34" t="str">
            <v>AZ</v>
          </cell>
          <cell r="AK34">
            <v>-666</v>
          </cell>
          <cell r="AM34">
            <v>260.96111211854344</v>
          </cell>
          <cell r="AO34">
            <v>16.545372378684</v>
          </cell>
          <cell r="AP34">
            <v>459.42857142857144</v>
          </cell>
          <cell r="AT34">
            <v>-1.5687999067171661</v>
          </cell>
          <cell r="AU34">
            <v>14.857142857142858</v>
          </cell>
          <cell r="AX34" t="str">
            <v>NH</v>
          </cell>
          <cell r="AY34">
            <v>1173</v>
          </cell>
          <cell r="AZ34">
            <v>853</v>
          </cell>
          <cell r="BA34">
            <v>814</v>
          </cell>
          <cell r="BB34">
            <v>266</v>
          </cell>
          <cell r="BC34">
            <v>1038</v>
          </cell>
          <cell r="BD34">
            <v>790</v>
          </cell>
          <cell r="BE34">
            <v>1116</v>
          </cell>
        </row>
        <row r="35">
          <cell r="B35" t="str">
            <v>AZ</v>
          </cell>
          <cell r="AK35">
            <v>-121</v>
          </cell>
          <cell r="AM35">
            <v>250.25432019054293</v>
          </cell>
          <cell r="AO35">
            <v>17.883328217364067</v>
          </cell>
          <cell r="AP35">
            <v>408.14285714285717</v>
          </cell>
          <cell r="AT35">
            <v>9.3532066849994671</v>
          </cell>
          <cell r="AU35">
            <v>15.714285714285714</v>
          </cell>
          <cell r="AX35" t="str">
            <v>NJ</v>
          </cell>
          <cell r="AY35">
            <v>5375</v>
          </cell>
          <cell r="AZ35">
            <v>15793</v>
          </cell>
          <cell r="BA35">
            <v>13662</v>
          </cell>
          <cell r="BB35">
            <v>20264</v>
          </cell>
          <cell r="BC35">
            <v>21257</v>
          </cell>
          <cell r="BD35">
            <v>-7533</v>
          </cell>
          <cell r="BE35">
            <v>44725</v>
          </cell>
        </row>
        <row r="36">
          <cell r="B36" t="str">
            <v>AZ</v>
          </cell>
          <cell r="AK36">
            <v>1638</v>
          </cell>
          <cell r="AM36">
            <v>240.74018356591469</v>
          </cell>
          <cell r="AO36">
            <v>24.2273693942359</v>
          </cell>
          <cell r="AP36">
            <v>349.71428571428572</v>
          </cell>
          <cell r="AT36">
            <v>8.6597168025228246</v>
          </cell>
          <cell r="AU36">
            <v>13.428571428571429</v>
          </cell>
          <cell r="AX36" t="str">
            <v>NM</v>
          </cell>
          <cell r="AY36">
            <v>3050</v>
          </cell>
          <cell r="AZ36">
            <v>2245</v>
          </cell>
          <cell r="BA36">
            <v>-2323</v>
          </cell>
          <cell r="BB36">
            <v>2881</v>
          </cell>
          <cell r="BC36">
            <v>3427</v>
          </cell>
          <cell r="BD36">
            <v>4876</v>
          </cell>
          <cell r="BE36">
            <v>4507</v>
          </cell>
        </row>
        <row r="37">
          <cell r="B37" t="str">
            <v>AZ</v>
          </cell>
          <cell r="AK37">
            <v>745</v>
          </cell>
          <cell r="AM37">
            <v>233.9501800773979</v>
          </cell>
          <cell r="AO37">
            <v>24.631146722999087</v>
          </cell>
          <cell r="AP37">
            <v>337.85714285714283</v>
          </cell>
          <cell r="AT37">
            <v>0.21810429198553158</v>
          </cell>
          <cell r="AU37">
            <v>12</v>
          </cell>
          <cell r="AX37" t="str">
            <v>NV</v>
          </cell>
          <cell r="AY37">
            <v>7456</v>
          </cell>
          <cell r="AZ37">
            <v>4032</v>
          </cell>
          <cell r="BA37">
            <v>1681</v>
          </cell>
          <cell r="BB37">
            <v>1806</v>
          </cell>
          <cell r="BC37">
            <v>2666</v>
          </cell>
          <cell r="BD37">
            <v>3048</v>
          </cell>
          <cell r="BE37">
            <v>3273</v>
          </cell>
        </row>
        <row r="38">
          <cell r="B38" t="str">
            <v>CA</v>
          </cell>
          <cell r="AK38">
            <v>43505</v>
          </cell>
          <cell r="AM38">
            <v>282.95719843578547</v>
          </cell>
          <cell r="AO38">
            <v>31.979780840140677</v>
          </cell>
          <cell r="AP38">
            <v>2635.4285714285716</v>
          </cell>
          <cell r="AT38">
            <v>-1.7095112913514545</v>
          </cell>
          <cell r="AU38">
            <v>65.142857142857139</v>
          </cell>
          <cell r="AX38" t="str">
            <v>NY</v>
          </cell>
          <cell r="AY38">
            <v>23959</v>
          </cell>
          <cell r="AZ38">
            <v>26126</v>
          </cell>
          <cell r="BA38">
            <v>47565</v>
          </cell>
          <cell r="BB38">
            <v>51831</v>
          </cell>
          <cell r="BC38">
            <v>47491</v>
          </cell>
          <cell r="BD38">
            <v>47344</v>
          </cell>
          <cell r="BE38">
            <v>40542</v>
          </cell>
        </row>
        <row r="39">
          <cell r="B39" t="str">
            <v>CA</v>
          </cell>
          <cell r="AK39">
            <v>19203</v>
          </cell>
          <cell r="AM39">
            <v>276.89021710904257</v>
          </cell>
          <cell r="AO39">
            <v>20.339796645592916</v>
          </cell>
          <cell r="AP39">
            <v>2553.2857142857142</v>
          </cell>
          <cell r="AT39">
            <v>-1.596063202924624</v>
          </cell>
          <cell r="AU39">
            <v>62.714285714285715</v>
          </cell>
          <cell r="AX39" t="str">
            <v>OH</v>
          </cell>
          <cell r="AY39">
            <v>3776</v>
          </cell>
          <cell r="AZ39">
            <v>5995</v>
          </cell>
          <cell r="BA39">
            <v>5527</v>
          </cell>
          <cell r="BB39">
            <v>3368</v>
          </cell>
          <cell r="BC39">
            <v>7377</v>
          </cell>
          <cell r="BD39">
            <v>4171</v>
          </cell>
          <cell r="BE39">
            <v>2448</v>
          </cell>
        </row>
        <row r="40">
          <cell r="B40" t="str">
            <v>CA</v>
          </cell>
          <cell r="AK40">
            <v>23197</v>
          </cell>
          <cell r="AM40">
            <v>267.6132192487114</v>
          </cell>
          <cell r="AO40">
            <v>24.411874695410756</v>
          </cell>
          <cell r="AP40">
            <v>2321</v>
          </cell>
          <cell r="AT40">
            <v>-9.0560031635725267</v>
          </cell>
          <cell r="AU40">
            <v>64</v>
          </cell>
          <cell r="AX40" t="str">
            <v>OK</v>
          </cell>
          <cell r="AY40">
            <v>-1562</v>
          </cell>
          <cell r="AZ40">
            <v>17777</v>
          </cell>
          <cell r="BA40">
            <v>3358</v>
          </cell>
          <cell r="BB40">
            <v>4312</v>
          </cell>
          <cell r="BC40">
            <v>4920</v>
          </cell>
          <cell r="BD40">
            <v>-792</v>
          </cell>
          <cell r="BE40">
            <v>-603</v>
          </cell>
        </row>
        <row r="41">
          <cell r="B41" t="str">
            <v>CA</v>
          </cell>
          <cell r="AK41">
            <v>23029</v>
          </cell>
          <cell r="AM41">
            <v>260.12151139497024</v>
          </cell>
          <cell r="AO41">
            <v>32.547713881963773</v>
          </cell>
          <cell r="AP41">
            <v>2206</v>
          </cell>
          <cell r="AT41">
            <v>10.624488595571291</v>
          </cell>
          <cell r="AU41">
            <v>62.571428571428569</v>
          </cell>
          <cell r="AX41" t="str">
            <v>OR</v>
          </cell>
          <cell r="AY41">
            <v>1500</v>
          </cell>
          <cell r="AZ41">
            <v>744</v>
          </cell>
          <cell r="BA41">
            <v>2175</v>
          </cell>
          <cell r="BB41">
            <v>2584</v>
          </cell>
          <cell r="BC41">
            <v>3574</v>
          </cell>
          <cell r="BD41">
            <v>1826</v>
          </cell>
          <cell r="BE41">
            <v>1827</v>
          </cell>
        </row>
        <row r="42">
          <cell r="B42" t="str">
            <v>CA</v>
          </cell>
          <cell r="AK42">
            <v>26495</v>
          </cell>
          <cell r="AM42">
            <v>254.6404457225641</v>
          </cell>
          <cell r="AO42">
            <v>25.596282109753712</v>
          </cell>
          <cell r="AP42">
            <v>2214.2857142857142</v>
          </cell>
          <cell r="AT42">
            <v>2.886415947357305</v>
          </cell>
          <cell r="AU42">
            <v>61.571428571428569</v>
          </cell>
          <cell r="AX42" t="str">
            <v>PA</v>
          </cell>
          <cell r="AY42">
            <v>848</v>
          </cell>
          <cell r="AZ42">
            <v>3135</v>
          </cell>
          <cell r="BA42">
            <v>2189</v>
          </cell>
          <cell r="BB42">
            <v>-2507</v>
          </cell>
          <cell r="BC42">
            <v>2543</v>
          </cell>
          <cell r="BD42">
            <v>2735</v>
          </cell>
          <cell r="BE42">
            <v>3152</v>
          </cell>
        </row>
        <row r="43">
          <cell r="B43" t="str">
            <v>CA</v>
          </cell>
          <cell r="AK43">
            <v>18028</v>
          </cell>
          <cell r="AM43">
            <v>247.8373139583212</v>
          </cell>
          <cell r="AO43">
            <v>30.185125351536669</v>
          </cell>
          <cell r="AP43">
            <v>2131.8571428571427</v>
          </cell>
          <cell r="AT43">
            <v>0.53153165265092395</v>
          </cell>
          <cell r="AU43">
            <v>64</v>
          </cell>
          <cell r="AX43" t="str">
            <v>RI</v>
          </cell>
          <cell r="AY43">
            <v>1212</v>
          </cell>
          <cell r="AZ43">
            <v>1590</v>
          </cell>
          <cell r="BA43">
            <v>572</v>
          </cell>
          <cell r="BB43">
            <v>4580</v>
          </cell>
          <cell r="BC43">
            <v>2122</v>
          </cell>
          <cell r="BD43">
            <v>3086</v>
          </cell>
          <cell r="BE43">
            <v>1712</v>
          </cell>
        </row>
        <row r="44">
          <cell r="B44" t="str">
            <v>CA</v>
          </cell>
          <cell r="AK44">
            <v>30544</v>
          </cell>
          <cell r="AM44">
            <v>242.21102132885721</v>
          </cell>
          <cell r="AO44">
            <v>30.479793857003575</v>
          </cell>
          <cell r="AP44">
            <v>2134</v>
          </cell>
          <cell r="AT44">
            <v>-6.9256917232261905</v>
          </cell>
          <cell r="AU44">
            <v>68.571428571428569</v>
          </cell>
          <cell r="AX44" t="str">
            <v>SC</v>
          </cell>
          <cell r="AY44">
            <v>4334</v>
          </cell>
          <cell r="AZ44">
            <v>879</v>
          </cell>
          <cell r="BA44">
            <v>4916</v>
          </cell>
          <cell r="BB44">
            <v>2578</v>
          </cell>
          <cell r="BC44">
            <v>-1368</v>
          </cell>
          <cell r="BD44">
            <v>6027</v>
          </cell>
          <cell r="BE44">
            <v>1602</v>
          </cell>
        </row>
        <row r="45">
          <cell r="B45" t="str">
            <v>CO</v>
          </cell>
          <cell r="AK45">
            <v>2949</v>
          </cell>
          <cell r="AM45">
            <v>451.25109357139115</v>
          </cell>
          <cell r="AO45">
            <v>64.95222545246142</v>
          </cell>
          <cell r="AP45">
            <v>314.85714285714283</v>
          </cell>
          <cell r="AT45">
            <v>-0.55329475566511221</v>
          </cell>
          <cell r="AU45">
            <v>16.142857142857142</v>
          </cell>
          <cell r="AX45" t="str">
            <v>SD</v>
          </cell>
          <cell r="AY45">
            <v>1085</v>
          </cell>
          <cell r="AZ45">
            <v>398</v>
          </cell>
          <cell r="BA45">
            <v>190</v>
          </cell>
          <cell r="BB45">
            <v>926</v>
          </cell>
          <cell r="BC45">
            <v>1316</v>
          </cell>
          <cell r="BD45">
            <v>860</v>
          </cell>
          <cell r="BE45">
            <v>1123</v>
          </cell>
        </row>
        <row r="46">
          <cell r="B46" t="str">
            <v>CO</v>
          </cell>
          <cell r="AK46">
            <v>36</v>
          </cell>
          <cell r="AM46">
            <v>446.4611054676688</v>
          </cell>
          <cell r="AO46">
            <v>36.950807035427509</v>
          </cell>
          <cell r="AP46">
            <v>304.85714285714283</v>
          </cell>
          <cell r="AT46">
            <v>-0.90947481200908442</v>
          </cell>
          <cell r="AU46">
            <v>16.571428571428573</v>
          </cell>
          <cell r="AX46" t="str">
            <v>TN</v>
          </cell>
          <cell r="AY46">
            <v>3705</v>
          </cell>
          <cell r="AZ46">
            <v>2716</v>
          </cell>
          <cell r="BA46">
            <v>2629</v>
          </cell>
          <cell r="BB46">
            <v>1918</v>
          </cell>
          <cell r="BC46">
            <v>269</v>
          </cell>
          <cell r="BD46">
            <v>4531</v>
          </cell>
          <cell r="BE46">
            <v>7036</v>
          </cell>
        </row>
        <row r="47">
          <cell r="B47" t="str">
            <v>CO</v>
          </cell>
          <cell r="AK47">
            <v>1862</v>
          </cell>
          <cell r="AM47">
            <v>438.16416178800677</v>
          </cell>
          <cell r="AO47">
            <v>35.73681569184297</v>
          </cell>
          <cell r="AP47">
            <v>303.71428571428572</v>
          </cell>
          <cell r="AT47">
            <v>-1.0514247652017925</v>
          </cell>
          <cell r="AU47">
            <v>16</v>
          </cell>
          <cell r="AX47" t="str">
            <v>TX</v>
          </cell>
          <cell r="AY47">
            <v>9689</v>
          </cell>
          <cell r="AZ47">
            <v>20831</v>
          </cell>
          <cell r="BA47">
            <v>-1006</v>
          </cell>
          <cell r="BB47">
            <v>7757</v>
          </cell>
          <cell r="BC47">
            <v>21922</v>
          </cell>
          <cell r="BD47">
            <v>3858</v>
          </cell>
          <cell r="BE47">
            <v>12236</v>
          </cell>
        </row>
        <row r="48">
          <cell r="B48" t="str">
            <v>CO</v>
          </cell>
          <cell r="AK48">
            <v>2296</v>
          </cell>
          <cell r="AM48">
            <v>429.7474684057517</v>
          </cell>
          <cell r="AO48">
            <v>48.840601911077634</v>
          </cell>
          <cell r="AP48">
            <v>275.71428571428572</v>
          </cell>
          <cell r="AT48">
            <v>-2.1554181511593722</v>
          </cell>
          <cell r="AU48">
            <v>15.857142857142858</v>
          </cell>
          <cell r="AX48" t="str">
            <v>UT</v>
          </cell>
          <cell r="AY48">
            <v>1134</v>
          </cell>
          <cell r="AZ48">
            <v>1174</v>
          </cell>
          <cell r="BA48">
            <v>731</v>
          </cell>
          <cell r="BB48">
            <v>-1082</v>
          </cell>
          <cell r="BC48">
            <v>1560</v>
          </cell>
          <cell r="BD48">
            <v>1169</v>
          </cell>
          <cell r="BE48">
            <v>2178</v>
          </cell>
        </row>
        <row r="49">
          <cell r="B49" t="str">
            <v>CO</v>
          </cell>
          <cell r="AK49">
            <v>1683</v>
          </cell>
          <cell r="AM49">
            <v>423.69155487461688</v>
          </cell>
          <cell r="AO49">
            <v>84.638974264387343</v>
          </cell>
          <cell r="AP49">
            <v>281.42857142857144</v>
          </cell>
          <cell r="AT49">
            <v>0.93109819238244917</v>
          </cell>
          <cell r="AU49">
            <v>13.285714285714286</v>
          </cell>
          <cell r="AX49" t="str">
            <v>VA</v>
          </cell>
          <cell r="AY49">
            <v>-7719</v>
          </cell>
          <cell r="AZ49">
            <v>796</v>
          </cell>
          <cell r="BA49">
            <v>-1286</v>
          </cell>
          <cell r="BB49">
            <v>-224</v>
          </cell>
          <cell r="BC49">
            <v>-3645</v>
          </cell>
          <cell r="BD49">
            <v>-81</v>
          </cell>
          <cell r="BE49">
            <v>1418</v>
          </cell>
        </row>
        <row r="50">
          <cell r="B50" t="str">
            <v>CO</v>
          </cell>
          <cell r="AK50">
            <v>449</v>
          </cell>
          <cell r="AM50">
            <v>420.23592059978864</v>
          </cell>
          <cell r="AO50">
            <v>57.176917014300471</v>
          </cell>
          <cell r="AP50">
            <v>297.57142857142856</v>
          </cell>
          <cell r="AT50">
            <v>0.23540891336663824</v>
          </cell>
          <cell r="AU50">
            <v>13.571428571428571</v>
          </cell>
          <cell r="AX50" t="str">
            <v>VT</v>
          </cell>
          <cell r="AY50">
            <v>704</v>
          </cell>
          <cell r="AZ50">
            <v>536</v>
          </cell>
          <cell r="BA50">
            <v>123</v>
          </cell>
          <cell r="BB50">
            <v>723</v>
          </cell>
          <cell r="BC50">
            <v>762</v>
          </cell>
          <cell r="BD50">
            <v>1263</v>
          </cell>
          <cell r="BE50">
            <v>1336</v>
          </cell>
        </row>
        <row r="51">
          <cell r="B51" t="str">
            <v>CO</v>
          </cell>
          <cell r="AK51">
            <v>4753</v>
          </cell>
          <cell r="AM51">
            <v>415.17221889013922</v>
          </cell>
          <cell r="AO51">
            <v>176.72676748974507</v>
          </cell>
          <cell r="AP51">
            <v>295.28571428571428</v>
          </cell>
          <cell r="AT51">
            <v>-0.430676558073393</v>
          </cell>
          <cell r="AU51">
            <v>15.571428571428571</v>
          </cell>
          <cell r="AX51" t="str">
            <v>WA</v>
          </cell>
          <cell r="AY51">
            <v>0</v>
          </cell>
          <cell r="AZ51">
            <v>1033</v>
          </cell>
          <cell r="BA51">
            <v>760</v>
          </cell>
          <cell r="BB51">
            <v>3710</v>
          </cell>
          <cell r="BC51">
            <v>2072</v>
          </cell>
          <cell r="BD51">
            <v>3341</v>
          </cell>
          <cell r="BE51">
            <v>3015</v>
          </cell>
        </row>
        <row r="52">
          <cell r="B52" t="str">
            <v>CT</v>
          </cell>
          <cell r="AK52">
            <v>5954</v>
          </cell>
          <cell r="AM52">
            <v>1199.5250172814117</v>
          </cell>
          <cell r="AO52">
            <v>54.615792584143826</v>
          </cell>
          <cell r="AP52">
            <v>266.71428571428572</v>
          </cell>
          <cell r="AT52">
            <v>-1.4747698473569486</v>
          </cell>
          <cell r="AU52">
            <v>31.714285714285715</v>
          </cell>
          <cell r="AX52" t="str">
            <v>WI</v>
          </cell>
          <cell r="AY52">
            <v>4984</v>
          </cell>
          <cell r="AZ52">
            <v>4340</v>
          </cell>
          <cell r="BA52">
            <v>5506</v>
          </cell>
          <cell r="BB52">
            <v>6272</v>
          </cell>
          <cell r="BC52">
            <v>4613</v>
          </cell>
          <cell r="BD52">
            <v>5638</v>
          </cell>
          <cell r="BE52">
            <v>2232</v>
          </cell>
        </row>
        <row r="53">
          <cell r="B53" t="str">
            <v>CT</v>
          </cell>
          <cell r="AK53">
            <v>1321</v>
          </cell>
          <cell r="AM53">
            <v>1184.3976428238852</v>
          </cell>
          <cell r="AO53">
            <v>163.06940527954748</v>
          </cell>
          <cell r="AP53">
            <v>247.57142857142858</v>
          </cell>
          <cell r="AT53">
            <v>-2.1766024788761</v>
          </cell>
          <cell r="AU53">
            <v>35.857142857142854</v>
          </cell>
          <cell r="AX53" t="str">
            <v>WV</v>
          </cell>
          <cell r="AY53">
            <v>686</v>
          </cell>
          <cell r="AZ53">
            <v>520</v>
          </cell>
          <cell r="BA53">
            <v>1464</v>
          </cell>
          <cell r="BB53">
            <v>2612</v>
          </cell>
          <cell r="BC53">
            <v>2283</v>
          </cell>
          <cell r="BD53">
            <v>1372</v>
          </cell>
          <cell r="BE53">
            <v>403</v>
          </cell>
        </row>
        <row r="54">
          <cell r="B54" t="str">
            <v>CT</v>
          </cell>
          <cell r="AK54">
            <v>2942</v>
          </cell>
          <cell r="AM54">
            <v>1179.373895091237</v>
          </cell>
          <cell r="AO54">
            <v>111.68164799367459</v>
          </cell>
          <cell r="AP54">
            <v>285.71428571428572</v>
          </cell>
          <cell r="AT54">
            <v>14.899977377480541</v>
          </cell>
          <cell r="AU54">
            <v>33.857142857142854</v>
          </cell>
          <cell r="AX54" t="str">
            <v>WY</v>
          </cell>
          <cell r="AY54">
            <v>993</v>
          </cell>
          <cell r="AZ54">
            <v>0</v>
          </cell>
          <cell r="BA54">
            <v>1418</v>
          </cell>
          <cell r="BB54">
            <v>-61</v>
          </cell>
          <cell r="BC54">
            <v>744</v>
          </cell>
          <cell r="BD54">
            <v>260</v>
          </cell>
          <cell r="BE54">
            <v>684</v>
          </cell>
        </row>
        <row r="55">
          <cell r="B55" t="str">
            <v>CT</v>
          </cell>
          <cell r="AK55">
            <v>3838</v>
          </cell>
          <cell r="AM55">
            <v>1172.0768313454917</v>
          </cell>
          <cell r="AO55">
            <v>142.25025112988456</v>
          </cell>
          <cell r="AP55">
            <v>303.14285714285717</v>
          </cell>
          <cell r="AT55">
            <v>-2.2697735164462589</v>
          </cell>
          <cell r="AU55">
            <v>33</v>
          </cell>
        </row>
        <row r="56">
          <cell r="B56" t="str">
            <v>CT</v>
          </cell>
          <cell r="AK56">
            <v>7603</v>
          </cell>
          <cell r="AM56">
            <v>1166.3795084978517</v>
          </cell>
          <cell r="AO56">
            <v>112.17847448662772</v>
          </cell>
          <cell r="AP56">
            <v>335.85714285714283</v>
          </cell>
          <cell r="AT56">
            <v>0</v>
          </cell>
          <cell r="AU56">
            <v>34.857142857142854</v>
          </cell>
        </row>
        <row r="57">
          <cell r="B57" t="str">
            <v>CT</v>
          </cell>
          <cell r="AK57">
            <v>0</v>
          </cell>
          <cell r="AM57">
            <v>1159.1947072712715</v>
          </cell>
          <cell r="AO57">
            <v>0</v>
          </cell>
          <cell r="AP57">
            <v>326.57142857142856</v>
          </cell>
          <cell r="AT57">
            <v>-1</v>
          </cell>
          <cell r="AU57">
            <v>34.285714285714285</v>
          </cell>
        </row>
        <row r="58">
          <cell r="B58" t="str">
            <v>CT</v>
          </cell>
          <cell r="AK58">
            <v>-664</v>
          </cell>
          <cell r="AM58">
            <v>1159.1947072712715</v>
          </cell>
          <cell r="AO58">
            <v>66.232026551472458</v>
          </cell>
          <cell r="AP58">
            <v>410.42857142857144</v>
          </cell>
          <cell r="AT58">
            <v>-1.1630309555926011</v>
          </cell>
          <cell r="AU58">
            <v>42.428571428571431</v>
          </cell>
        </row>
        <row r="59">
          <cell r="B59" t="str">
            <v>DC</v>
          </cell>
          <cell r="AK59">
            <v>220</v>
          </cell>
          <cell r="AM59">
            <v>1228.966250258434</v>
          </cell>
          <cell r="AO59">
            <v>109.28171322053439</v>
          </cell>
          <cell r="AP59">
            <v>90.285714285714292</v>
          </cell>
          <cell r="AT59">
            <v>-1</v>
          </cell>
          <cell r="AU59">
            <v>4</v>
          </cell>
        </row>
        <row r="60">
          <cell r="B60" t="str">
            <v>DC</v>
          </cell>
          <cell r="AK60">
            <v>14</v>
          </cell>
          <cell r="AM60">
            <v>1221.1958867025492</v>
          </cell>
          <cell r="AO60">
            <v>72.276543126306862</v>
          </cell>
          <cell r="AP60">
            <v>119.28571428571429</v>
          </cell>
          <cell r="AT60">
            <v>1</v>
          </cell>
          <cell r="AU60">
            <v>5.5714285714285712</v>
          </cell>
        </row>
        <row r="61">
          <cell r="B61" t="str">
            <v>DC</v>
          </cell>
          <cell r="AK61">
            <v>-19</v>
          </cell>
          <cell r="AM61">
            <v>1209.5403413687218</v>
          </cell>
          <cell r="AO61">
            <v>33.407333940497494</v>
          </cell>
          <cell r="AP61">
            <v>107.28571428571429</v>
          </cell>
          <cell r="AT61">
            <v>-0.55329475566511221</v>
          </cell>
          <cell r="AU61">
            <v>5</v>
          </cell>
        </row>
        <row r="62">
          <cell r="B62" t="str">
            <v>DC</v>
          </cell>
          <cell r="AK62">
            <v>-116</v>
          </cell>
          <cell r="AM62">
            <v>1184.7029292883042</v>
          </cell>
          <cell r="AO62">
            <v>128.30725844270538</v>
          </cell>
          <cell r="AP62">
            <v>92.142857142857139</v>
          </cell>
          <cell r="AT62">
            <v>-5.1908930696844315</v>
          </cell>
          <cell r="AU62">
            <v>6</v>
          </cell>
        </row>
        <row r="63">
          <cell r="B63" t="str">
            <v>DC</v>
          </cell>
          <cell r="AK63">
            <v>-43</v>
          </cell>
          <cell r="AM63">
            <v>1178.320130653113</v>
          </cell>
          <cell r="AO63">
            <v>68.097092614598481</v>
          </cell>
          <cell r="AP63">
            <v>100.57142857142857</v>
          </cell>
          <cell r="AT63">
            <v>1.4747698473569486</v>
          </cell>
          <cell r="AU63">
            <v>5.8571428571428568</v>
          </cell>
        </row>
        <row r="64">
          <cell r="B64" t="str">
            <v>DC</v>
          </cell>
          <cell r="AK64">
            <v>-78</v>
          </cell>
          <cell r="AM64">
            <v>1166.387072335147</v>
          </cell>
          <cell r="AO64">
            <v>80.577862857942648</v>
          </cell>
          <cell r="AP64">
            <v>122.14285714285714</v>
          </cell>
          <cell r="AT64">
            <v>0</v>
          </cell>
          <cell r="AU64">
            <v>5.4285714285714288</v>
          </cell>
        </row>
        <row r="65">
          <cell r="B65" t="str">
            <v>DE</v>
          </cell>
          <cell r="AK65">
            <v>706</v>
          </cell>
          <cell r="AM65">
            <v>977.2152671445067</v>
          </cell>
          <cell r="AO65">
            <v>61.874075301200314</v>
          </cell>
          <cell r="AP65">
            <v>91.428571428571431</v>
          </cell>
          <cell r="AT65">
            <v>-0.75647079736603007</v>
          </cell>
          <cell r="AU65">
            <v>5.1428571428571432</v>
          </cell>
        </row>
        <row r="66">
          <cell r="B66" t="str">
            <v>DE</v>
          </cell>
          <cell r="AK66">
            <v>582</v>
          </cell>
          <cell r="AM66">
            <v>966.32905854643673</v>
          </cell>
          <cell r="AO66">
            <v>86.278119210415227</v>
          </cell>
          <cell r="AP66">
            <v>98.428571428571431</v>
          </cell>
          <cell r="AT66">
            <v>0</v>
          </cell>
          <cell r="AU66">
            <v>5.7142857142857144</v>
          </cell>
        </row>
        <row r="67">
          <cell r="B67" t="str">
            <v>DE</v>
          </cell>
          <cell r="AK67">
            <v>-64</v>
          </cell>
          <cell r="AM67">
            <v>958.59679823378895</v>
          </cell>
          <cell r="AO67">
            <v>34.764278677957542</v>
          </cell>
          <cell r="AP67">
            <v>104.57142857142857</v>
          </cell>
          <cell r="AT67">
            <v>-0.87911815578677444</v>
          </cell>
          <cell r="AU67">
            <v>5.2857142857142856</v>
          </cell>
        </row>
        <row r="68">
          <cell r="B68" t="str">
            <v>DE</v>
          </cell>
          <cell r="AK68">
            <v>82</v>
          </cell>
          <cell r="AM68">
            <v>939.67310852125615</v>
          </cell>
          <cell r="AO68">
            <v>98.143900916782215</v>
          </cell>
          <cell r="AP68">
            <v>101</v>
          </cell>
          <cell r="AT68">
            <v>0.28906482631788782</v>
          </cell>
          <cell r="AU68">
            <v>4.8571428571428568</v>
          </cell>
        </row>
        <row r="69">
          <cell r="B69" t="str">
            <v>DE</v>
          </cell>
          <cell r="AK69">
            <v>630</v>
          </cell>
          <cell r="AM69">
            <v>933.05999114859662</v>
          </cell>
          <cell r="AO69">
            <v>84.410989329943689</v>
          </cell>
          <cell r="AP69">
            <v>112.14285714285714</v>
          </cell>
          <cell r="AT69">
            <v>-0.31546487678572882</v>
          </cell>
          <cell r="AU69">
            <v>4</v>
          </cell>
        </row>
        <row r="70">
          <cell r="B70" t="str">
            <v>DE</v>
          </cell>
          <cell r="AK70">
            <v>207</v>
          </cell>
          <cell r="AM70">
            <v>925.42947110322052</v>
          </cell>
          <cell r="AO70">
            <v>209.81546073189065</v>
          </cell>
          <cell r="AP70">
            <v>128.85714285714286</v>
          </cell>
          <cell r="AT70">
            <v>0.63092975357145742</v>
          </cell>
          <cell r="AU70">
            <v>4.8571428571428568</v>
          </cell>
        </row>
        <row r="71">
          <cell r="B71" t="str">
            <v>DE</v>
          </cell>
          <cell r="AK71">
            <v>8</v>
          </cell>
          <cell r="AM71">
            <v>922.37726308507013</v>
          </cell>
          <cell r="AO71">
            <v>61.871317307262672</v>
          </cell>
          <cell r="AP71">
            <v>147</v>
          </cell>
          <cell r="AT71">
            <v>-1</v>
          </cell>
          <cell r="AU71">
            <v>4.4285714285714288</v>
          </cell>
        </row>
        <row r="72">
          <cell r="B72" t="str">
            <v>FL</v>
          </cell>
          <cell r="AK72">
            <v>12381</v>
          </cell>
          <cell r="AM72">
            <v>258.40057636560022</v>
          </cell>
          <cell r="AO72">
            <v>58.710546965288565</v>
          </cell>
          <cell r="AP72">
            <v>726.28571428571433</v>
          </cell>
          <cell r="AT72">
            <v>0.85475564567572737</v>
          </cell>
          <cell r="AU72">
            <v>30.285714285714285</v>
          </cell>
        </row>
        <row r="73">
          <cell r="B73" t="str">
            <v>FL</v>
          </cell>
          <cell r="AK73">
            <v>18991</v>
          </cell>
          <cell r="AM73">
            <v>255.36779113885635</v>
          </cell>
          <cell r="AO73">
            <v>52.330909093618985</v>
          </cell>
          <cell r="AP73">
            <v>756.57142857142856</v>
          </cell>
          <cell r="AT73">
            <v>-0.31956201934597561</v>
          </cell>
          <cell r="AU73">
            <v>31.142857142857142</v>
          </cell>
        </row>
        <row r="74">
          <cell r="B74" t="str">
            <v>FL</v>
          </cell>
          <cell r="AK74">
            <v>2459</v>
          </cell>
          <cell r="AM74">
            <v>252.00762879618208</v>
          </cell>
          <cell r="AO74">
            <v>41.094727577496364</v>
          </cell>
          <cell r="AP74">
            <v>756.71428571428567</v>
          </cell>
          <cell r="AT74">
            <v>-2.0600427171061453</v>
          </cell>
          <cell r="AU74">
            <v>31.142857142857142</v>
          </cell>
        </row>
        <row r="75">
          <cell r="B75" t="str">
            <v>FL</v>
          </cell>
          <cell r="AK75">
            <v>19503</v>
          </cell>
          <cell r="AM75">
            <v>247.79264842857847</v>
          </cell>
          <cell r="AO75">
            <v>30.81915857156098</v>
          </cell>
          <cell r="AP75">
            <v>720.85714285714289</v>
          </cell>
          <cell r="AT75">
            <v>10.971181245159816</v>
          </cell>
          <cell r="AU75">
            <v>32.428571428571431</v>
          </cell>
        </row>
        <row r="76">
          <cell r="B76" t="str">
            <v>FL</v>
          </cell>
          <cell r="AK76">
            <v>11535</v>
          </cell>
          <cell r="AM76">
            <v>242.28180031041717</v>
          </cell>
          <cell r="AO76">
            <v>56.387505176269542</v>
          </cell>
          <cell r="AP76">
            <v>658.57142857142856</v>
          </cell>
          <cell r="AT76">
            <v>-2.3221556523426097</v>
          </cell>
          <cell r="AU76">
            <v>32</v>
          </cell>
        </row>
        <row r="77">
          <cell r="B77" t="str">
            <v>FL</v>
          </cell>
          <cell r="AK77">
            <v>6557</v>
          </cell>
          <cell r="AM77">
            <v>239.32176555388003</v>
          </cell>
          <cell r="AO77">
            <v>95.91450951034831</v>
          </cell>
          <cell r="AP77">
            <v>737.57142857142856</v>
          </cell>
          <cell r="AT77">
            <v>0.31777896518989235</v>
          </cell>
          <cell r="AU77">
            <v>32.428571428571431</v>
          </cell>
        </row>
        <row r="78">
          <cell r="B78" t="str">
            <v>FL</v>
          </cell>
          <cell r="AK78">
            <v>9899</v>
          </cell>
          <cell r="AM78">
            <v>237.59848879085763</v>
          </cell>
          <cell r="AO78">
            <v>70.812794053336034</v>
          </cell>
          <cell r="AP78">
            <v>758.71428571428567</v>
          </cell>
          <cell r="AT78">
            <v>-0.90947481200908442</v>
          </cell>
          <cell r="AU78">
            <v>29.857142857142858</v>
          </cell>
        </row>
        <row r="79">
          <cell r="B79" t="str">
            <v>FL</v>
          </cell>
          <cell r="AK79">
            <v>28210</v>
          </cell>
          <cell r="AM79">
            <v>235.28411445740542</v>
          </cell>
          <cell r="AO79">
            <v>40.457435656365462</v>
          </cell>
          <cell r="AP79">
            <v>757.71428571428567</v>
          </cell>
          <cell r="AT79">
            <v>0.52441393455028518</v>
          </cell>
          <cell r="AU79">
            <v>36.857142857142854</v>
          </cell>
        </row>
        <row r="80">
          <cell r="B80" t="str">
            <v>GA</v>
          </cell>
          <cell r="AK80">
            <v>-214</v>
          </cell>
          <cell r="AM80">
            <v>443.5333300608724</v>
          </cell>
          <cell r="AO80">
            <v>51.877785090595161</v>
          </cell>
          <cell r="AP80">
            <v>610.57142857142856</v>
          </cell>
          <cell r="AT80">
            <v>-3.5038269989157222</v>
          </cell>
          <cell r="AU80">
            <v>34.857142857142854</v>
          </cell>
        </row>
        <row r="81">
          <cell r="B81" t="str">
            <v>GA</v>
          </cell>
          <cell r="AK81">
            <v>3687</v>
          </cell>
          <cell r="AM81">
            <v>437.64662619681951</v>
          </cell>
          <cell r="AO81">
            <v>46.178578572675931</v>
          </cell>
          <cell r="AP81">
            <v>592.57142857142856</v>
          </cell>
          <cell r="AT81">
            <v>2.3396124115276846</v>
          </cell>
          <cell r="AU81">
            <v>31.142857142857142</v>
          </cell>
        </row>
        <row r="82">
          <cell r="B82" t="str">
            <v>GA</v>
          </cell>
          <cell r="AK82">
            <v>-1593</v>
          </cell>
          <cell r="AM82">
            <v>431.12654280309005</v>
          </cell>
          <cell r="AO82">
            <v>51.735461608201788</v>
          </cell>
          <cell r="AP82">
            <v>593.42857142857144</v>
          </cell>
          <cell r="AT82">
            <v>0.78553454203057815</v>
          </cell>
          <cell r="AU82">
            <v>27.428571428571427</v>
          </cell>
        </row>
        <row r="83">
          <cell r="B83" t="str">
            <v>GA</v>
          </cell>
          <cell r="AK83">
            <v>-375</v>
          </cell>
          <cell r="AM83">
            <v>425.38886941660803</v>
          </cell>
          <cell r="AO83">
            <v>52.412715411714416</v>
          </cell>
          <cell r="AP83">
            <v>636</v>
          </cell>
          <cell r="AT83">
            <v>-0.45529105308032597</v>
          </cell>
          <cell r="AU83">
            <v>27</v>
          </cell>
        </row>
        <row r="84">
          <cell r="B84" t="str">
            <v>GA</v>
          </cell>
          <cell r="AK84">
            <v>-2600</v>
          </cell>
          <cell r="AM84">
            <v>419.80022650769712</v>
          </cell>
          <cell r="AO84">
            <v>47.78840281807804</v>
          </cell>
          <cell r="AP84">
            <v>666.42857142857144</v>
          </cell>
          <cell r="AT84">
            <v>1.6354975931842768</v>
          </cell>
          <cell r="AU84">
            <v>29.714285714285715</v>
          </cell>
        </row>
        <row r="85">
          <cell r="B85" t="str">
            <v>GA</v>
          </cell>
          <cell r="AK85">
            <v>-81099</v>
          </cell>
          <cell r="AM85">
            <v>413.75517776122501</v>
          </cell>
          <cell r="AO85">
            <v>44.211552522924507</v>
          </cell>
          <cell r="AP85">
            <v>682</v>
          </cell>
          <cell r="AT85">
            <v>-5.3297232438509266</v>
          </cell>
          <cell r="AU85">
            <v>31.428571428571427</v>
          </cell>
        </row>
        <row r="86">
          <cell r="B86" t="str">
            <v>GA</v>
          </cell>
          <cell r="AK86">
            <v>-2460</v>
          </cell>
          <cell r="AM86">
            <v>407.31892401112924</v>
          </cell>
          <cell r="AO86">
            <v>78.179666114244839</v>
          </cell>
          <cell r="AP86">
            <v>715.57142857142856</v>
          </cell>
          <cell r="AT86">
            <v>0.36067365853996092</v>
          </cell>
          <cell r="AU86">
            <v>29.571428571428573</v>
          </cell>
        </row>
        <row r="87">
          <cell r="B87" t="str">
            <v>GA</v>
          </cell>
          <cell r="AK87">
            <v>26531</v>
          </cell>
          <cell r="AM87">
            <v>403.72356373972985</v>
          </cell>
          <cell r="AO87">
            <v>59.027790405824071</v>
          </cell>
          <cell r="AP87">
            <v>751.85714285714289</v>
          </cell>
          <cell r="AT87">
            <v>-0.89647729633866391</v>
          </cell>
          <cell r="AU87">
            <v>26.857142857142858</v>
          </cell>
        </row>
        <row r="88">
          <cell r="B88" t="str">
            <v>GU</v>
          </cell>
          <cell r="AK88">
            <v>194</v>
          </cell>
          <cell r="AM88">
            <v>17500</v>
          </cell>
          <cell r="AO88">
            <v>60.303140768785767</v>
          </cell>
          <cell r="AP88">
            <v>1.2857142857142858</v>
          </cell>
          <cell r="AT88">
            <v>0</v>
          </cell>
          <cell r="AU88">
            <v>0</v>
          </cell>
        </row>
        <row r="89">
          <cell r="B89" t="str">
            <v>GU</v>
          </cell>
          <cell r="AK89">
            <v>0</v>
          </cell>
          <cell r="AM89">
            <v>17300</v>
          </cell>
          <cell r="AO89">
            <v>0</v>
          </cell>
          <cell r="AP89">
            <v>1</v>
          </cell>
          <cell r="AT89">
            <v>0</v>
          </cell>
          <cell r="AU89">
            <v>0</v>
          </cell>
        </row>
        <row r="90">
          <cell r="B90" t="str">
            <v>GU</v>
          </cell>
          <cell r="AK90">
            <v>-3</v>
          </cell>
          <cell r="AM90">
            <v>17300</v>
          </cell>
          <cell r="AO90">
            <v>119.56755379212973</v>
          </cell>
          <cell r="AP90">
            <v>1.1428571428571428</v>
          </cell>
          <cell r="AT90">
            <v>0</v>
          </cell>
          <cell r="AU90">
            <v>0</v>
          </cell>
        </row>
        <row r="91">
          <cell r="B91" t="str">
            <v>GU</v>
          </cell>
          <cell r="AK91">
            <v>133</v>
          </cell>
          <cell r="AM91">
            <v>17200</v>
          </cell>
          <cell r="AO91">
            <v>0</v>
          </cell>
          <cell r="AP91">
            <v>1</v>
          </cell>
          <cell r="AT91">
            <v>0</v>
          </cell>
          <cell r="AU91">
            <v>0</v>
          </cell>
        </row>
        <row r="92">
          <cell r="B92" t="str">
            <v>GU</v>
          </cell>
          <cell r="AK92">
            <v>257</v>
          </cell>
          <cell r="AM92">
            <v>17200</v>
          </cell>
          <cell r="AO92">
            <v>59.263408349667039</v>
          </cell>
          <cell r="AP92">
            <v>1</v>
          </cell>
          <cell r="AT92">
            <v>0</v>
          </cell>
          <cell r="AU92">
            <v>0</v>
          </cell>
        </row>
        <row r="93">
          <cell r="B93" t="str">
            <v>GU</v>
          </cell>
          <cell r="AK93">
            <v>-9</v>
          </cell>
          <cell r="AM93">
            <v>17000</v>
          </cell>
          <cell r="AO93">
            <v>117.4881063237946</v>
          </cell>
          <cell r="AP93">
            <v>0.7142857142857143</v>
          </cell>
          <cell r="AT93">
            <v>0</v>
          </cell>
          <cell r="AU93">
            <v>0</v>
          </cell>
        </row>
        <row r="94">
          <cell r="B94" t="str">
            <v>GU</v>
          </cell>
          <cell r="AK94">
            <v>85</v>
          </cell>
          <cell r="AM94">
            <v>16900</v>
          </cell>
          <cell r="AO94">
            <v>38.699683011107552</v>
          </cell>
          <cell r="AP94">
            <v>2.1428571428571428</v>
          </cell>
          <cell r="AT94">
            <v>0</v>
          </cell>
          <cell r="AU94">
            <v>0</v>
          </cell>
        </row>
        <row r="95">
          <cell r="B95" t="str">
            <v>HI</v>
          </cell>
          <cell r="AK95">
            <v>-6143</v>
          </cell>
          <cell r="AM95">
            <v>46.153181844244337</v>
          </cell>
          <cell r="AO95">
            <v>451.58529947435937</v>
          </cell>
          <cell r="AP95">
            <v>1.2857142857142858</v>
          </cell>
          <cell r="AT95">
            <v>0</v>
          </cell>
          <cell r="AU95">
            <v>0</v>
          </cell>
        </row>
        <row r="96">
          <cell r="B96" t="str">
            <v>HI</v>
          </cell>
          <cell r="AK96">
            <v>586</v>
          </cell>
          <cell r="AM96">
            <v>46.082394755526167</v>
          </cell>
          <cell r="AO96">
            <v>225.27265595181848</v>
          </cell>
          <cell r="AP96">
            <v>1.1428571428571428</v>
          </cell>
          <cell r="AT96">
            <v>0</v>
          </cell>
          <cell r="AU96">
            <v>0</v>
          </cell>
        </row>
        <row r="97">
          <cell r="B97" t="str">
            <v>HI</v>
          </cell>
          <cell r="AK97">
            <v>1170</v>
          </cell>
          <cell r="AM97">
            <v>45.940820578089834</v>
          </cell>
          <cell r="AO97">
            <v>224.579508222718</v>
          </cell>
          <cell r="AP97">
            <v>1</v>
          </cell>
          <cell r="AT97">
            <v>0</v>
          </cell>
          <cell r="AU97">
            <v>0</v>
          </cell>
        </row>
        <row r="98">
          <cell r="B98" t="str">
            <v>HI</v>
          </cell>
          <cell r="AK98">
            <v>955</v>
          </cell>
          <cell r="AM98">
            <v>45.799246400653509</v>
          </cell>
          <cell r="AO98">
            <v>149.14189989650305</v>
          </cell>
          <cell r="AP98">
            <v>0</v>
          </cell>
          <cell r="AT98">
            <v>0</v>
          </cell>
          <cell r="AU98">
            <v>0</v>
          </cell>
        </row>
        <row r="99">
          <cell r="B99" t="str">
            <v>HI</v>
          </cell>
          <cell r="AK99">
            <v>627</v>
          </cell>
          <cell r="AM99">
            <v>45.586885134499006</v>
          </cell>
          <cell r="AO99">
            <v>446.04012092763401</v>
          </cell>
          <cell r="AP99">
            <v>0.14285714285714285</v>
          </cell>
          <cell r="AT99">
            <v>0</v>
          </cell>
          <cell r="AU99">
            <v>0</v>
          </cell>
        </row>
        <row r="100">
          <cell r="B100" t="str">
            <v>HI</v>
          </cell>
          <cell r="AK100">
            <v>831</v>
          </cell>
          <cell r="AM100">
            <v>45.516098045780836</v>
          </cell>
          <cell r="AO100">
            <v>0</v>
          </cell>
          <cell r="AP100">
            <v>0.2857142857142857</v>
          </cell>
          <cell r="AT100">
            <v>0</v>
          </cell>
          <cell r="AU100">
            <v>0</v>
          </cell>
        </row>
        <row r="101">
          <cell r="B101" t="str">
            <v>HI</v>
          </cell>
          <cell r="AK101">
            <v>0</v>
          </cell>
          <cell r="AM101">
            <v>45.516098045780836</v>
          </cell>
          <cell r="AO101">
            <v>0</v>
          </cell>
          <cell r="AP101">
            <v>0.42857142857142855</v>
          </cell>
          <cell r="AT101">
            <v>0</v>
          </cell>
          <cell r="AU101">
            <v>0</v>
          </cell>
        </row>
        <row r="102">
          <cell r="B102" t="str">
            <v>IA</v>
          </cell>
          <cell r="AK102">
            <v>1335</v>
          </cell>
          <cell r="AM102">
            <v>619.43192900040219</v>
          </cell>
          <cell r="AO102">
            <v>93.81106869111477</v>
          </cell>
          <cell r="AP102">
            <v>302.85714285714283</v>
          </cell>
          <cell r="AT102">
            <v>0.3996003452245438</v>
          </cell>
          <cell r="AU102">
            <v>13.142857142857142</v>
          </cell>
        </row>
        <row r="103">
          <cell r="B103" t="str">
            <v>IA</v>
          </cell>
          <cell r="AK103">
            <v>2793</v>
          </cell>
          <cell r="AM103">
            <v>614.87196404609142</v>
          </cell>
          <cell r="AO103">
            <v>43.653852347763213</v>
          </cell>
          <cell r="AP103">
            <v>328.57142857142856</v>
          </cell>
          <cell r="AT103">
            <v>-0.63092975357145731</v>
          </cell>
          <cell r="AU103">
            <v>11.428571428571429</v>
          </cell>
        </row>
        <row r="104">
          <cell r="B104" t="str">
            <v>IA</v>
          </cell>
          <cell r="AK104">
            <v>-77</v>
          </cell>
          <cell r="AM104">
            <v>605.18596952245218</v>
          </cell>
          <cell r="AO104">
            <v>41.598766904154708</v>
          </cell>
          <cell r="AP104">
            <v>335.85714285714283</v>
          </cell>
          <cell r="AT104">
            <v>-1</v>
          </cell>
          <cell r="AU104">
            <v>12.428571428571429</v>
          </cell>
        </row>
        <row r="105">
          <cell r="B105" t="str">
            <v>IA</v>
          </cell>
          <cell r="AK105">
            <v>857</v>
          </cell>
          <cell r="AM105">
            <v>595.18549465713625</v>
          </cell>
          <cell r="AO105">
            <v>36.815238428805856</v>
          </cell>
          <cell r="AP105">
            <v>346</v>
          </cell>
          <cell r="AT105">
            <v>2.1299922182191242</v>
          </cell>
          <cell r="AU105">
            <v>13.857142857142858</v>
          </cell>
        </row>
        <row r="106">
          <cell r="B106" t="str">
            <v>IA</v>
          </cell>
          <cell r="AK106">
            <v>1277</v>
          </cell>
          <cell r="AM106">
            <v>584.0843385959522</v>
          </cell>
          <cell r="AO106">
            <v>60.093241768291392</v>
          </cell>
          <cell r="AP106">
            <v>343.28571428571428</v>
          </cell>
          <cell r="AT106">
            <v>0</v>
          </cell>
          <cell r="AU106">
            <v>14</v>
          </cell>
        </row>
        <row r="107">
          <cell r="B107" t="str">
            <v>IA</v>
          </cell>
          <cell r="AK107">
            <v>-2048</v>
          </cell>
          <cell r="AM107">
            <v>577.38590731824058</v>
          </cell>
          <cell r="AO107">
            <v>19.021461972108664</v>
          </cell>
          <cell r="AP107">
            <v>392.28571428571428</v>
          </cell>
          <cell r="AT107">
            <v>-1.8265247345787656</v>
          </cell>
          <cell r="AU107">
            <v>14.714285714285714</v>
          </cell>
        </row>
        <row r="108">
          <cell r="B108" t="str">
            <v>IA</v>
          </cell>
          <cell r="AK108">
            <v>1029</v>
          </cell>
          <cell r="AM108">
            <v>556.7245488700878</v>
          </cell>
          <cell r="AO108">
            <v>97.040192689380575</v>
          </cell>
          <cell r="AP108">
            <v>336.28571428571428</v>
          </cell>
          <cell r="AT108">
            <v>0.51921095633020742</v>
          </cell>
          <cell r="AU108">
            <v>15.142857142857142</v>
          </cell>
        </row>
        <row r="109">
          <cell r="B109" t="str">
            <v>ID</v>
          </cell>
          <cell r="AK109">
            <v>0</v>
          </cell>
          <cell r="AM109">
            <v>155.46316963063398</v>
          </cell>
          <cell r="AO109">
            <v>0</v>
          </cell>
          <cell r="AP109">
            <v>30.428571428571427</v>
          </cell>
          <cell r="AT109">
            <v>0</v>
          </cell>
          <cell r="AU109">
            <v>0.42857142857142855</v>
          </cell>
        </row>
        <row r="110">
          <cell r="B110" t="str">
            <v>ID</v>
          </cell>
          <cell r="AK110">
            <v>913</v>
          </cell>
          <cell r="AM110">
            <v>155.46316963063398</v>
          </cell>
          <cell r="AO110">
            <v>54.315046094983394</v>
          </cell>
          <cell r="AP110">
            <v>30.428571428571427</v>
          </cell>
          <cell r="AT110">
            <v>0</v>
          </cell>
          <cell r="AU110">
            <v>0.42857142857142855</v>
          </cell>
        </row>
        <row r="111">
          <cell r="B111" t="str">
            <v>ID</v>
          </cell>
          <cell r="AK111">
            <v>323</v>
          </cell>
          <cell r="AM111">
            <v>153.49181559516273</v>
          </cell>
          <cell r="AO111">
            <v>56.796590511803373</v>
          </cell>
          <cell r="AP111">
            <v>29.714285714285715</v>
          </cell>
          <cell r="AT111">
            <v>0</v>
          </cell>
          <cell r="AU111">
            <v>0.42857142857142855</v>
          </cell>
        </row>
        <row r="112">
          <cell r="B112" t="str">
            <v>ID</v>
          </cell>
          <cell r="AK112">
            <v>506</v>
          </cell>
          <cell r="AM112">
            <v>151.6299812283288</v>
          </cell>
          <cell r="AO112">
            <v>50.161168834565402</v>
          </cell>
          <cell r="AP112">
            <v>33.571428571428569</v>
          </cell>
          <cell r="AT112">
            <v>-1</v>
          </cell>
          <cell r="AU112">
            <v>0.7142857142857143</v>
          </cell>
        </row>
        <row r="113">
          <cell r="B113" t="str">
            <v>ID</v>
          </cell>
          <cell r="AK113">
            <v>538</v>
          </cell>
          <cell r="AM113">
            <v>149.54910752422026</v>
          </cell>
          <cell r="AO113">
            <v>58.808525286784246</v>
          </cell>
          <cell r="AP113">
            <v>32.142857142857146</v>
          </cell>
          <cell r="AT113">
            <v>-1</v>
          </cell>
          <cell r="AU113">
            <v>0.7142857142857143</v>
          </cell>
        </row>
        <row r="114">
          <cell r="B114" t="str">
            <v>ID</v>
          </cell>
          <cell r="AK114">
            <v>881</v>
          </cell>
          <cell r="AM114">
            <v>147.79679282602362</v>
          </cell>
          <cell r="AO114">
            <v>25.279297960784014</v>
          </cell>
          <cell r="AP114">
            <v>31.857142857142858</v>
          </cell>
          <cell r="AT114">
            <v>0</v>
          </cell>
          <cell r="AU114">
            <v>0.5714285714285714</v>
          </cell>
        </row>
        <row r="115">
          <cell r="B115" t="str">
            <v>IL</v>
          </cell>
          <cell r="AK115">
            <v>10274</v>
          </cell>
          <cell r="AM115">
            <v>957.63858839424245</v>
          </cell>
          <cell r="AO115">
            <v>85.929146598418612</v>
          </cell>
          <cell r="AP115">
            <v>1316.7142857142858</v>
          </cell>
          <cell r="AT115">
            <v>-0.69086586625928426</v>
          </cell>
          <cell r="AU115">
            <v>75.428571428571431</v>
          </cell>
        </row>
        <row r="116">
          <cell r="B116" t="str">
            <v>IL</v>
          </cell>
          <cell r="AK116">
            <v>7724</v>
          </cell>
          <cell r="AM116">
            <v>949.94487223296755</v>
          </cell>
          <cell r="AO116">
            <v>61.72119167328664</v>
          </cell>
          <cell r="AP116">
            <v>1422.2857142857142</v>
          </cell>
          <cell r="AT116">
            <v>0</v>
          </cell>
          <cell r="AU116">
            <v>76.285714285714292</v>
          </cell>
        </row>
        <row r="117">
          <cell r="B117" t="str">
            <v>IL</v>
          </cell>
          <cell r="AK117">
            <v>10723</v>
          </cell>
          <cell r="AM117">
            <v>939.33639091408463</v>
          </cell>
          <cell r="AO117">
            <v>56.032317384341489</v>
          </cell>
          <cell r="AP117">
            <v>1588.7142857142858</v>
          </cell>
          <cell r="AT117">
            <v>-2.0600427171061453</v>
          </cell>
          <cell r="AU117">
            <v>77.142857142857139</v>
          </cell>
        </row>
        <row r="118">
          <cell r="B118" t="str">
            <v>IL</v>
          </cell>
          <cell r="AK118">
            <v>5576</v>
          </cell>
          <cell r="AM118">
            <v>927.78791757960437</v>
          </cell>
          <cell r="AO118">
            <v>49.845966026607961</v>
          </cell>
          <cell r="AP118">
            <v>1715.8571428571429</v>
          </cell>
          <cell r="AT118">
            <v>-3.3992434814514305</v>
          </cell>
          <cell r="AU118">
            <v>79.285714285714292</v>
          </cell>
        </row>
        <row r="119">
          <cell r="B119" t="str">
            <v>IL</v>
          </cell>
          <cell r="AK119">
            <v>10723</v>
          </cell>
          <cell r="AM119">
            <v>914.97558943423701</v>
          </cell>
          <cell r="AO119">
            <v>52.232435497651835</v>
          </cell>
          <cell r="AP119">
            <v>1878.1428571428571</v>
          </cell>
          <cell r="AT119">
            <v>-1.5737434930830725</v>
          </cell>
          <cell r="AU119">
            <v>82.714285714285708</v>
          </cell>
        </row>
        <row r="120">
          <cell r="B120" t="str">
            <v>IL</v>
          </cell>
          <cell r="AK120">
            <v>6069</v>
          </cell>
          <cell r="AM120">
            <v>902.91367508283383</v>
          </cell>
          <cell r="AO120">
            <v>70.967787194136392</v>
          </cell>
          <cell r="AP120">
            <v>1984</v>
          </cell>
          <cell r="AT120">
            <v>0.49103230740765125</v>
          </cell>
          <cell r="AU120">
            <v>79.714285714285708</v>
          </cell>
        </row>
        <row r="121">
          <cell r="B121" t="str">
            <v>IL</v>
          </cell>
          <cell r="AK121">
            <v>5450</v>
          </cell>
          <cell r="AM121">
            <v>894.13778323973702</v>
          </cell>
          <cell r="AO121">
            <v>66.257911361540039</v>
          </cell>
          <cell r="AP121">
            <v>2166.4285714285716</v>
          </cell>
          <cell r="AT121">
            <v>2.0918432269864997</v>
          </cell>
          <cell r="AU121">
            <v>77.714285714285708</v>
          </cell>
        </row>
        <row r="122">
          <cell r="B122" t="str">
            <v>IN</v>
          </cell>
          <cell r="AK122">
            <v>1790</v>
          </cell>
          <cell r="AM122">
            <v>516.35540551318729</v>
          </cell>
          <cell r="AO122">
            <v>93.958923332964176</v>
          </cell>
          <cell r="AP122">
            <v>445</v>
          </cell>
          <cell r="AT122">
            <v>-5.8849491923617157</v>
          </cell>
          <cell r="AU122">
            <v>23.714285714285715</v>
          </cell>
        </row>
        <row r="123">
          <cell r="B123" t="str">
            <v>IN</v>
          </cell>
          <cell r="AK123">
            <v>1521</v>
          </cell>
          <cell r="AM123">
            <v>512.56020069517479</v>
          </cell>
          <cell r="AO123">
            <v>65.671744075741401</v>
          </cell>
          <cell r="AP123">
            <v>456.85714285714283</v>
          </cell>
          <cell r="AT123">
            <v>-1.3569154488567239</v>
          </cell>
          <cell r="AU123">
            <v>22.571428571428573</v>
          </cell>
        </row>
        <row r="124">
          <cell r="B124" t="str">
            <v>IN</v>
          </cell>
          <cell r="AK124">
            <v>1152</v>
          </cell>
          <cell r="AM124">
            <v>507.17871886338361</v>
          </cell>
          <cell r="AO124">
            <v>35.966644303742065</v>
          </cell>
          <cell r="AP124">
            <v>472.85714285714283</v>
          </cell>
          <cell r="AT124">
            <v>-0.67320717635416194</v>
          </cell>
          <cell r="AU124">
            <v>26</v>
          </cell>
        </row>
        <row r="125">
          <cell r="B125" t="str">
            <v>IN</v>
          </cell>
          <cell r="AK125">
            <v>1526</v>
          </cell>
          <cell r="AM125">
            <v>497.49798157368758</v>
          </cell>
          <cell r="AO125">
            <v>47.123256539675133</v>
          </cell>
          <cell r="AP125">
            <v>449.85714285714283</v>
          </cell>
          <cell r="AT125">
            <v>6.9256917232261834</v>
          </cell>
          <cell r="AU125">
            <v>24.142857142857142</v>
          </cell>
        </row>
        <row r="126">
          <cell r="B126" t="str">
            <v>IN</v>
          </cell>
          <cell r="AK126">
            <v>644</v>
          </cell>
          <cell r="AM126">
            <v>490.23372235171053</v>
          </cell>
          <cell r="AO126">
            <v>35.977180376716426</v>
          </cell>
          <cell r="AP126">
            <v>447.42857142857144</v>
          </cell>
          <cell r="AT126">
            <v>1.8265247345787656</v>
          </cell>
          <cell r="AU126">
            <v>22.142857142857142</v>
          </cell>
        </row>
        <row r="127">
          <cell r="B127" t="str">
            <v>IN</v>
          </cell>
          <cell r="AK127">
            <v>994</v>
          </cell>
          <cell r="AM127">
            <v>480.87913547606252</v>
          </cell>
          <cell r="AO127">
            <v>62.281237862828178</v>
          </cell>
          <cell r="AP127">
            <v>451.85714285714283</v>
          </cell>
          <cell r="AT127">
            <v>-9.3532066849994653</v>
          </cell>
          <cell r="AU127">
            <v>23.714285714285715</v>
          </cell>
        </row>
        <row r="128">
          <cell r="B128" t="str">
            <v>IN</v>
          </cell>
          <cell r="AK128">
            <v>868</v>
          </cell>
          <cell r="AM128">
            <v>475.55695371955272</v>
          </cell>
          <cell r="AO128">
            <v>60.905593439388134</v>
          </cell>
          <cell r="AP128">
            <v>481.85714285714283</v>
          </cell>
          <cell r="AT128">
            <v>0</v>
          </cell>
          <cell r="AU128">
            <v>25.714285714285715</v>
          </cell>
        </row>
        <row r="129">
          <cell r="B129" t="str">
            <v>KS</v>
          </cell>
          <cell r="AK129">
            <v>-2628</v>
          </cell>
          <cell r="AM129">
            <v>343.97841914239388</v>
          </cell>
          <cell r="AO129">
            <v>23.415745421540638</v>
          </cell>
          <cell r="AP129">
            <v>113.28571428571429</v>
          </cell>
          <cell r="AT129">
            <v>0</v>
          </cell>
          <cell r="AU129">
            <v>4.1428571428571432</v>
          </cell>
        </row>
        <row r="130">
          <cell r="B130" t="str">
            <v>KS</v>
          </cell>
          <cell r="AK130">
            <v>0</v>
          </cell>
          <cell r="AM130">
            <v>333.94528575016744</v>
          </cell>
          <cell r="AO130">
            <v>0</v>
          </cell>
          <cell r="AP130">
            <v>108.71428571428571</v>
          </cell>
          <cell r="AT130">
            <v>0</v>
          </cell>
          <cell r="AU130">
            <v>3.2857142857142856</v>
          </cell>
        </row>
        <row r="131">
          <cell r="B131" t="str">
            <v>KS</v>
          </cell>
          <cell r="AK131">
            <v>0</v>
          </cell>
          <cell r="AM131">
            <v>333.94528575016744</v>
          </cell>
          <cell r="AO131">
            <v>0</v>
          </cell>
          <cell r="AP131">
            <v>108.71428571428571</v>
          </cell>
          <cell r="AT131">
            <v>-1</v>
          </cell>
          <cell r="AU131">
            <v>3.2857142857142856</v>
          </cell>
        </row>
        <row r="132">
          <cell r="B132" t="str">
            <v>KS</v>
          </cell>
          <cell r="AK132">
            <v>6641</v>
          </cell>
          <cell r="AM132">
            <v>333.94528575016744</v>
          </cell>
          <cell r="AO132">
            <v>17.28644396916345</v>
          </cell>
          <cell r="AP132">
            <v>108.71428571428571</v>
          </cell>
          <cell r="AT132">
            <v>0</v>
          </cell>
          <cell r="AU132">
            <v>3.2857142857142856</v>
          </cell>
        </row>
        <row r="133">
          <cell r="B133" t="str">
            <v>KS</v>
          </cell>
          <cell r="AK133">
            <v>0</v>
          </cell>
          <cell r="AM133">
            <v>320.81974823019993</v>
          </cell>
          <cell r="AO133">
            <v>0</v>
          </cell>
          <cell r="AP133">
            <v>114</v>
          </cell>
          <cell r="AT133">
            <v>-1</v>
          </cell>
          <cell r="AU133">
            <v>3.8571428571428572</v>
          </cell>
        </row>
        <row r="134">
          <cell r="B134" t="str">
            <v>KS</v>
          </cell>
          <cell r="AK134">
            <v>1899</v>
          </cell>
          <cell r="AM134">
            <v>320.81974823019993</v>
          </cell>
          <cell r="AO134">
            <v>54.038527726489143</v>
          </cell>
          <cell r="AP134">
            <v>114</v>
          </cell>
          <cell r="AT134">
            <v>0</v>
          </cell>
          <cell r="AU134">
            <v>3.8571428571428572</v>
          </cell>
        </row>
        <row r="135">
          <cell r="B135" t="str">
            <v>KS</v>
          </cell>
          <cell r="AK135">
            <v>0</v>
          </cell>
          <cell r="AM135">
            <v>316.73090277240902</v>
          </cell>
          <cell r="AO135">
            <v>0</v>
          </cell>
          <cell r="AP135">
            <v>125.42857142857143</v>
          </cell>
          <cell r="AT135">
            <v>-1</v>
          </cell>
          <cell r="AU135">
            <v>2.1428571428571428</v>
          </cell>
        </row>
        <row r="136">
          <cell r="B136" t="str">
            <v>KS</v>
          </cell>
          <cell r="AK136">
            <v>2365</v>
          </cell>
          <cell r="AM136">
            <v>316.73090277240902</v>
          </cell>
          <cell r="AO136">
            <v>24.226507291493917</v>
          </cell>
          <cell r="AP136">
            <v>125.42857142857143</v>
          </cell>
          <cell r="AT136">
            <v>0</v>
          </cell>
          <cell r="AU136">
            <v>2.1428571428571428</v>
          </cell>
        </row>
        <row r="137">
          <cell r="B137" t="str">
            <v>KY</v>
          </cell>
          <cell r="AK137">
            <v>-1127</v>
          </cell>
          <cell r="AM137">
            <v>223.25972533231163</v>
          </cell>
          <cell r="AO137">
            <v>20.012117516737476</v>
          </cell>
          <cell r="AP137">
            <v>210.71428571428572</v>
          </cell>
          <cell r="AT137">
            <v>-1.4276746079647162</v>
          </cell>
          <cell r="AU137">
            <v>6.8571428571428568</v>
          </cell>
        </row>
        <row r="138">
          <cell r="B138" t="str">
            <v>KY</v>
          </cell>
          <cell r="AK138">
            <v>3158</v>
          </cell>
          <cell r="AM138">
            <v>215.65920511892813</v>
          </cell>
          <cell r="AO138">
            <v>27.678230882479362</v>
          </cell>
          <cell r="AP138">
            <v>161.85714285714286</v>
          </cell>
          <cell r="AT138">
            <v>1.8849618465302418</v>
          </cell>
          <cell r="AU138">
            <v>5.7142857142857144</v>
          </cell>
        </row>
        <row r="139">
          <cell r="B139" t="str">
            <v>KY</v>
          </cell>
          <cell r="AK139">
            <v>-15879</v>
          </cell>
          <cell r="AM139">
            <v>210.32550672357132</v>
          </cell>
          <cell r="AO139">
            <v>23.080066405795272</v>
          </cell>
          <cell r="AP139">
            <v>148.28571428571428</v>
          </cell>
          <cell r="AT139">
            <v>0</v>
          </cell>
          <cell r="AU139">
            <v>3.8571428571428572</v>
          </cell>
        </row>
        <row r="140">
          <cell r="B140" t="str">
            <v>KY</v>
          </cell>
          <cell r="AK140">
            <v>38103</v>
          </cell>
          <cell r="AM140">
            <v>204.10285859565499</v>
          </cell>
          <cell r="AO140">
            <v>59.146802819179349</v>
          </cell>
          <cell r="AP140">
            <v>128.28571428571428</v>
          </cell>
          <cell r="AT140">
            <v>0</v>
          </cell>
          <cell r="AU140">
            <v>3.2857142857142856</v>
          </cell>
        </row>
        <row r="141">
          <cell r="B141" t="str">
            <v>KY</v>
          </cell>
          <cell r="AK141">
            <v>0</v>
          </cell>
          <cell r="AM141">
            <v>201.72491806105839</v>
          </cell>
          <cell r="AO141">
            <v>0</v>
          </cell>
          <cell r="AP141">
            <v>130</v>
          </cell>
          <cell r="AT141">
            <v>-1</v>
          </cell>
          <cell r="AU141">
            <v>3.4285714285714284</v>
          </cell>
        </row>
        <row r="142">
          <cell r="B142" t="str">
            <v>KY</v>
          </cell>
          <cell r="AK142">
            <v>7185</v>
          </cell>
          <cell r="AM142">
            <v>201.72491806105839</v>
          </cell>
          <cell r="AO142">
            <v>12.084297097933176</v>
          </cell>
          <cell r="AP142">
            <v>144</v>
          </cell>
          <cell r="AT142">
            <v>0</v>
          </cell>
          <cell r="AU142">
            <v>4.8571428571428568</v>
          </cell>
        </row>
        <row r="143">
          <cell r="B143" t="str">
            <v>LA</v>
          </cell>
          <cell r="AK143">
            <v>8011</v>
          </cell>
          <cell r="AM143">
            <v>868.44783758834956</v>
          </cell>
          <cell r="AO143">
            <v>65.446345025103724</v>
          </cell>
          <cell r="AP143">
            <v>361.71428571428572</v>
          </cell>
          <cell r="AT143">
            <v>1.3569154488567239</v>
          </cell>
          <cell r="AU143">
            <v>15.857142857142858</v>
          </cell>
        </row>
        <row r="144">
          <cell r="B144" t="str">
            <v>LA</v>
          </cell>
          <cell r="AK144">
            <v>2900</v>
          </cell>
          <cell r="AM144">
            <v>859.29857676251368</v>
          </cell>
          <cell r="AO144">
            <v>81.268458408416308</v>
          </cell>
          <cell r="AP144">
            <v>392.42857142857144</v>
          </cell>
          <cell r="AT144">
            <v>-0.601335561692249</v>
          </cell>
          <cell r="AU144">
            <v>14.428571428571429</v>
          </cell>
        </row>
        <row r="145">
          <cell r="B145" t="str">
            <v>LA</v>
          </cell>
          <cell r="AK145">
            <v>6042</v>
          </cell>
          <cell r="AM145">
            <v>852.00069577437625</v>
          </cell>
          <cell r="AO145">
            <v>35.049298238824022</v>
          </cell>
          <cell r="AP145">
            <v>362.42857142857144</v>
          </cell>
          <cell r="AT145">
            <v>-2.2098851470060907</v>
          </cell>
          <cell r="AU145">
            <v>16.714285714285715</v>
          </cell>
        </row>
        <row r="146">
          <cell r="B146" t="str">
            <v>LA</v>
          </cell>
          <cell r="AK146">
            <v>0</v>
          </cell>
          <cell r="AM146">
            <v>835.31674956255767</v>
          </cell>
          <cell r="AO146">
            <v>0</v>
          </cell>
          <cell r="AP146">
            <v>268.14285714285717</v>
          </cell>
          <cell r="AT146">
            <v>1.8849618465302418</v>
          </cell>
          <cell r="AU146">
            <v>14</v>
          </cell>
        </row>
        <row r="147">
          <cell r="B147" t="str">
            <v>LA</v>
          </cell>
          <cell r="AK147">
            <v>4330</v>
          </cell>
          <cell r="AM147">
            <v>835.31674956255767</v>
          </cell>
          <cell r="AO147">
            <v>87.834927630158617</v>
          </cell>
          <cell r="AP147">
            <v>328.28571428571428</v>
          </cell>
          <cell r="AT147">
            <v>-4.4965561056019201</v>
          </cell>
          <cell r="AU147">
            <v>15.857142857142858</v>
          </cell>
        </row>
        <row r="148">
          <cell r="B148" t="str">
            <v>LA</v>
          </cell>
          <cell r="AK148">
            <v>2191</v>
          </cell>
          <cell r="AM148">
            <v>828.75080944048716</v>
          </cell>
          <cell r="AO148">
            <v>59.887717254810518</v>
          </cell>
          <cell r="AP148">
            <v>454.42857142857144</v>
          </cell>
          <cell r="AT148">
            <v>1.0719425631310815</v>
          </cell>
          <cell r="AU148">
            <v>16.285714285714285</v>
          </cell>
        </row>
        <row r="149">
          <cell r="B149" t="str">
            <v>LA</v>
          </cell>
          <cell r="AK149">
            <v>7678</v>
          </cell>
          <cell r="AM149">
            <v>819.21405050908641</v>
          </cell>
          <cell r="AO149">
            <v>107.31437090940901</v>
          </cell>
          <cell r="AP149">
            <v>430.85714285714283</v>
          </cell>
          <cell r="AT149">
            <v>0</v>
          </cell>
          <cell r="AU149">
            <v>17.142857142857142</v>
          </cell>
        </row>
        <row r="150">
          <cell r="B150" t="str">
            <v>LA</v>
          </cell>
          <cell r="AK150">
            <v>8462</v>
          </cell>
          <cell r="AM150">
            <v>813.93977073889857</v>
          </cell>
          <cell r="AO150">
            <v>40.601193026029193</v>
          </cell>
          <cell r="AP150">
            <v>442.85714285714283</v>
          </cell>
          <cell r="AT150">
            <v>-1</v>
          </cell>
          <cell r="AU150">
            <v>18.142857142857142</v>
          </cell>
        </row>
        <row r="151">
          <cell r="B151" t="str">
            <v>MA</v>
          </cell>
          <cell r="AK151">
            <v>0</v>
          </cell>
          <cell r="AM151">
            <v>1389.8609881006457</v>
          </cell>
          <cell r="AO151">
            <v>0</v>
          </cell>
          <cell r="AP151">
            <v>527.71428571428567</v>
          </cell>
          <cell r="AT151">
            <v>-1</v>
          </cell>
          <cell r="AU151">
            <v>61.428571428571431</v>
          </cell>
        </row>
        <row r="152">
          <cell r="B152" t="str">
            <v>MA</v>
          </cell>
          <cell r="AK152">
            <v>3694</v>
          </cell>
          <cell r="AM152">
            <v>1389.8609881006457</v>
          </cell>
          <cell r="AO152">
            <v>100.87443968846449</v>
          </cell>
          <cell r="AP152">
            <v>612.85714285714289</v>
          </cell>
          <cell r="AT152">
            <v>1.5587346108623077</v>
          </cell>
          <cell r="AU152">
            <v>67.714285714285708</v>
          </cell>
        </row>
        <row r="153">
          <cell r="B153" t="str">
            <v>MA</v>
          </cell>
          <cell r="AK153">
            <v>2884</v>
          </cell>
          <cell r="AM153">
            <v>1380.3434539790674</v>
          </cell>
          <cell r="AO153">
            <v>84.254683321536262</v>
          </cell>
          <cell r="AP153">
            <v>662.71428571428567</v>
          </cell>
          <cell r="AT153">
            <v>-1.5587346108623081</v>
          </cell>
          <cell r="AU153">
            <v>66.285714285714292</v>
          </cell>
        </row>
        <row r="154">
          <cell r="B154" t="str">
            <v>MA</v>
          </cell>
          <cell r="AK154">
            <v>3252</v>
          </cell>
          <cell r="AM154">
            <v>1369.0342153918307</v>
          </cell>
          <cell r="AO154">
            <v>106.9526849766153</v>
          </cell>
          <cell r="AP154">
            <v>660.42857142857144</v>
          </cell>
          <cell r="AT154">
            <v>-0.91049632339440634</v>
          </cell>
          <cell r="AU154">
            <v>70</v>
          </cell>
        </row>
        <row r="155">
          <cell r="B155" t="str">
            <v>MA</v>
          </cell>
          <cell r="AK155">
            <v>4822</v>
          </cell>
          <cell r="AM155">
            <v>1360.1903621493402</v>
          </cell>
          <cell r="AO155">
            <v>54.374987671808171</v>
          </cell>
          <cell r="AP155">
            <v>687.28571428571433</v>
          </cell>
          <cell r="AT155">
            <v>0</v>
          </cell>
          <cell r="AU155">
            <v>70.285714285714292</v>
          </cell>
        </row>
        <row r="156">
          <cell r="B156" t="str">
            <v>MA</v>
          </cell>
          <cell r="AK156">
            <v>0</v>
          </cell>
          <cell r="AM156">
            <v>1342.9613320075675</v>
          </cell>
          <cell r="AO156">
            <v>0</v>
          </cell>
          <cell r="AP156">
            <v>674.71428571428567</v>
          </cell>
          <cell r="AT156">
            <v>-1</v>
          </cell>
          <cell r="AU156">
            <v>58.142857142857146</v>
          </cell>
        </row>
        <row r="157">
          <cell r="B157" t="str">
            <v>MA</v>
          </cell>
          <cell r="AK157">
            <v>700</v>
          </cell>
          <cell r="AM157">
            <v>1342.9613320075675</v>
          </cell>
          <cell r="AO157">
            <v>153.54662250083561</v>
          </cell>
          <cell r="AP157">
            <v>824</v>
          </cell>
          <cell r="AT157">
            <v>2.6776744397128245</v>
          </cell>
          <cell r="AU157">
            <v>76.428571428571431</v>
          </cell>
        </row>
        <row r="158">
          <cell r="B158" t="str">
            <v>MA</v>
          </cell>
          <cell r="AK158">
            <v>2228</v>
          </cell>
          <cell r="AM158">
            <v>1336.9125377315042</v>
          </cell>
          <cell r="AO158">
            <v>108.12710088758307</v>
          </cell>
          <cell r="AP158">
            <v>1037.2857142857142</v>
          </cell>
          <cell r="AT158">
            <v>-1.592277523781878</v>
          </cell>
          <cell r="AU158">
            <v>88.428571428571431</v>
          </cell>
        </row>
        <row r="159">
          <cell r="B159" t="str">
            <v>MD</v>
          </cell>
          <cell r="AK159">
            <v>1359</v>
          </cell>
          <cell r="AM159">
            <v>876.6395380262353</v>
          </cell>
          <cell r="AO159">
            <v>66.981534856599012</v>
          </cell>
          <cell r="AP159">
            <v>882.14285714285711</v>
          </cell>
          <cell r="AT159">
            <v>-4.9594844546403873</v>
          </cell>
          <cell r="AU159">
            <v>35.714285714285715</v>
          </cell>
        </row>
        <row r="160">
          <cell r="B160" t="str">
            <v>MD</v>
          </cell>
          <cell r="AK160">
            <v>305</v>
          </cell>
          <cell r="AM160">
            <v>867.61455806530739</v>
          </cell>
          <cell r="AO160">
            <v>47.59874764088115</v>
          </cell>
          <cell r="AP160">
            <v>923.57142857142856</v>
          </cell>
          <cell r="AT160">
            <v>-1.1077843133985552</v>
          </cell>
          <cell r="AU160">
            <v>36.428571428571431</v>
          </cell>
        </row>
        <row r="161">
          <cell r="B161" t="str">
            <v>MD</v>
          </cell>
          <cell r="AK161">
            <v>-842</v>
          </cell>
          <cell r="AM161">
            <v>855.07164420339836</v>
          </cell>
          <cell r="AO161">
            <v>34.75845817080684</v>
          </cell>
          <cell r="AP161">
            <v>931.42857142857144</v>
          </cell>
          <cell r="AT161">
            <v>5.6073537582115538</v>
          </cell>
          <cell r="AU161">
            <v>38</v>
          </cell>
        </row>
        <row r="162">
          <cell r="B162" t="str">
            <v>MD</v>
          </cell>
          <cell r="AK162">
            <v>-3130</v>
          </cell>
          <cell r="AM162">
            <v>838.18884926738201</v>
          </cell>
          <cell r="AO162">
            <v>27.284631761349896</v>
          </cell>
          <cell r="AP162">
            <v>937.71428571428567</v>
          </cell>
          <cell r="AT162">
            <v>12.820099947341157</v>
          </cell>
          <cell r="AU162">
            <v>37</v>
          </cell>
        </row>
        <row r="163">
          <cell r="B163" t="str">
            <v>MD</v>
          </cell>
          <cell r="AK163">
            <v>-57</v>
          </cell>
          <cell r="AM163">
            <v>817.1634405788086</v>
          </cell>
          <cell r="AO163">
            <v>26.44479981639228</v>
          </cell>
          <cell r="AP163">
            <v>882.57142857142856</v>
          </cell>
          <cell r="AT163">
            <v>-1.4030793845042457</v>
          </cell>
          <cell r="AU163">
            <v>38.428571428571431</v>
          </cell>
        </row>
        <row r="164">
          <cell r="B164" t="str">
            <v>MD</v>
          </cell>
          <cell r="AK164">
            <v>208</v>
          </cell>
          <cell r="AM164">
            <v>796.02295928599756</v>
          </cell>
          <cell r="AO164">
            <v>45.256163901203301</v>
          </cell>
          <cell r="AP164">
            <v>871.42857142857144</v>
          </cell>
          <cell r="AT164">
            <v>1.0770677067636976</v>
          </cell>
          <cell r="AU164">
            <v>38.428571428571431</v>
          </cell>
        </row>
        <row r="165">
          <cell r="B165" t="str">
            <v>MD</v>
          </cell>
          <cell r="AK165">
            <v>-440</v>
          </cell>
          <cell r="AM165">
            <v>783.92389689757681</v>
          </cell>
          <cell r="AO165">
            <v>61.436157142949568</v>
          </cell>
          <cell r="AP165">
            <v>877.28571428571433</v>
          </cell>
          <cell r="AT165">
            <v>3.222271094138538</v>
          </cell>
          <cell r="AU165">
            <v>36</v>
          </cell>
        </row>
        <row r="166">
          <cell r="B166" t="str">
            <v>MD</v>
          </cell>
          <cell r="AK166">
            <v>825</v>
          </cell>
          <cell r="AM166">
            <v>775.12906214512429</v>
          </cell>
          <cell r="AO166">
            <v>38.607426146582938</v>
          </cell>
          <cell r="AP166">
            <v>1055.7142857142858</v>
          </cell>
          <cell r="AT166">
            <v>-2.2542493370502825</v>
          </cell>
          <cell r="AU166">
            <v>39.857142857142854</v>
          </cell>
        </row>
        <row r="167">
          <cell r="B167" t="str">
            <v>ME</v>
          </cell>
          <cell r="AK167">
            <v>-216</v>
          </cell>
          <cell r="AM167">
            <v>174.54431969326566</v>
          </cell>
          <cell r="AO167">
            <v>67.494613508861519</v>
          </cell>
          <cell r="AP167">
            <v>39.285714285714285</v>
          </cell>
          <cell r="AT167">
            <v>0</v>
          </cell>
          <cell r="AU167">
            <v>1.5714285714285714</v>
          </cell>
        </row>
        <row r="168">
          <cell r="B168" t="str">
            <v>ME</v>
          </cell>
          <cell r="AK168">
            <v>-387</v>
          </cell>
          <cell r="AM168">
            <v>172.76098053931148</v>
          </cell>
          <cell r="AO168">
            <v>37.130654978145017</v>
          </cell>
          <cell r="AP168">
            <v>38.571428571428569</v>
          </cell>
          <cell r="AT168">
            <v>-1</v>
          </cell>
          <cell r="AU168">
            <v>1.5714285714285714</v>
          </cell>
        </row>
        <row r="169">
          <cell r="B169" t="str">
            <v>ME</v>
          </cell>
          <cell r="AK169">
            <v>3300</v>
          </cell>
          <cell r="AM169">
            <v>169.56583122181024</v>
          </cell>
          <cell r="AO169">
            <v>27.897738871147869</v>
          </cell>
          <cell r="AP169">
            <v>38.428571428571431</v>
          </cell>
          <cell r="AT169">
            <v>0.5</v>
          </cell>
          <cell r="AU169">
            <v>1.7142857142857142</v>
          </cell>
        </row>
        <row r="170">
          <cell r="B170" t="str">
            <v>ME</v>
          </cell>
          <cell r="AK170">
            <v>-333</v>
          </cell>
          <cell r="AM170">
            <v>165.40470652925049</v>
          </cell>
          <cell r="AO170">
            <v>41.353691314934871</v>
          </cell>
          <cell r="AP170">
            <v>39.714285714285715</v>
          </cell>
          <cell r="AT170">
            <v>-0.63092975357145731</v>
          </cell>
          <cell r="AU170">
            <v>1.4285714285714286</v>
          </cell>
        </row>
        <row r="171">
          <cell r="B171" t="str">
            <v>ME</v>
          </cell>
          <cell r="AK171">
            <v>-468</v>
          </cell>
          <cell r="AM171">
            <v>162.65539200023778</v>
          </cell>
          <cell r="AO171">
            <v>28.830868062715627</v>
          </cell>
          <cell r="AP171">
            <v>44.571428571428569</v>
          </cell>
          <cell r="AT171">
            <v>1.7095112913514547</v>
          </cell>
          <cell r="AU171">
            <v>1.5714285714285714</v>
          </cell>
        </row>
        <row r="172">
          <cell r="B172" t="str">
            <v>ME</v>
          </cell>
          <cell r="AK172">
            <v>7778</v>
          </cell>
          <cell r="AM172">
            <v>158.7914905000037</v>
          </cell>
          <cell r="AO172">
            <v>52.554647611685105</v>
          </cell>
          <cell r="AP172">
            <v>45.428571428571431</v>
          </cell>
          <cell r="AT172">
            <v>1</v>
          </cell>
          <cell r="AU172">
            <v>1.1428571428571428</v>
          </cell>
        </row>
        <row r="173">
          <cell r="B173" t="str">
            <v>ME</v>
          </cell>
          <cell r="AK173">
            <v>-315</v>
          </cell>
          <cell r="AM173">
            <v>156.71092815372384</v>
          </cell>
          <cell r="AO173">
            <v>41.419528454785109</v>
          </cell>
          <cell r="AP173">
            <v>52.571428571428569</v>
          </cell>
          <cell r="AT173">
            <v>0</v>
          </cell>
          <cell r="AU173">
            <v>0.8571428571428571</v>
          </cell>
        </row>
        <row r="174">
          <cell r="B174" t="str">
            <v>ME</v>
          </cell>
          <cell r="AK174">
            <v>-171</v>
          </cell>
          <cell r="AM174">
            <v>154.11022522087399</v>
          </cell>
          <cell r="AO174">
            <v>75.315381781920991</v>
          </cell>
          <cell r="AP174">
            <v>51.571428571428569</v>
          </cell>
          <cell r="AT174">
            <v>-1</v>
          </cell>
          <cell r="AU174">
            <v>1</v>
          </cell>
        </row>
        <row r="175">
          <cell r="B175" t="str">
            <v>MI</v>
          </cell>
          <cell r="AK175">
            <v>12043</v>
          </cell>
          <cell r="AM175">
            <v>572.74100453069866</v>
          </cell>
          <cell r="AO175">
            <v>295.04694694699327</v>
          </cell>
          <cell r="AP175">
            <v>378.71428571428572</v>
          </cell>
          <cell r="AT175">
            <v>-6.1162553741997074</v>
          </cell>
          <cell r="AU175">
            <v>39.428571428571431</v>
          </cell>
        </row>
        <row r="176">
          <cell r="B176" t="str">
            <v>MI</v>
          </cell>
          <cell r="AK176">
            <v>10688</v>
          </cell>
          <cell r="AM176">
            <v>571.39705619565655</v>
          </cell>
          <cell r="AO176">
            <v>77.205673365936065</v>
          </cell>
          <cell r="AP176">
            <v>388.28571428571428</v>
          </cell>
          <cell r="AT176">
            <v>-0.97510071346786253</v>
          </cell>
          <cell r="AU176">
            <v>37.571428571428569</v>
          </cell>
        </row>
        <row r="177">
          <cell r="B177" t="str">
            <v>MI</v>
          </cell>
          <cell r="AK177">
            <v>14575</v>
          </cell>
          <cell r="AM177">
            <v>566.29005252249647</v>
          </cell>
          <cell r="AO177">
            <v>149.57325081727524</v>
          </cell>
          <cell r="AP177">
            <v>359.85714285714283</v>
          </cell>
          <cell r="AT177">
            <v>1.3415126739883823</v>
          </cell>
          <cell r="AU177">
            <v>34.285714285714285</v>
          </cell>
        </row>
        <row r="178">
          <cell r="B178" t="str">
            <v>MI</v>
          </cell>
          <cell r="AK178">
            <v>11079</v>
          </cell>
          <cell r="AM178">
            <v>563.67184206237732</v>
          </cell>
          <cell r="AO178">
            <v>64.309618512510511</v>
          </cell>
          <cell r="AP178">
            <v>386.85714285714283</v>
          </cell>
          <cell r="AT178">
            <v>-6.2319013047040626</v>
          </cell>
          <cell r="AU178">
            <v>35.428571428571431</v>
          </cell>
        </row>
        <row r="179">
          <cell r="B179" t="str">
            <v>MI</v>
          </cell>
          <cell r="AK179">
            <v>6146</v>
          </cell>
          <cell r="AM179">
            <v>557.62905214111379</v>
          </cell>
          <cell r="AO179">
            <v>95.283415504016091</v>
          </cell>
          <cell r="AP179">
            <v>357.71428571428572</v>
          </cell>
          <cell r="AT179">
            <v>-1.1911351040014628</v>
          </cell>
          <cell r="AU179">
            <v>34.714285714285715</v>
          </cell>
        </row>
        <row r="180">
          <cell r="B180" t="str">
            <v>MI</v>
          </cell>
          <cell r="AK180">
            <v>4933</v>
          </cell>
          <cell r="AM180">
            <v>553.58725196313515</v>
          </cell>
          <cell r="AO180">
            <v>76.130139420263887</v>
          </cell>
          <cell r="AP180">
            <v>371.28571428571428</v>
          </cell>
          <cell r="AT180">
            <v>0.72096851403481332</v>
          </cell>
          <cell r="AU180">
            <v>39.142857142857146</v>
          </cell>
        </row>
        <row r="181">
          <cell r="B181" t="str">
            <v>MI</v>
          </cell>
          <cell r="AK181">
            <v>9189</v>
          </cell>
          <cell r="AM181">
            <v>548.56984484564452</v>
          </cell>
          <cell r="AO181">
            <v>170.93203629248433</v>
          </cell>
          <cell r="AP181">
            <v>393.42857142857144</v>
          </cell>
          <cell r="AT181">
            <v>0.89647729633866391</v>
          </cell>
          <cell r="AU181">
            <v>35.571428571428569</v>
          </cell>
        </row>
        <row r="182">
          <cell r="B182" t="str">
            <v>MI</v>
          </cell>
          <cell r="AK182">
            <v>19608</v>
          </cell>
          <cell r="AM182">
            <v>546.34984129961197</v>
          </cell>
          <cell r="AO182">
            <v>187.97306695858694</v>
          </cell>
          <cell r="AP182">
            <v>423.71428571428572</v>
          </cell>
          <cell r="AT182">
            <v>0.79174406918855755</v>
          </cell>
          <cell r="AU182">
            <v>46.428571428571431</v>
          </cell>
        </row>
        <row r="183">
          <cell r="B183" t="str">
            <v>MN</v>
          </cell>
          <cell r="AK183">
            <v>2493</v>
          </cell>
          <cell r="AM183">
            <v>442.19355931959586</v>
          </cell>
          <cell r="AO183">
            <v>48.459455306106726</v>
          </cell>
          <cell r="AP183">
            <v>556.14285714285711</v>
          </cell>
          <cell r="AT183">
            <v>-2.0600427171061453</v>
          </cell>
          <cell r="AU183">
            <v>24.285714285714285</v>
          </cell>
        </row>
        <row r="184">
          <cell r="B184" t="str">
            <v>MN</v>
          </cell>
          <cell r="AK184">
            <v>411</v>
          </cell>
          <cell r="AM184">
            <v>435.91359683798623</v>
          </cell>
          <cell r="AO184">
            <v>25.749913130212029</v>
          </cell>
          <cell r="AP184">
            <v>611</v>
          </cell>
          <cell r="AT184">
            <v>-0.90947481200908442</v>
          </cell>
          <cell r="AU184">
            <v>24.571428571428573</v>
          </cell>
        </row>
        <row r="185">
          <cell r="B185" t="str">
            <v>MN</v>
          </cell>
          <cell r="AK185">
            <v>2045</v>
          </cell>
          <cell r="AM185">
            <v>424.33601237468366</v>
          </cell>
          <cell r="AO185">
            <v>25.09527606507358</v>
          </cell>
          <cell r="AP185">
            <v>620.71428571428567</v>
          </cell>
          <cell r="AT185">
            <v>20.445883633614336</v>
          </cell>
          <cell r="AU185">
            <v>25</v>
          </cell>
        </row>
        <row r="186">
          <cell r="B186" t="str">
            <v>MN</v>
          </cell>
          <cell r="AK186">
            <v>2825</v>
          </cell>
          <cell r="AM186">
            <v>412.77596970602229</v>
          </cell>
          <cell r="AO186">
            <v>27.5808211870782</v>
          </cell>
          <cell r="AP186">
            <v>646.57142857142856</v>
          </cell>
          <cell r="AT186">
            <v>-3.685929036950089</v>
          </cell>
          <cell r="AU186">
            <v>22.142857142857142</v>
          </cell>
        </row>
        <row r="187">
          <cell r="B187" t="str">
            <v>MN</v>
          </cell>
          <cell r="AK187">
            <v>3846</v>
          </cell>
          <cell r="AM187">
            <v>402.53156163546362</v>
          </cell>
          <cell r="AO187">
            <v>32.583146601443232</v>
          </cell>
          <cell r="AP187">
            <v>678.14285714285711</v>
          </cell>
          <cell r="AT187">
            <v>23.911903366978947</v>
          </cell>
          <cell r="AU187">
            <v>22.714285714285715</v>
          </cell>
        </row>
        <row r="188">
          <cell r="B188" t="str">
            <v>MN</v>
          </cell>
          <cell r="AK188">
            <v>1594</v>
          </cell>
          <cell r="AM188">
            <v>394.05887482368303</v>
          </cell>
          <cell r="AO188">
            <v>30.546675761474599</v>
          </cell>
          <cell r="AP188">
            <v>684.85714285714289</v>
          </cell>
          <cell r="AT188">
            <v>1.089873307251531</v>
          </cell>
          <cell r="AU188">
            <v>22.285714285714285</v>
          </cell>
        </row>
        <row r="189">
          <cell r="B189" t="str">
            <v>MN</v>
          </cell>
          <cell r="AK189">
            <v>-611</v>
          </cell>
          <cell r="AM189">
            <v>385.21781032443374</v>
          </cell>
          <cell r="AO189">
            <v>23.250947994409639</v>
          </cell>
          <cell r="AP189">
            <v>704.42857142857144</v>
          </cell>
          <cell r="AT189">
            <v>1.7095112913514547</v>
          </cell>
          <cell r="AU189">
            <v>21.571428571428573</v>
          </cell>
        </row>
        <row r="190">
          <cell r="B190" t="str">
            <v>MO</v>
          </cell>
          <cell r="AK190">
            <v>4347</v>
          </cell>
          <cell r="AM190">
            <v>216.02231706506603</v>
          </cell>
          <cell r="AO190">
            <v>50.972488019594586</v>
          </cell>
          <cell r="AP190">
            <v>165.71428571428572</v>
          </cell>
          <cell r="AT190">
            <v>0</v>
          </cell>
          <cell r="AU190">
            <v>12.571428571428571</v>
          </cell>
        </row>
        <row r="191">
          <cell r="B191" t="str">
            <v>MO</v>
          </cell>
          <cell r="AK191">
            <v>6281</v>
          </cell>
          <cell r="AM191">
            <v>213.10462988327629</v>
          </cell>
          <cell r="AO191">
            <v>48.911018546947297</v>
          </cell>
          <cell r="AP191">
            <v>165.57142857142858</v>
          </cell>
          <cell r="AT191">
            <v>-0.19823986317056047</v>
          </cell>
          <cell r="AU191">
            <v>13</v>
          </cell>
        </row>
        <row r="192">
          <cell r="B192" t="str">
            <v>MO</v>
          </cell>
          <cell r="AK192">
            <v>5910</v>
          </cell>
          <cell r="AM192">
            <v>210.10589583532573</v>
          </cell>
          <cell r="AO192">
            <v>53.452520218718178</v>
          </cell>
          <cell r="AP192">
            <v>172.85714285714286</v>
          </cell>
          <cell r="AT192">
            <v>11.086743806771468</v>
          </cell>
          <cell r="AU192">
            <v>13.571428571428571</v>
          </cell>
        </row>
        <row r="193">
          <cell r="B193" t="str">
            <v>MO</v>
          </cell>
          <cell r="AK193">
            <v>5563</v>
          </cell>
          <cell r="AM193">
            <v>207.39893050555418</v>
          </cell>
          <cell r="AO193">
            <v>72.348103951067145</v>
          </cell>
          <cell r="AP193">
            <v>176.71428571428572</v>
          </cell>
          <cell r="AT193">
            <v>0.669001619799789</v>
          </cell>
          <cell r="AU193">
            <v>9.5714285714285712</v>
          </cell>
        </row>
        <row r="194">
          <cell r="B194" t="str">
            <v>MO</v>
          </cell>
          <cell r="AK194">
            <v>3736</v>
          </cell>
          <cell r="AM194">
            <v>205.42138697122996</v>
          </cell>
          <cell r="AO194">
            <v>48.18438675118685</v>
          </cell>
          <cell r="AP194">
            <v>190.42857142857142</v>
          </cell>
          <cell r="AT194">
            <v>7.2725408973417123</v>
          </cell>
          <cell r="AU194">
            <v>6.5714285714285712</v>
          </cell>
        </row>
        <row r="195">
          <cell r="B195" t="str">
            <v>MO</v>
          </cell>
          <cell r="AK195">
            <v>3213</v>
          </cell>
          <cell r="AM195">
            <v>202.48749041620806</v>
          </cell>
          <cell r="AO195">
            <v>42.731069441122386</v>
          </cell>
          <cell r="AP195">
            <v>180</v>
          </cell>
          <cell r="AT195">
            <v>0.3010299956639812</v>
          </cell>
          <cell r="AU195">
            <v>9.2857142857142865</v>
          </cell>
        </row>
        <row r="196">
          <cell r="B196" t="str">
            <v>MO</v>
          </cell>
          <cell r="AK196">
            <v>1673</v>
          </cell>
          <cell r="AM196">
            <v>199.22940639654288</v>
          </cell>
          <cell r="AO196">
            <v>68.358260030763361</v>
          </cell>
          <cell r="AP196">
            <v>173</v>
          </cell>
          <cell r="AT196">
            <v>-0.5</v>
          </cell>
          <cell r="AU196">
            <v>10</v>
          </cell>
        </row>
        <row r="197">
          <cell r="B197" t="str">
            <v>MO</v>
          </cell>
          <cell r="AK197">
            <v>3976</v>
          </cell>
          <cell r="AM197">
            <v>197.21944411575436</v>
          </cell>
          <cell r="AO197">
            <v>46.767216930641816</v>
          </cell>
          <cell r="AP197">
            <v>174.57142857142858</v>
          </cell>
          <cell r="AT197">
            <v>-3.1062837195053907</v>
          </cell>
          <cell r="AU197">
            <v>11.428571428571429</v>
          </cell>
        </row>
        <row r="198">
          <cell r="B198" t="str">
            <v>MP</v>
          </cell>
          <cell r="AK198">
            <v>161</v>
          </cell>
          <cell r="AM198">
            <v>2200</v>
          </cell>
          <cell r="AO198">
            <v>0</v>
          </cell>
          <cell r="AP198">
            <v>0</v>
          </cell>
          <cell r="AT198">
            <v>0</v>
          </cell>
          <cell r="AU198">
            <v>0</v>
          </cell>
        </row>
        <row r="199">
          <cell r="B199" t="str">
            <v>MP</v>
          </cell>
          <cell r="AK199">
            <v>165</v>
          </cell>
          <cell r="AM199">
            <v>2200</v>
          </cell>
          <cell r="AO199">
            <v>0</v>
          </cell>
          <cell r="AP199">
            <v>0</v>
          </cell>
          <cell r="AT199">
            <v>0</v>
          </cell>
          <cell r="AU199">
            <v>0</v>
          </cell>
        </row>
        <row r="200">
          <cell r="B200" t="str">
            <v>MP</v>
          </cell>
          <cell r="AK200">
            <v>324</v>
          </cell>
          <cell r="AM200">
            <v>2200</v>
          </cell>
          <cell r="AO200">
            <v>0</v>
          </cell>
          <cell r="AP200">
            <v>0</v>
          </cell>
          <cell r="AT200">
            <v>0</v>
          </cell>
          <cell r="AU200">
            <v>0</v>
          </cell>
        </row>
        <row r="201">
          <cell r="B201" t="str">
            <v>MP</v>
          </cell>
          <cell r="AK201">
            <v>261</v>
          </cell>
          <cell r="AM201">
            <v>2200</v>
          </cell>
          <cell r="AO201">
            <v>0</v>
          </cell>
          <cell r="AP201">
            <v>0</v>
          </cell>
          <cell r="AT201">
            <v>0</v>
          </cell>
          <cell r="AU201">
            <v>0</v>
          </cell>
        </row>
        <row r="202">
          <cell r="B202" t="str">
            <v>MP</v>
          </cell>
          <cell r="AK202">
            <v>223</v>
          </cell>
          <cell r="AM202">
            <v>2200</v>
          </cell>
          <cell r="AO202">
            <v>0</v>
          </cell>
          <cell r="AP202">
            <v>0</v>
          </cell>
          <cell r="AT202">
            <v>0</v>
          </cell>
          <cell r="AU202">
            <v>0</v>
          </cell>
        </row>
        <row r="203">
          <cell r="B203" t="str">
            <v>MP</v>
          </cell>
          <cell r="AK203">
            <v>260</v>
          </cell>
          <cell r="AM203">
            <v>2200</v>
          </cell>
          <cell r="AO203">
            <v>0</v>
          </cell>
          <cell r="AP203">
            <v>0.14285714285714285</v>
          </cell>
          <cell r="AT203">
            <v>0</v>
          </cell>
          <cell r="AU203">
            <v>0</v>
          </cell>
        </row>
        <row r="204">
          <cell r="B204" t="str">
            <v>MP</v>
          </cell>
          <cell r="AK204">
            <v>183</v>
          </cell>
          <cell r="AM204">
            <v>2200</v>
          </cell>
          <cell r="AO204">
            <v>0</v>
          </cell>
          <cell r="AP204">
            <v>0.14285714285714285</v>
          </cell>
          <cell r="AT204">
            <v>0</v>
          </cell>
          <cell r="AU204">
            <v>0</v>
          </cell>
        </row>
        <row r="205">
          <cell r="B205" t="str">
            <v>MS</v>
          </cell>
          <cell r="AK205">
            <v>1907</v>
          </cell>
          <cell r="AM205">
            <v>526.95315897580008</v>
          </cell>
          <cell r="AO205">
            <v>43.15231686940708</v>
          </cell>
          <cell r="AP205">
            <v>327.71428571428572</v>
          </cell>
          <cell r="AT205">
            <v>-0.87911815578677444</v>
          </cell>
          <cell r="AU205">
            <v>14.857142857142858</v>
          </cell>
        </row>
        <row r="206">
          <cell r="B206" t="str">
            <v>MS</v>
          </cell>
          <cell r="AK206">
            <v>3185</v>
          </cell>
          <cell r="AM206">
            <v>518.55643202665544</v>
          </cell>
          <cell r="AO206">
            <v>39.1541481340197</v>
          </cell>
          <cell r="AP206">
            <v>321.28571428571428</v>
          </cell>
          <cell r="AT206">
            <v>-4.1492381461821122</v>
          </cell>
          <cell r="AU206">
            <v>15.571428571428571</v>
          </cell>
        </row>
        <row r="207">
          <cell r="B207" t="str">
            <v>MS</v>
          </cell>
          <cell r="AK207">
            <v>-4766</v>
          </cell>
          <cell r="AM207">
            <v>509.45719007379756</v>
          </cell>
          <cell r="AO207">
            <v>23.69715467107223</v>
          </cell>
          <cell r="AP207">
            <v>317.71428571428572</v>
          </cell>
          <cell r="AT207">
            <v>-2.5838249455646194</v>
          </cell>
          <cell r="AU207">
            <v>15.285714285714286</v>
          </cell>
        </row>
        <row r="208">
          <cell r="B208" t="str">
            <v>MS</v>
          </cell>
          <cell r="AK208">
            <v>5631</v>
          </cell>
          <cell r="AM208">
            <v>494.7712811866482</v>
          </cell>
          <cell r="AO208">
            <v>24.177241237041347</v>
          </cell>
          <cell r="AP208">
            <v>309.42857142857144</v>
          </cell>
          <cell r="AT208">
            <v>-2.293056706715189</v>
          </cell>
          <cell r="AU208">
            <v>16.285714285714285</v>
          </cell>
        </row>
        <row r="209">
          <cell r="B209" t="str">
            <v>MS</v>
          </cell>
          <cell r="AK209">
            <v>5085</v>
          </cell>
          <cell r="AM209">
            <v>480.78788730321219</v>
          </cell>
          <cell r="AO209">
            <v>30.023773615307082</v>
          </cell>
          <cell r="AP209">
            <v>307.14285714285717</v>
          </cell>
          <cell r="AT209">
            <v>2.8277587705434644</v>
          </cell>
          <cell r="AU209">
            <v>16.142857142857142</v>
          </cell>
        </row>
        <row r="210">
          <cell r="B210" t="str">
            <v>MS</v>
          </cell>
          <cell r="AK210">
            <v>-2817</v>
          </cell>
          <cell r="AM210">
            <v>469.81527200711884</v>
          </cell>
          <cell r="AO210">
            <v>30.752951993166011</v>
          </cell>
          <cell r="AP210">
            <v>296.71428571428572</v>
          </cell>
          <cell r="AT210">
            <v>12.126774240111915</v>
          </cell>
          <cell r="AU210">
            <v>14.285714285714286</v>
          </cell>
        </row>
        <row r="211">
          <cell r="B211" t="str">
            <v>MS</v>
          </cell>
          <cell r="AK211">
            <v>1172</v>
          </cell>
          <cell r="AM211">
            <v>459.34445314224922</v>
          </cell>
          <cell r="AO211">
            <v>34.515284498474571</v>
          </cell>
          <cell r="AP211">
            <v>289.57142857142856</v>
          </cell>
          <cell r="AT211">
            <v>1.3062764358521379</v>
          </cell>
          <cell r="AU211">
            <v>14</v>
          </cell>
        </row>
        <row r="212">
          <cell r="B212" t="str">
            <v>MT</v>
          </cell>
          <cell r="AK212">
            <v>819</v>
          </cell>
          <cell r="AM212">
            <v>47.756678343588597</v>
          </cell>
          <cell r="AO212">
            <v>89.588826182185912</v>
          </cell>
          <cell r="AP212">
            <v>5.7142857142857144</v>
          </cell>
          <cell r="AT212">
            <v>0</v>
          </cell>
          <cell r="AU212">
            <v>0.14285714285714285</v>
          </cell>
        </row>
        <row r="213">
          <cell r="B213" t="str">
            <v>MT</v>
          </cell>
          <cell r="AK213">
            <v>414</v>
          </cell>
          <cell r="AM213">
            <v>47.38861145847423</v>
          </cell>
          <cell r="AO213">
            <v>35.349373586093741</v>
          </cell>
          <cell r="AP213">
            <v>5.1428571428571432</v>
          </cell>
          <cell r="AT213">
            <v>0</v>
          </cell>
          <cell r="AU213">
            <v>0.14285714285714285</v>
          </cell>
        </row>
        <row r="214">
          <cell r="B214" t="str">
            <v>MT</v>
          </cell>
          <cell r="AK214">
            <v>635</v>
          </cell>
          <cell r="AM214">
            <v>46.468444245688332</v>
          </cell>
          <cell r="AO214">
            <v>28.821981132219882</v>
          </cell>
          <cell r="AP214">
            <v>3.7142857142857144</v>
          </cell>
          <cell r="AT214">
            <v>0</v>
          </cell>
          <cell r="AU214">
            <v>0.14285714285714285</v>
          </cell>
        </row>
        <row r="215">
          <cell r="B215" t="str">
            <v>MT</v>
          </cell>
          <cell r="AK215">
            <v>1656</v>
          </cell>
          <cell r="AM215">
            <v>45.364243590345239</v>
          </cell>
          <cell r="AO215">
            <v>42.367676408933477</v>
          </cell>
          <cell r="AP215">
            <v>2</v>
          </cell>
          <cell r="AT215">
            <v>0</v>
          </cell>
          <cell r="AU215">
            <v>0.14285714285714285</v>
          </cell>
        </row>
        <row r="216">
          <cell r="B216" t="str">
            <v>MT</v>
          </cell>
          <cell r="AK216">
            <v>1110</v>
          </cell>
          <cell r="AM216">
            <v>44.628109820116514</v>
          </cell>
          <cell r="AO216">
            <v>83.697043687982713</v>
          </cell>
          <cell r="AP216">
            <v>0.8571428571428571</v>
          </cell>
          <cell r="AT216">
            <v>0</v>
          </cell>
          <cell r="AU216">
            <v>0.14285714285714285</v>
          </cell>
        </row>
        <row r="217">
          <cell r="B217" t="str">
            <v>MT</v>
          </cell>
          <cell r="AK217">
            <v>1789</v>
          </cell>
          <cell r="AM217">
            <v>44.260042935002147</v>
          </cell>
          <cell r="AO217">
            <v>166.3550826580053</v>
          </cell>
          <cell r="AP217">
            <v>0.42857142857142855</v>
          </cell>
          <cell r="AT217">
            <v>-1</v>
          </cell>
          <cell r="AU217">
            <v>0.14285714285714285</v>
          </cell>
        </row>
        <row r="218">
          <cell r="B218" t="str">
            <v>MT</v>
          </cell>
          <cell r="AK218">
            <v>152</v>
          </cell>
          <cell r="AM218">
            <v>44.076009492444967</v>
          </cell>
          <cell r="AO218">
            <v>0</v>
          </cell>
          <cell r="AP218">
            <v>1.1428571428571428</v>
          </cell>
          <cell r="AT218">
            <v>0</v>
          </cell>
          <cell r="AU218">
            <v>0.14285714285714285</v>
          </cell>
        </row>
        <row r="219">
          <cell r="B219" t="str">
            <v>NC</v>
          </cell>
          <cell r="AK219">
            <v>-1121</v>
          </cell>
          <cell r="AM219">
            <v>275.75744954090055</v>
          </cell>
          <cell r="AO219">
            <v>29.746391942591401</v>
          </cell>
          <cell r="AP219">
            <v>757</v>
          </cell>
          <cell r="AT219">
            <v>2.4094208396532095</v>
          </cell>
          <cell r="AU219">
            <v>20.571428571428573</v>
          </cell>
        </row>
        <row r="220">
          <cell r="B220" t="str">
            <v>NC</v>
          </cell>
          <cell r="AK220">
            <v>2972</v>
          </cell>
          <cell r="AM220">
            <v>269.40606653196204</v>
          </cell>
          <cell r="AO220">
            <v>21.285153225458266</v>
          </cell>
          <cell r="AP220">
            <v>766.71428571428567</v>
          </cell>
          <cell r="AT220">
            <v>-1</v>
          </cell>
          <cell r="AU220">
            <v>20.285714285714285</v>
          </cell>
        </row>
        <row r="221">
          <cell r="B221" t="str">
            <v>NC</v>
          </cell>
          <cell r="AK221">
            <v>1076</v>
          </cell>
          <cell r="AM221">
            <v>260.77421662663915</v>
          </cell>
          <cell r="AO221">
            <v>15.837786203947568</v>
          </cell>
          <cell r="AP221">
            <v>706.85714285714289</v>
          </cell>
          <cell r="AT221">
            <v>-1.2047104198266045</v>
          </cell>
          <cell r="AU221">
            <v>20</v>
          </cell>
        </row>
        <row r="222">
          <cell r="B222" t="str">
            <v>NC</v>
          </cell>
          <cell r="AK222">
            <v>5279</v>
          </cell>
          <cell r="AM222">
            <v>249.60746756789712</v>
          </cell>
          <cell r="AO222">
            <v>16.714304776337443</v>
          </cell>
          <cell r="AP222">
            <v>695.71428571428567</v>
          </cell>
          <cell r="AT222">
            <v>-22.525505955544606</v>
          </cell>
          <cell r="AU222">
            <v>18.714285714285715</v>
          </cell>
        </row>
        <row r="223">
          <cell r="B223" t="str">
            <v>NC</v>
          </cell>
          <cell r="AK223">
            <v>3196</v>
          </cell>
          <cell r="AM223">
            <v>239.46787095422084</v>
          </cell>
          <cell r="AO223">
            <v>22.118779774256126</v>
          </cell>
          <cell r="AP223">
            <v>650.28571428571433</v>
          </cell>
          <cell r="AT223">
            <v>4.2187115522957299</v>
          </cell>
          <cell r="AU223">
            <v>15.857142857142858</v>
          </cell>
        </row>
        <row r="224">
          <cell r="B224" t="str">
            <v>NC</v>
          </cell>
          <cell r="AK224">
            <v>6945</v>
          </cell>
          <cell r="AM224">
            <v>232.07991208328943</v>
          </cell>
          <cell r="AO224">
            <v>34.633476856725068</v>
          </cell>
          <cell r="AP224">
            <v>643.71428571428567</v>
          </cell>
          <cell r="AT224">
            <v>0.81806789910125155</v>
          </cell>
          <cell r="AU224">
            <v>13.142857142857142</v>
          </cell>
        </row>
        <row r="225">
          <cell r="B225" t="str">
            <v>NC</v>
          </cell>
          <cell r="AK225">
            <v>5881</v>
          </cell>
          <cell r="AM225">
            <v>227.48128462281173</v>
          </cell>
          <cell r="AO225">
            <v>94.724440885863388</v>
          </cell>
          <cell r="AP225">
            <v>634.28571428571433</v>
          </cell>
          <cell r="AT225">
            <v>3.8017840169239308</v>
          </cell>
          <cell r="AU225">
            <v>10.714285714285714</v>
          </cell>
        </row>
        <row r="226">
          <cell r="B226" t="str">
            <v>NC</v>
          </cell>
          <cell r="AK226">
            <v>614</v>
          </cell>
          <cell r="AM226">
            <v>225.82276324362303</v>
          </cell>
          <cell r="AO226">
            <v>22.037834780785495</v>
          </cell>
          <cell r="AP226">
            <v>705.85714285714289</v>
          </cell>
          <cell r="AT226">
            <v>1.9433582098747317</v>
          </cell>
          <cell r="AU226">
            <v>13.285714285714286</v>
          </cell>
        </row>
        <row r="227">
          <cell r="B227" t="str">
            <v>ND</v>
          </cell>
          <cell r="AK227">
            <v>781</v>
          </cell>
          <cell r="AM227">
            <v>344.61346184899236</v>
          </cell>
          <cell r="AO227">
            <v>37.558846852099379</v>
          </cell>
          <cell r="AP227">
            <v>24</v>
          </cell>
          <cell r="AT227">
            <v>-1</v>
          </cell>
          <cell r="AU227">
            <v>1</v>
          </cell>
        </row>
        <row r="228">
          <cell r="B228" t="str">
            <v>ND</v>
          </cell>
          <cell r="AK228">
            <v>829</v>
          </cell>
          <cell r="AM228">
            <v>338.31195854661081</v>
          </cell>
          <cell r="AO228">
            <v>77.315529618305519</v>
          </cell>
          <cell r="AP228">
            <v>22.714285714285715</v>
          </cell>
          <cell r="AT228">
            <v>0</v>
          </cell>
          <cell r="AU228">
            <v>1.1428571428571428</v>
          </cell>
        </row>
        <row r="229">
          <cell r="B229" t="str">
            <v>ND</v>
          </cell>
          <cell r="AK229">
            <v>1188</v>
          </cell>
          <cell r="AM229">
            <v>335.29248821421959</v>
          </cell>
          <cell r="AO229">
            <v>51.720237559594707</v>
          </cell>
          <cell r="AP229">
            <v>27</v>
          </cell>
          <cell r="AT229">
            <v>-1</v>
          </cell>
          <cell r="AU229">
            <v>1.1428571428571428</v>
          </cell>
        </row>
        <row r="230">
          <cell r="B230" t="str">
            <v>ND</v>
          </cell>
          <cell r="AK230">
            <v>809</v>
          </cell>
          <cell r="AM230">
            <v>330.82892337503267</v>
          </cell>
          <cell r="AO230">
            <v>44.440497150906836</v>
          </cell>
          <cell r="AP230">
            <v>29</v>
          </cell>
          <cell r="AT230">
            <v>1</v>
          </cell>
          <cell r="AU230">
            <v>1</v>
          </cell>
        </row>
        <row r="231">
          <cell r="B231" t="str">
            <v>ND</v>
          </cell>
          <cell r="AK231">
            <v>494</v>
          </cell>
          <cell r="AM231">
            <v>325.70895194184766</v>
          </cell>
          <cell r="AO231">
            <v>40.597634371475834</v>
          </cell>
          <cell r="AP231">
            <v>36</v>
          </cell>
          <cell r="AT231">
            <v>-1</v>
          </cell>
          <cell r="AU231">
            <v>0.8571428571428571</v>
          </cell>
        </row>
        <row r="232">
          <cell r="B232" t="str">
            <v>ND</v>
          </cell>
          <cell r="AK232">
            <v>316</v>
          </cell>
          <cell r="AM232">
            <v>320.19513655226376</v>
          </cell>
          <cell r="AO232">
            <v>99.099256121954539</v>
          </cell>
          <cell r="AP232">
            <v>49.142857142857146</v>
          </cell>
          <cell r="AT232">
            <v>0</v>
          </cell>
          <cell r="AU232">
            <v>1</v>
          </cell>
        </row>
        <row r="233">
          <cell r="B233" t="str">
            <v>ND</v>
          </cell>
          <cell r="AK233">
            <v>854</v>
          </cell>
          <cell r="AM233">
            <v>317.9633541326703</v>
          </cell>
          <cell r="AO233">
            <v>-48.311529746753791</v>
          </cell>
          <cell r="AP233">
            <v>61.142857142857146</v>
          </cell>
          <cell r="AT233">
            <v>-1</v>
          </cell>
          <cell r="AU233">
            <v>1.2857142857142858</v>
          </cell>
        </row>
        <row r="234">
          <cell r="B234" t="str">
            <v>NE</v>
          </cell>
          <cell r="AK234">
            <v>563</v>
          </cell>
          <cell r="AM234">
            <v>722.17641364970268</v>
          </cell>
          <cell r="AO234">
            <v>49.520313783738644</v>
          </cell>
          <cell r="AP234">
            <v>281</v>
          </cell>
          <cell r="AT234">
            <v>0</v>
          </cell>
          <cell r="AU234">
            <v>2.8571428571428572</v>
          </cell>
        </row>
        <row r="235">
          <cell r="B235" t="str">
            <v>NE</v>
          </cell>
          <cell r="AK235">
            <v>-376</v>
          </cell>
          <cell r="AM235">
            <v>712.138361236729</v>
          </cell>
          <cell r="AO235">
            <v>38.051623405927721</v>
          </cell>
          <cell r="AP235">
            <v>273.71428571428572</v>
          </cell>
          <cell r="AT235">
            <v>-1</v>
          </cell>
          <cell r="AU235">
            <v>3.2857142857142856</v>
          </cell>
        </row>
        <row r="236">
          <cell r="B236" t="str">
            <v>NE</v>
          </cell>
          <cell r="AK236">
            <v>275</v>
          </cell>
          <cell r="AM236">
            <v>699.28350840174744</v>
          </cell>
          <cell r="AO236">
            <v>23.73375373761311</v>
          </cell>
          <cell r="AP236">
            <v>284.57142857142856</v>
          </cell>
          <cell r="AT236">
            <v>0.38685280723454157</v>
          </cell>
          <cell r="AU236">
            <v>3.2857142857142856</v>
          </cell>
        </row>
        <row r="237">
          <cell r="B237" t="str">
            <v>NE</v>
          </cell>
          <cell r="AK237">
            <v>-1027</v>
          </cell>
          <cell r="AM237">
            <v>679.15618902267272</v>
          </cell>
          <cell r="AO237">
            <v>31.904188189123186</v>
          </cell>
          <cell r="AP237">
            <v>262.28571428571428</v>
          </cell>
          <cell r="AT237">
            <v>-0.3010299956639812</v>
          </cell>
          <cell r="AU237">
            <v>3</v>
          </cell>
        </row>
        <row r="238">
          <cell r="B238" t="str">
            <v>NE</v>
          </cell>
          <cell r="AK238">
            <v>-1011</v>
          </cell>
          <cell r="AM238">
            <v>664.56004138135893</v>
          </cell>
          <cell r="AO238">
            <v>24.845870489777688</v>
          </cell>
          <cell r="AP238">
            <v>264.85714285714283</v>
          </cell>
          <cell r="AT238">
            <v>0.5757166424934449</v>
          </cell>
          <cell r="AU238">
            <v>3.5714285714285716</v>
          </cell>
        </row>
        <row r="239">
          <cell r="B239" t="str">
            <v>NE</v>
          </cell>
          <cell r="AK239">
            <v>-261</v>
          </cell>
          <cell r="AM239">
            <v>646.27644591487115</v>
          </cell>
          <cell r="AO239">
            <v>32.784115283497059</v>
          </cell>
          <cell r="AP239">
            <v>253.28571428571428</v>
          </cell>
          <cell r="AT239">
            <v>0</v>
          </cell>
          <cell r="AU239">
            <v>3</v>
          </cell>
        </row>
        <row r="240">
          <cell r="B240" t="str">
            <v>NE</v>
          </cell>
          <cell r="AK240">
            <v>100</v>
          </cell>
          <cell r="AM240">
            <v>632.75580388923322</v>
          </cell>
          <cell r="AO240">
            <v>38.402761287721958</v>
          </cell>
          <cell r="AP240">
            <v>247.14285714285714</v>
          </cell>
          <cell r="AT240">
            <v>-1</v>
          </cell>
          <cell r="AU240">
            <v>3.5714285714285716</v>
          </cell>
        </row>
        <row r="241">
          <cell r="B241" t="str">
            <v>NH</v>
          </cell>
          <cell r="AK241">
            <v>1116</v>
          </cell>
          <cell r="AM241">
            <v>339.1805700800586</v>
          </cell>
          <cell r="AO241">
            <v>30.065562068224889</v>
          </cell>
          <cell r="AP241">
            <v>71.714285714285708</v>
          </cell>
          <cell r="AT241">
            <v>-2.4094208396532091</v>
          </cell>
          <cell r="AU241">
            <v>5.1428571428571432</v>
          </cell>
        </row>
        <row r="242">
          <cell r="B242" t="str">
            <v>NH</v>
          </cell>
          <cell r="AK242">
            <v>790</v>
          </cell>
          <cell r="AM242">
            <v>331.4503743310828</v>
          </cell>
          <cell r="AO242">
            <v>59.093389172955142</v>
          </cell>
          <cell r="AP242">
            <v>65.142857142857139</v>
          </cell>
          <cell r="AT242">
            <v>-1.7095112913514545</v>
          </cell>
          <cell r="AU242">
            <v>4.8571428571428568</v>
          </cell>
        </row>
        <row r="243">
          <cell r="B243" t="str">
            <v>NH</v>
          </cell>
          <cell r="AK243">
            <v>1038</v>
          </cell>
          <cell r="AM243">
            <v>327.58527645659495</v>
          </cell>
          <cell r="AO243">
            <v>29.0257935949077</v>
          </cell>
          <cell r="AP243">
            <v>57.571428571428569</v>
          </cell>
          <cell r="AT243">
            <v>-1.7095112913514545</v>
          </cell>
          <cell r="AU243">
            <v>4.2857142857142856</v>
          </cell>
        </row>
        <row r="244">
          <cell r="B244" t="str">
            <v>NH</v>
          </cell>
          <cell r="AK244">
            <v>266</v>
          </cell>
          <cell r="AM244">
            <v>319.85508070761921</v>
          </cell>
          <cell r="AO244">
            <v>30.053529546279449</v>
          </cell>
          <cell r="AP244">
            <v>64.428571428571431</v>
          </cell>
          <cell r="AT244">
            <v>0</v>
          </cell>
          <cell r="AU244">
            <v>4.7142857142857144</v>
          </cell>
        </row>
        <row r="245">
          <cell r="B245" t="str">
            <v>NH</v>
          </cell>
          <cell r="AK245">
            <v>814</v>
          </cell>
          <cell r="AM245">
            <v>312.56244320858548</v>
          </cell>
          <cell r="AO245">
            <v>53.667749761432574</v>
          </cell>
          <cell r="AP245">
            <v>59.714285714285715</v>
          </cell>
          <cell r="AT245">
            <v>0.85475564567572737</v>
          </cell>
          <cell r="AU245">
            <v>4.7142857142857144</v>
          </cell>
        </row>
        <row r="246">
          <cell r="B246" t="str">
            <v>NH</v>
          </cell>
          <cell r="AK246">
            <v>853</v>
          </cell>
          <cell r="AM246">
            <v>308.55149258411689</v>
          </cell>
          <cell r="AO246">
            <v>85.90901097804533</v>
          </cell>
          <cell r="AP246">
            <v>72.857142857142861</v>
          </cell>
          <cell r="AT246">
            <v>0.5</v>
          </cell>
          <cell r="AU246">
            <v>4.5714285714285712</v>
          </cell>
        </row>
        <row r="247">
          <cell r="B247" t="str">
            <v>NH</v>
          </cell>
          <cell r="AK247">
            <v>1173</v>
          </cell>
          <cell r="AM247">
            <v>306.07199583444543</v>
          </cell>
          <cell r="AO247">
            <v>60.259818592681953</v>
          </cell>
          <cell r="AP247">
            <v>77.857142857142861</v>
          </cell>
          <cell r="AT247">
            <v>0</v>
          </cell>
          <cell r="AU247">
            <v>5.4285714285714288</v>
          </cell>
        </row>
        <row r="248">
          <cell r="B248" t="str">
            <v>NJ</v>
          </cell>
          <cell r="AK248">
            <v>44725</v>
          </cell>
          <cell r="AM248">
            <v>1800.6676831635925</v>
          </cell>
          <cell r="AO248">
            <v>235.46690965396886</v>
          </cell>
          <cell r="AP248">
            <v>832.28571428571433</v>
          </cell>
          <cell r="AT248">
            <v>-0.67730576579386437</v>
          </cell>
          <cell r="AU248">
            <v>82.428571428571431</v>
          </cell>
        </row>
        <row r="249">
          <cell r="B249" t="str">
            <v>NJ</v>
          </cell>
          <cell r="AK249">
            <v>-7533</v>
          </cell>
          <cell r="AM249">
            <v>1795.3748270869798</v>
          </cell>
          <cell r="AO249">
            <v>132.52289655432688</v>
          </cell>
          <cell r="AP249">
            <v>898.71428571428567</v>
          </cell>
          <cell r="AT249">
            <v>-1.4566631202791667</v>
          </cell>
          <cell r="AU249">
            <v>80.714285714285708</v>
          </cell>
        </row>
        <row r="250">
          <cell r="B250" t="str">
            <v>NJ</v>
          </cell>
          <cell r="AK250">
            <v>21257</v>
          </cell>
          <cell r="AM250">
            <v>1786.0088217251935</v>
          </cell>
          <cell r="AO250">
            <v>144.4592162626524</v>
          </cell>
          <cell r="AP250">
            <v>929.14285714285711</v>
          </cell>
          <cell r="AT250">
            <v>-2.9773664841558536</v>
          </cell>
          <cell r="AU250">
            <v>79</v>
          </cell>
        </row>
        <row r="251">
          <cell r="B251" t="str">
            <v>NJ</v>
          </cell>
          <cell r="AK251">
            <v>20264</v>
          </cell>
          <cell r="AM251">
            <v>1777.4596842145547</v>
          </cell>
          <cell r="AO251">
            <v>106.65234230678577</v>
          </cell>
          <cell r="AP251">
            <v>875</v>
          </cell>
          <cell r="AT251">
            <v>0.93617925354403142</v>
          </cell>
          <cell r="AU251">
            <v>78</v>
          </cell>
        </row>
        <row r="252">
          <cell r="B252" t="str">
            <v>NJ</v>
          </cell>
          <cell r="AK252">
            <v>13662</v>
          </cell>
          <cell r="AM252">
            <v>1765.945204504545</v>
          </cell>
          <cell r="AO252">
            <v>91.808864194961643</v>
          </cell>
          <cell r="AP252">
            <v>906.14285714285711</v>
          </cell>
          <cell r="AT252">
            <v>-0.79664957533909353</v>
          </cell>
          <cell r="AU252">
            <v>79.714285714285708</v>
          </cell>
        </row>
        <row r="253">
          <cell r="B253" t="str">
            <v>NJ</v>
          </cell>
          <cell r="AK253">
            <v>15793</v>
          </cell>
          <cell r="AM253">
            <v>1752.6627094454766</v>
          </cell>
          <cell r="AO253">
            <v>125.30849647598997</v>
          </cell>
          <cell r="AP253">
            <v>889.85714285714289</v>
          </cell>
          <cell r="AT253">
            <v>0.60427907636517297</v>
          </cell>
          <cell r="AU253">
            <v>84.571428571428569</v>
          </cell>
        </row>
        <row r="254">
          <cell r="B254" t="str">
            <v>NJ</v>
          </cell>
          <cell r="AK254">
            <v>5375</v>
          </cell>
          <cell r="AM254">
            <v>1742.9945748784714</v>
          </cell>
          <cell r="AO254">
            <v>160.31891689892763</v>
          </cell>
          <cell r="AP254">
            <v>964.42857142857144</v>
          </cell>
          <cell r="AT254">
            <v>0.47729114752350715</v>
          </cell>
          <cell r="AU254">
            <v>86.428571428571431</v>
          </cell>
        </row>
        <row r="255">
          <cell r="B255" t="str">
            <v>NJ</v>
          </cell>
          <cell r="AK255">
            <v>10610</v>
          </cell>
          <cell r="AM255">
            <v>1735.4749146596894</v>
          </cell>
          <cell r="AO255">
            <v>114.26030684115963</v>
          </cell>
          <cell r="AP255">
            <v>1007.5714285714286</v>
          </cell>
          <cell r="AT255">
            <v>-0.44622774911943447</v>
          </cell>
          <cell r="AU255">
            <v>101.28571428571429</v>
          </cell>
        </row>
        <row r="256">
          <cell r="B256" t="str">
            <v>NM</v>
          </cell>
          <cell r="AK256">
            <v>4507</v>
          </cell>
          <cell r="AM256">
            <v>366.72962454212455</v>
          </cell>
          <cell r="AO256">
            <v>81.646915592386719</v>
          </cell>
          <cell r="AP256">
            <v>106.57142857142857</v>
          </cell>
          <cell r="AT256">
            <v>-2.0600427171061453</v>
          </cell>
          <cell r="AU256">
            <v>5.5714285714285712</v>
          </cell>
        </row>
        <row r="257">
          <cell r="B257" t="str">
            <v>NM</v>
          </cell>
          <cell r="AK257">
            <v>4876</v>
          </cell>
          <cell r="AM257">
            <v>363.62942612942612</v>
          </cell>
          <cell r="AO257">
            <v>39.992532952684329</v>
          </cell>
          <cell r="AP257">
            <v>118.42857142857143</v>
          </cell>
          <cell r="AT257">
            <v>-2.7580874894503942</v>
          </cell>
          <cell r="AU257">
            <v>6.1428571428571432</v>
          </cell>
        </row>
        <row r="258">
          <cell r="B258" t="str">
            <v>NM</v>
          </cell>
          <cell r="AK258">
            <v>3427</v>
          </cell>
          <cell r="AM258">
            <v>357.38133394383391</v>
          </cell>
          <cell r="AO258">
            <v>39.914065361972689</v>
          </cell>
          <cell r="AP258">
            <v>124</v>
          </cell>
          <cell r="AT258">
            <v>1.7095112913514547</v>
          </cell>
          <cell r="AU258">
            <v>6</v>
          </cell>
        </row>
        <row r="259">
          <cell r="B259" t="str">
            <v>NM</v>
          </cell>
          <cell r="AK259">
            <v>2881</v>
          </cell>
          <cell r="AM259">
            <v>351.22863247863251</v>
          </cell>
          <cell r="AO259">
            <v>45.226968272233229</v>
          </cell>
          <cell r="AP259">
            <v>127.42857142857143</v>
          </cell>
          <cell r="AT259">
            <v>1.7095112913514547</v>
          </cell>
          <cell r="AU259">
            <v>5.8571428571428568</v>
          </cell>
        </row>
        <row r="260">
          <cell r="B260" t="str">
            <v>NM</v>
          </cell>
          <cell r="AK260">
            <v>-2323</v>
          </cell>
          <cell r="AM260">
            <v>345.88675213675214</v>
          </cell>
          <cell r="AO260">
            <v>40.854932919904357</v>
          </cell>
          <cell r="AP260">
            <v>133.57142857142858</v>
          </cell>
          <cell r="AT260">
            <v>-3.1062837195053907</v>
          </cell>
          <cell r="AU260">
            <v>6.5714285714285712</v>
          </cell>
        </row>
        <row r="261">
          <cell r="B261" t="str">
            <v>NM</v>
          </cell>
          <cell r="AK261">
            <v>2245</v>
          </cell>
          <cell r="AM261">
            <v>340.06791819291817</v>
          </cell>
          <cell r="AO261">
            <v>47.173148801275154</v>
          </cell>
          <cell r="AP261">
            <v>134</v>
          </cell>
          <cell r="AT261">
            <v>1.3569154488567239</v>
          </cell>
          <cell r="AU261">
            <v>7</v>
          </cell>
        </row>
        <row r="262">
          <cell r="B262" t="str">
            <v>NM</v>
          </cell>
          <cell r="AK262">
            <v>3050</v>
          </cell>
          <cell r="AM262">
            <v>335.1076007326007</v>
          </cell>
          <cell r="AO262">
            <v>58.328066380851681</v>
          </cell>
          <cell r="AP262">
            <v>132.85714285714286</v>
          </cell>
          <cell r="AT262">
            <v>-0.63092975357145731</v>
          </cell>
          <cell r="AU262">
            <v>7.1428571428571432</v>
          </cell>
        </row>
        <row r="263">
          <cell r="B263" t="str">
            <v>NV</v>
          </cell>
          <cell r="AK263">
            <v>3273</v>
          </cell>
          <cell r="AM263">
            <v>276.7180374422947</v>
          </cell>
          <cell r="AO263">
            <v>63.042925057591752</v>
          </cell>
          <cell r="AP263">
            <v>115.57142857142857</v>
          </cell>
          <cell r="AT263">
            <v>0</v>
          </cell>
          <cell r="AU263">
            <v>3.8571428571428572</v>
          </cell>
        </row>
        <row r="264">
          <cell r="B264" t="str">
            <v>NV</v>
          </cell>
          <cell r="AK264">
            <v>3048</v>
          </cell>
          <cell r="AM264">
            <v>273.69223017284048</v>
          </cell>
          <cell r="AO264">
            <v>60.430454915010024</v>
          </cell>
          <cell r="AP264">
            <v>117.57142857142857</v>
          </cell>
          <cell r="AT264">
            <v>-1</v>
          </cell>
          <cell r="AU264">
            <v>3.5714285714285716</v>
          </cell>
        </row>
        <row r="265">
          <cell r="B265" t="str">
            <v>NV</v>
          </cell>
          <cell r="AK265">
            <v>2666</v>
          </cell>
          <cell r="AM265">
            <v>270.57087109487725</v>
          </cell>
          <cell r="AO265">
            <v>40.261296097032428</v>
          </cell>
          <cell r="AP265">
            <v>114.14285714285714</v>
          </cell>
          <cell r="AT265">
            <v>1.2386126258466668</v>
          </cell>
          <cell r="AU265">
            <v>4.1428571428571432</v>
          </cell>
        </row>
        <row r="266">
          <cell r="B266" t="str">
            <v>NV</v>
          </cell>
          <cell r="AK266">
            <v>1806</v>
          </cell>
          <cell r="AM266">
            <v>265.952533683605</v>
          </cell>
          <cell r="AO266">
            <v>40.4114424059361</v>
          </cell>
          <cell r="AP266">
            <v>135.57142857142858</v>
          </cell>
          <cell r="AT266">
            <v>-0.75647079736603007</v>
          </cell>
          <cell r="AU266">
            <v>4.1428571428571432</v>
          </cell>
        </row>
        <row r="267">
          <cell r="B267" t="str">
            <v>NV</v>
          </cell>
          <cell r="AK267">
            <v>1681</v>
          </cell>
          <cell r="AM267">
            <v>261.42974808084193</v>
          </cell>
          <cell r="AO267">
            <v>59.540670367876523</v>
          </cell>
          <cell r="AP267">
            <v>136.14285714285714</v>
          </cell>
          <cell r="AT267">
            <v>0</v>
          </cell>
          <cell r="AU267">
            <v>4</v>
          </cell>
        </row>
        <row r="268">
          <cell r="B268" t="str">
            <v>NV</v>
          </cell>
          <cell r="AK268">
            <v>4032</v>
          </cell>
          <cell r="AM268">
            <v>258.40394081138777</v>
          </cell>
          <cell r="AO268">
            <v>48.131069356327806</v>
          </cell>
          <cell r="AP268">
            <v>135.28571428571428</v>
          </cell>
          <cell r="AT268">
            <v>-1</v>
          </cell>
          <cell r="AU268">
            <v>3.2857142857142856</v>
          </cell>
        </row>
        <row r="269">
          <cell r="B269" t="str">
            <v>NV</v>
          </cell>
          <cell r="AK269">
            <v>7456</v>
          </cell>
          <cell r="AM269">
            <v>254.70927088236996</v>
          </cell>
          <cell r="AO269">
            <v>46.62797455369769</v>
          </cell>
          <cell r="AP269">
            <v>135.85714285714286</v>
          </cell>
          <cell r="AT269">
            <v>0</v>
          </cell>
          <cell r="AU269">
            <v>4.4285714285714288</v>
          </cell>
        </row>
        <row r="270">
          <cell r="B270" t="str">
            <v>NV</v>
          </cell>
          <cell r="AK270">
            <v>3360</v>
          </cell>
          <cell r="AM270">
            <v>250.95089974767953</v>
          </cell>
          <cell r="AO270">
            <v>49.756352338277132</v>
          </cell>
          <cell r="AP270">
            <v>139</v>
          </cell>
          <cell r="AT270">
            <v>-1</v>
          </cell>
          <cell r="AU270">
            <v>6.2857142857142856</v>
          </cell>
        </row>
        <row r="271">
          <cell r="B271" t="str">
            <v>NY</v>
          </cell>
          <cell r="AK271">
            <v>40542</v>
          </cell>
          <cell r="AM271">
            <v>1912.0474922698625</v>
          </cell>
          <cell r="AO271">
            <v>273.45820203010931</v>
          </cell>
          <cell r="AP271">
            <v>1278.1428571428571</v>
          </cell>
          <cell r="AT271">
            <v>-12.82009994734115</v>
          </cell>
          <cell r="AU271">
            <v>67.285714285714292</v>
          </cell>
        </row>
        <row r="272">
          <cell r="B272" t="str">
            <v>NY</v>
          </cell>
          <cell r="AK272">
            <v>47344</v>
          </cell>
          <cell r="AM272">
            <v>1907.2070740680176</v>
          </cell>
          <cell r="AO272">
            <v>231.18314523805549</v>
          </cell>
          <cell r="AP272">
            <v>1322.1428571428571</v>
          </cell>
          <cell r="AT272">
            <v>-3.9281490151490499</v>
          </cell>
          <cell r="AU272">
            <v>73.428571428571431</v>
          </cell>
        </row>
        <row r="273">
          <cell r="B273" t="str">
            <v>NY</v>
          </cell>
          <cell r="AK273">
            <v>47491</v>
          </cell>
          <cell r="AM273">
            <v>1901.4973352751933</v>
          </cell>
          <cell r="AO273">
            <v>185.86599207763754</v>
          </cell>
          <cell r="AP273">
            <v>1390.5714285714287</v>
          </cell>
          <cell r="AT273">
            <v>4.3576431726325948</v>
          </cell>
          <cell r="AU273">
            <v>80.857142857142861</v>
          </cell>
        </row>
        <row r="274">
          <cell r="B274" t="str">
            <v>NY</v>
          </cell>
          <cell r="AK274">
            <v>51831</v>
          </cell>
          <cell r="AM274">
            <v>1894.41931673562</v>
          </cell>
          <cell r="AO274">
            <v>164.24055610046022</v>
          </cell>
          <cell r="AP274">
            <v>1447.1428571428571</v>
          </cell>
          <cell r="AT274">
            <v>-2.243159609576757</v>
          </cell>
          <cell r="AU274">
            <v>83.571428571428569</v>
          </cell>
        </row>
        <row r="275">
          <cell r="B275" t="str">
            <v>NY</v>
          </cell>
          <cell r="AK275">
            <v>47565</v>
          </cell>
          <cell r="AM275">
            <v>1886.4411141521327</v>
          </cell>
          <cell r="AO275">
            <v>143.43139668411638</v>
          </cell>
          <cell r="AP275">
            <v>1467.8571428571429</v>
          </cell>
          <cell r="AT275">
            <v>0</v>
          </cell>
          <cell r="AU275">
            <v>91.285714285714292</v>
          </cell>
        </row>
        <row r="276">
          <cell r="B276" t="str">
            <v>NY</v>
          </cell>
          <cell r="AK276">
            <v>26126</v>
          </cell>
          <cell r="AM276">
            <v>1877.3466833541929</v>
          </cell>
          <cell r="AO276">
            <v>223.72274324372921</v>
          </cell>
          <cell r="AP276">
            <v>1513.5714285714287</v>
          </cell>
          <cell r="AT276">
            <v>17.904065982411247</v>
          </cell>
          <cell r="AU276">
            <v>95.285714285714292</v>
          </cell>
        </row>
        <row r="277">
          <cell r="B277" t="str">
            <v>NY</v>
          </cell>
          <cell r="AK277">
            <v>23959</v>
          </cell>
          <cell r="AM277">
            <v>1871.5392102937433</v>
          </cell>
          <cell r="AO277">
            <v>234.90689177684311</v>
          </cell>
          <cell r="AP277">
            <v>1570.1428571428571</v>
          </cell>
          <cell r="AT277">
            <v>-2.8410275040997623</v>
          </cell>
          <cell r="AU277">
            <v>103</v>
          </cell>
        </row>
        <row r="278">
          <cell r="B278" t="str">
            <v>OH</v>
          </cell>
          <cell r="AK278">
            <v>2448</v>
          </cell>
          <cell r="AM278">
            <v>306.30692287354435</v>
          </cell>
          <cell r="AO278">
            <v>52.60852129599057</v>
          </cell>
          <cell r="AP278">
            <v>501</v>
          </cell>
          <cell r="AT278">
            <v>0.32389053777082122</v>
          </cell>
          <cell r="AU278">
            <v>31.285714285714285</v>
          </cell>
        </row>
        <row r="279">
          <cell r="B279" t="str">
            <v>OH</v>
          </cell>
          <cell r="AK279">
            <v>4171</v>
          </cell>
          <cell r="AM279">
            <v>302.29762538928918</v>
          </cell>
          <cell r="AO279">
            <v>51.042487154088619</v>
          </cell>
          <cell r="AP279">
            <v>514.57142857142856</v>
          </cell>
          <cell r="AT279">
            <v>-0.63092975357145731</v>
          </cell>
          <cell r="AU279">
            <v>26.571428571428573</v>
          </cell>
        </row>
        <row r="280">
          <cell r="B280" t="str">
            <v>OH</v>
          </cell>
          <cell r="AK280">
            <v>7377</v>
          </cell>
          <cell r="AM280">
            <v>298.22022943396377</v>
          </cell>
          <cell r="AO280">
            <v>51.540936614011166</v>
          </cell>
          <cell r="AP280">
            <v>518</v>
          </cell>
          <cell r="AT280">
            <v>-1.1435509608195185</v>
          </cell>
          <cell r="AU280">
            <v>27.571428571428573</v>
          </cell>
        </row>
        <row r="281">
          <cell r="B281" t="str">
            <v>OH</v>
          </cell>
          <cell r="AK281">
            <v>3368</v>
          </cell>
          <cell r="AM281">
            <v>294.23646887635988</v>
          </cell>
          <cell r="AO281">
            <v>36.456207503068711</v>
          </cell>
          <cell r="AP281">
            <v>538.85714285714289</v>
          </cell>
          <cell r="AT281">
            <v>-1.4074726439421832</v>
          </cell>
          <cell r="AU281">
            <v>37</v>
          </cell>
        </row>
        <row r="282">
          <cell r="B282" t="str">
            <v>OH</v>
          </cell>
          <cell r="AK282">
            <v>5527</v>
          </cell>
          <cell r="AM282">
            <v>288.69495579302628</v>
          </cell>
          <cell r="AO282">
            <v>49.039346585967884</v>
          </cell>
          <cell r="AP282">
            <v>535.42857142857144</v>
          </cell>
          <cell r="AT282">
            <v>2.7580874894503933</v>
          </cell>
          <cell r="AU282">
            <v>37.428571428571431</v>
          </cell>
        </row>
        <row r="283">
          <cell r="B283" t="str">
            <v>OH</v>
          </cell>
          <cell r="AK283">
            <v>5995</v>
          </cell>
          <cell r="AM283">
            <v>284.64309676435221</v>
          </cell>
          <cell r="AO283">
            <v>53.181885045973679</v>
          </cell>
          <cell r="AP283">
            <v>571.85714285714289</v>
          </cell>
          <cell r="AT283">
            <v>0.67320717635416183</v>
          </cell>
          <cell r="AU283">
            <v>37.571428571428569</v>
          </cell>
        </row>
        <row r="284">
          <cell r="B284" t="str">
            <v>OH</v>
          </cell>
          <cell r="AK284">
            <v>3776</v>
          </cell>
          <cell r="AM284">
            <v>280.95726701768024</v>
          </cell>
          <cell r="AO284">
            <v>42.900160133632582</v>
          </cell>
          <cell r="AP284">
            <v>579.14285714285711</v>
          </cell>
          <cell r="AT284">
            <v>-3.8017840169239316</v>
          </cell>
          <cell r="AU284">
            <v>40.285714285714285</v>
          </cell>
        </row>
        <row r="285">
          <cell r="B285" t="str">
            <v>OH</v>
          </cell>
          <cell r="AK285">
            <v>121</v>
          </cell>
          <cell r="AM285">
            <v>276.45425561816643</v>
          </cell>
          <cell r="AO285">
            <v>39.425098124478005</v>
          </cell>
          <cell r="AP285">
            <v>574.71428571428567</v>
          </cell>
          <cell r="AT285">
            <v>2.1299922182191242</v>
          </cell>
          <cell r="AU285">
            <v>47.142857142857146</v>
          </cell>
        </row>
        <row r="286">
          <cell r="B286" t="str">
            <v>OK</v>
          </cell>
          <cell r="AK286">
            <v>-603</v>
          </cell>
          <cell r="AM286">
            <v>166.20221243894477</v>
          </cell>
          <cell r="AO286">
            <v>67.653676663265628</v>
          </cell>
          <cell r="AP286">
            <v>69</v>
          </cell>
          <cell r="AT286">
            <v>0</v>
          </cell>
          <cell r="AU286">
            <v>3</v>
          </cell>
        </row>
        <row r="287">
          <cell r="B287" t="str">
            <v>OK</v>
          </cell>
          <cell r="AK287">
            <v>-792</v>
          </cell>
          <cell r="AM287">
            <v>164.50807760958082</v>
          </cell>
          <cell r="AO287">
            <v>50.898271115540439</v>
          </cell>
          <cell r="AP287">
            <v>67</v>
          </cell>
          <cell r="AT287">
            <v>-1</v>
          </cell>
          <cell r="AU287">
            <v>3.2857142857142856</v>
          </cell>
        </row>
        <row r="288">
          <cell r="B288" t="str">
            <v>OK</v>
          </cell>
          <cell r="AK288">
            <v>4920</v>
          </cell>
          <cell r="AM288">
            <v>162.28294529638634</v>
          </cell>
          <cell r="AO288">
            <v>55.260434443695218</v>
          </cell>
          <cell r="AP288">
            <v>65.428571428571431</v>
          </cell>
          <cell r="AT288">
            <v>1.3569154488567239</v>
          </cell>
          <cell r="AU288">
            <v>3.2857142857142856</v>
          </cell>
        </row>
        <row r="289">
          <cell r="B289" t="str">
            <v>OK</v>
          </cell>
          <cell r="AK289">
            <v>4312</v>
          </cell>
          <cell r="AM289">
            <v>160.26009773893685</v>
          </cell>
          <cell r="AO289">
            <v>64.258197899312322</v>
          </cell>
          <cell r="AP289">
            <v>69.857142857142861</v>
          </cell>
          <cell r="AT289">
            <v>-2.4094208396532091</v>
          </cell>
          <cell r="AU289">
            <v>3.1428571428571428</v>
          </cell>
        </row>
        <row r="290">
          <cell r="B290" t="str">
            <v>OK</v>
          </cell>
          <cell r="AK290">
            <v>3358</v>
          </cell>
          <cell r="AM290">
            <v>158.5406773151048</v>
          </cell>
          <cell r="AO290">
            <v>105.65384799714862</v>
          </cell>
          <cell r="AP290">
            <v>84.285714285714292</v>
          </cell>
          <cell r="AT290">
            <v>0</v>
          </cell>
          <cell r="AU290">
            <v>3.1428571428571428</v>
          </cell>
        </row>
        <row r="291">
          <cell r="B291" t="str">
            <v>OK</v>
          </cell>
          <cell r="AK291">
            <v>17777</v>
          </cell>
          <cell r="AM291">
            <v>157.50396794191192</v>
          </cell>
          <cell r="AO291">
            <v>46.583151571928937</v>
          </cell>
          <cell r="AP291">
            <v>99.571428571428569</v>
          </cell>
          <cell r="AT291">
            <v>-3.1062837195053907</v>
          </cell>
          <cell r="AU291">
            <v>3.2857142857142856</v>
          </cell>
        </row>
        <row r="292">
          <cell r="B292" t="str">
            <v>OK</v>
          </cell>
          <cell r="AK292">
            <v>-1562</v>
          </cell>
          <cell r="AM292">
            <v>155.17769325084498</v>
          </cell>
          <cell r="AO292">
            <v>90.16030674353874</v>
          </cell>
          <cell r="AP292">
            <v>92.571428571428569</v>
          </cell>
          <cell r="AT292">
            <v>0.75647079736603007</v>
          </cell>
          <cell r="AU292">
            <v>3.4285714285714284</v>
          </cell>
        </row>
        <row r="293">
          <cell r="B293" t="str">
            <v>OK</v>
          </cell>
          <cell r="AK293">
            <v>-477</v>
          </cell>
          <cell r="AM293">
            <v>153.98927031084341</v>
          </cell>
          <cell r="AO293">
            <v>79.299456038170135</v>
          </cell>
          <cell r="AP293">
            <v>98.857142857142861</v>
          </cell>
          <cell r="AT293">
            <v>0</v>
          </cell>
          <cell r="AU293">
            <v>3.5714285714285716</v>
          </cell>
        </row>
        <row r="294">
          <cell r="B294" t="str">
            <v>OR</v>
          </cell>
          <cell r="AK294">
            <v>1827</v>
          </cell>
          <cell r="AM294">
            <v>100.02118068238067</v>
          </cell>
          <cell r="AO294">
            <v>50.193631640686952</v>
          </cell>
          <cell r="AP294">
            <v>50.428571428571431</v>
          </cell>
          <cell r="AT294">
            <v>0</v>
          </cell>
          <cell r="AU294">
            <v>0.8571428571428571</v>
          </cell>
        </row>
        <row r="295">
          <cell r="B295" t="str">
            <v>OR</v>
          </cell>
          <cell r="AK295">
            <v>1826</v>
          </cell>
          <cell r="AM295">
            <v>98.649435061678574</v>
          </cell>
          <cell r="AO295">
            <v>50.359932882366522</v>
          </cell>
          <cell r="AP295">
            <v>45.142857142857146</v>
          </cell>
          <cell r="AT295">
            <v>-1</v>
          </cell>
          <cell r="AU295">
            <v>0.7142857142857143</v>
          </cell>
        </row>
        <row r="296">
          <cell r="B296" t="str">
            <v>OR</v>
          </cell>
          <cell r="AK296">
            <v>3574</v>
          </cell>
          <cell r="AM296">
            <v>97.300939366751081</v>
          </cell>
          <cell r="AO296">
            <v>53.371582735394554</v>
          </cell>
          <cell r="AP296">
            <v>42.428571428571431</v>
          </cell>
          <cell r="AT296">
            <v>0</v>
          </cell>
          <cell r="AU296">
            <v>0.8571428571428571</v>
          </cell>
        </row>
        <row r="297">
          <cell r="B297" t="str">
            <v>OR</v>
          </cell>
          <cell r="AK297">
            <v>2584</v>
          </cell>
          <cell r="AM297">
            <v>96.04544337492203</v>
          </cell>
          <cell r="AO297">
            <v>63.283704915604851</v>
          </cell>
          <cell r="AP297">
            <v>38.142857142857146</v>
          </cell>
          <cell r="AT297">
            <v>-1</v>
          </cell>
          <cell r="AU297">
            <v>0.5714285714285714</v>
          </cell>
        </row>
        <row r="298">
          <cell r="B298" t="str">
            <v>OR</v>
          </cell>
          <cell r="AK298">
            <v>2175</v>
          </cell>
          <cell r="AM298">
            <v>94.999196715064485</v>
          </cell>
          <cell r="AO298">
            <v>58.656897581145238</v>
          </cell>
          <cell r="AP298">
            <v>38.428571428571431</v>
          </cell>
          <cell r="AT298">
            <v>0</v>
          </cell>
          <cell r="AU298">
            <v>0.8571428571428571</v>
          </cell>
        </row>
        <row r="299">
          <cell r="B299" t="str">
            <v>OR</v>
          </cell>
          <cell r="AK299">
            <v>744</v>
          </cell>
          <cell r="AM299">
            <v>93.883200277883105</v>
          </cell>
          <cell r="AO299">
            <v>39.073927313223209</v>
          </cell>
          <cell r="AP299">
            <v>33.857142857142854</v>
          </cell>
          <cell r="AT299">
            <v>0</v>
          </cell>
          <cell r="AU299">
            <v>0.5714285714285714</v>
          </cell>
        </row>
        <row r="300">
          <cell r="B300" t="str">
            <v>OR</v>
          </cell>
          <cell r="AK300">
            <v>1500</v>
          </cell>
          <cell r="AM300">
            <v>92.232455547885664</v>
          </cell>
          <cell r="AO300">
            <v>152.41510068101275</v>
          </cell>
          <cell r="AP300">
            <v>34.428571428571431</v>
          </cell>
          <cell r="AT300">
            <v>0</v>
          </cell>
          <cell r="AU300">
            <v>1.1428571428571428</v>
          </cell>
        </row>
        <row r="301">
          <cell r="B301" t="str">
            <v>PA</v>
          </cell>
          <cell r="AK301">
            <v>3152</v>
          </cell>
          <cell r="AM301">
            <v>568.58820433358778</v>
          </cell>
          <cell r="AO301">
            <v>143.20156491186594</v>
          </cell>
          <cell r="AP301">
            <v>673.14285714285711</v>
          </cell>
          <cell r="AT301">
            <v>-1.7095112913514545</v>
          </cell>
          <cell r="AU301">
            <v>61.142857142857146</v>
          </cell>
        </row>
        <row r="302">
          <cell r="B302" t="str">
            <v>PA</v>
          </cell>
          <cell r="AK302">
            <v>2735</v>
          </cell>
          <cell r="AM302">
            <v>565.84268253703067</v>
          </cell>
          <cell r="AO302">
            <v>97.29389909251131</v>
          </cell>
          <cell r="AP302">
            <v>690.42857142857144</v>
          </cell>
          <cell r="AT302">
            <v>-0.49507412203630857</v>
          </cell>
          <cell r="AU302">
            <v>61.571428571428569</v>
          </cell>
        </row>
        <row r="303">
          <cell r="B303" t="str">
            <v>PA</v>
          </cell>
          <cell r="AK303">
            <v>2543</v>
          </cell>
          <cell r="AM303">
            <v>561.82579695399954</v>
          </cell>
          <cell r="AO303">
            <v>71.803280025295763</v>
          </cell>
          <cell r="AP303">
            <v>721.14285714285711</v>
          </cell>
          <cell r="AT303">
            <v>-3.1449499772205631</v>
          </cell>
          <cell r="AU303">
            <v>63</v>
          </cell>
        </row>
        <row r="304">
          <cell r="B304" t="str">
            <v>PA</v>
          </cell>
          <cell r="AK304">
            <v>-2507</v>
          </cell>
          <cell r="AM304">
            <v>556.42835069485875</v>
          </cell>
          <cell r="AO304">
            <v>37.777599212324034</v>
          </cell>
          <cell r="AP304">
            <v>725.85714285714289</v>
          </cell>
          <cell r="AT304">
            <v>-4.0470614652663199</v>
          </cell>
          <cell r="AU304">
            <v>68.571428571428569</v>
          </cell>
        </row>
        <row r="305">
          <cell r="B305" t="str">
            <v>PA</v>
          </cell>
          <cell r="AK305">
            <v>2189</v>
          </cell>
          <cell r="AM305">
            <v>546.31203884788545</v>
          </cell>
          <cell r="AO305">
            <v>77.331972385008157</v>
          </cell>
          <cell r="AP305">
            <v>664.28571428571433</v>
          </cell>
          <cell r="AT305">
            <v>-15.315938656367704</v>
          </cell>
          <cell r="AU305">
            <v>72</v>
          </cell>
        </row>
        <row r="306">
          <cell r="B306" t="str">
            <v>PA</v>
          </cell>
          <cell r="AK306">
            <v>3135</v>
          </cell>
          <cell r="AM306">
            <v>541.43717770343028</v>
          </cell>
          <cell r="AO306">
            <v>61.340206813976501</v>
          </cell>
          <cell r="AP306">
            <v>821.57142857142856</v>
          </cell>
          <cell r="AT306">
            <v>0.32053960978802293</v>
          </cell>
          <cell r="AU306">
            <v>91.571428571428569</v>
          </cell>
        </row>
        <row r="307">
          <cell r="B307" t="str">
            <v>PA</v>
          </cell>
          <cell r="AK307">
            <v>848</v>
          </cell>
          <cell r="AM307">
            <v>535.35335099515021</v>
          </cell>
          <cell r="AO307">
            <v>105.14205455359789</v>
          </cell>
          <cell r="AP307">
            <v>710.14285714285711</v>
          </cell>
          <cell r="AT307">
            <v>-4.8437672547929917</v>
          </cell>
          <cell r="AU307">
            <v>75.428571428571431</v>
          </cell>
        </row>
        <row r="308">
          <cell r="B308" t="str">
            <v>PR</v>
          </cell>
          <cell r="AK308">
            <v>-873</v>
          </cell>
          <cell r="AM308">
            <v>387300</v>
          </cell>
          <cell r="AO308">
            <v>27.327827626385954</v>
          </cell>
          <cell r="AP308">
            <v>87.571428571428569</v>
          </cell>
          <cell r="AT308">
            <v>-1</v>
          </cell>
          <cell r="AU308">
            <v>1</v>
          </cell>
        </row>
        <row r="309">
          <cell r="B309" t="str">
            <v>PR</v>
          </cell>
          <cell r="AK309">
            <v>-522</v>
          </cell>
          <cell r="AM309">
            <v>377600</v>
          </cell>
          <cell r="AO309">
            <v>44.778803907598451</v>
          </cell>
          <cell r="AP309">
            <v>83.857142857142861</v>
          </cell>
          <cell r="AT309">
            <v>0.63092975357145742</v>
          </cell>
          <cell r="AU309">
            <v>1.2857142857142858</v>
          </cell>
        </row>
        <row r="310">
          <cell r="B310" t="str">
            <v>PR</v>
          </cell>
          <cell r="AK310">
            <v>-639</v>
          </cell>
          <cell r="AM310">
            <v>371800</v>
          </cell>
          <cell r="AO310">
            <v>35.949794637800373</v>
          </cell>
          <cell r="AP310">
            <v>88.285714285714292</v>
          </cell>
          <cell r="AT310">
            <v>0</v>
          </cell>
          <cell r="AU310">
            <v>0.8571428571428571</v>
          </cell>
        </row>
        <row r="311">
          <cell r="B311" t="str">
            <v>PR</v>
          </cell>
          <cell r="AK311">
            <v>-1449</v>
          </cell>
          <cell r="AM311">
            <v>364700</v>
          </cell>
          <cell r="AO311">
            <v>15.352109015472305</v>
          </cell>
          <cell r="AP311">
            <v>88.142857142857139</v>
          </cell>
          <cell r="AT311">
            <v>-1</v>
          </cell>
          <cell r="AU311">
            <v>0.8571428571428571</v>
          </cell>
        </row>
        <row r="312">
          <cell r="B312" t="str">
            <v>PR</v>
          </cell>
          <cell r="AK312">
            <v>-801</v>
          </cell>
          <cell r="AM312">
            <v>348600</v>
          </cell>
          <cell r="AO312">
            <v>26.801495164135332</v>
          </cell>
          <cell r="AP312">
            <v>81.857142857142861</v>
          </cell>
          <cell r="AT312">
            <v>0</v>
          </cell>
          <cell r="AU312">
            <v>0.7142857142857143</v>
          </cell>
        </row>
        <row r="313">
          <cell r="B313" t="str">
            <v>PR</v>
          </cell>
          <cell r="AK313">
            <v>-657</v>
          </cell>
          <cell r="AM313">
            <v>339700</v>
          </cell>
          <cell r="AO313">
            <v>31.907253416172288</v>
          </cell>
          <cell r="AP313">
            <v>75.857142857142861</v>
          </cell>
          <cell r="AT313">
            <v>0</v>
          </cell>
          <cell r="AU313">
            <v>0.5714285714285714</v>
          </cell>
        </row>
        <row r="314">
          <cell r="B314" t="str">
            <v>PR</v>
          </cell>
          <cell r="AK314">
            <v>-576</v>
          </cell>
          <cell r="AM314">
            <v>332400</v>
          </cell>
          <cell r="AO314">
            <v>35.652635111560031</v>
          </cell>
          <cell r="AP314">
            <v>74.142857142857139</v>
          </cell>
          <cell r="AT314">
            <v>-1</v>
          </cell>
          <cell r="AU314">
            <v>0.7142857142857143</v>
          </cell>
        </row>
        <row r="315">
          <cell r="B315" t="str">
            <v>PR</v>
          </cell>
          <cell r="AK315">
            <v>-639</v>
          </cell>
          <cell r="AM315">
            <v>326000</v>
          </cell>
          <cell r="AO315">
            <v>31.478348993731913</v>
          </cell>
          <cell r="AP315">
            <v>78.571428571428569</v>
          </cell>
          <cell r="AT315">
            <v>0</v>
          </cell>
          <cell r="AU315">
            <v>0.7142857142857143</v>
          </cell>
        </row>
        <row r="316">
          <cell r="B316" t="str">
            <v>RI</v>
          </cell>
          <cell r="AK316">
            <v>1712</v>
          </cell>
          <cell r="AM316">
            <v>1419.3858701466916</v>
          </cell>
          <cell r="AO316">
            <v>164.58920511578853</v>
          </cell>
          <cell r="AP316">
            <v>132.28571428571428</v>
          </cell>
          <cell r="AT316">
            <v>-0.55329475566511221</v>
          </cell>
          <cell r="AU316">
            <v>16</v>
          </cell>
        </row>
        <row r="317">
          <cell r="B317" t="str">
            <v>RI</v>
          </cell>
          <cell r="AK317">
            <v>3086</v>
          </cell>
          <cell r="AM317">
            <v>1413.4208704922828</v>
          </cell>
          <cell r="AO317">
            <v>94.58237109365831</v>
          </cell>
          <cell r="AP317">
            <v>123.28571428571429</v>
          </cell>
          <cell r="AT317">
            <v>-0.73390720604371917</v>
          </cell>
          <cell r="AU317">
            <v>15.714285714285714</v>
          </cell>
        </row>
        <row r="318">
          <cell r="B318" t="str">
            <v>RI</v>
          </cell>
          <cell r="AK318">
            <v>2122</v>
          </cell>
          <cell r="AM318">
            <v>1403.1004742648138</v>
          </cell>
          <cell r="AO318">
            <v>55.477422481860117</v>
          </cell>
          <cell r="AP318">
            <v>123.85714285714286</v>
          </cell>
          <cell r="AT318">
            <v>5.8849491923617183</v>
          </cell>
          <cell r="AU318">
            <v>16.285714285714285</v>
          </cell>
        </row>
        <row r="319">
          <cell r="B319" t="str">
            <v>RI</v>
          </cell>
          <cell r="AK319">
            <v>4580</v>
          </cell>
          <cell r="AM319">
            <v>1385.6788879725723</v>
          </cell>
          <cell r="AO319">
            <v>71.597611797633817</v>
          </cell>
          <cell r="AP319">
            <v>128.42857142857142</v>
          </cell>
          <cell r="AT319">
            <v>-2.1766024788761</v>
          </cell>
          <cell r="AU319">
            <v>16.285714285714285</v>
          </cell>
        </row>
        <row r="320">
          <cell r="B320" t="str">
            <v>RI</v>
          </cell>
          <cell r="AK320">
            <v>572</v>
          </cell>
          <cell r="AM320">
            <v>1372.3286506508002</v>
          </cell>
          <cell r="AO320">
            <v>70.904459150384142</v>
          </cell>
          <cell r="AP320">
            <v>131.85714285714286</v>
          </cell>
          <cell r="AT320">
            <v>14.899977377480541</v>
          </cell>
          <cell r="AU320">
            <v>17.285714285714285</v>
          </cell>
        </row>
        <row r="321">
          <cell r="B321" t="str">
            <v>RI</v>
          </cell>
          <cell r="AK321">
            <v>1590</v>
          </cell>
          <cell r="AM321">
            <v>1358.9784133290284</v>
          </cell>
          <cell r="AO321">
            <v>69.22446679424138</v>
          </cell>
          <cell r="AP321">
            <v>142.42857142857142</v>
          </cell>
          <cell r="AT321">
            <v>-3.2454645932845101</v>
          </cell>
          <cell r="AU321">
            <v>16.714285714285715</v>
          </cell>
        </row>
        <row r="322">
          <cell r="B322" t="str">
            <v>RI</v>
          </cell>
          <cell r="AK322">
            <v>1212</v>
          </cell>
          <cell r="AM322">
            <v>1345.4388109388626</v>
          </cell>
          <cell r="AO322">
            <v>67.581257666952496</v>
          </cell>
          <cell r="AP322">
            <v>179.85714285714286</v>
          </cell>
          <cell r="AT322">
            <v>0</v>
          </cell>
          <cell r="AU322">
            <v>14.571428571428571</v>
          </cell>
        </row>
        <row r="323">
          <cell r="B323" t="str">
            <v>SC</v>
          </cell>
          <cell r="AK323">
            <v>1602</v>
          </cell>
          <cell r="AM323">
            <v>233.16273503650123</v>
          </cell>
          <cell r="AO323">
            <v>28.991250792869675</v>
          </cell>
          <cell r="AP323">
            <v>281.42857142857144</v>
          </cell>
          <cell r="AT323">
            <v>-4.4965561056019201</v>
          </cell>
          <cell r="AU323">
            <v>8.5714285714285712</v>
          </cell>
        </row>
        <row r="324">
          <cell r="B324" t="str">
            <v>SC</v>
          </cell>
          <cell r="AK324">
            <v>6027</v>
          </cell>
          <cell r="AM324">
            <v>227.65419824398595</v>
          </cell>
          <cell r="AO324">
            <v>17.255857212954798</v>
          </cell>
          <cell r="AP324">
            <v>252.14285714285714</v>
          </cell>
          <cell r="AT324">
            <v>1.2386126258466668</v>
          </cell>
          <cell r="AU324">
            <v>8.4285714285714288</v>
          </cell>
        </row>
        <row r="325">
          <cell r="B325" t="str">
            <v>SC</v>
          </cell>
          <cell r="AK325">
            <v>-1368</v>
          </cell>
          <cell r="AM325">
            <v>218.69083001365618</v>
          </cell>
          <cell r="AO325">
            <v>29.681427221981245</v>
          </cell>
          <cell r="AP325">
            <v>214.14285714285714</v>
          </cell>
          <cell r="AT325">
            <v>-0.58808318185674502</v>
          </cell>
          <cell r="AU325">
            <v>8.8571428571428577</v>
          </cell>
        </row>
        <row r="326">
          <cell r="B326" t="str">
            <v>SC</v>
          </cell>
          <cell r="AK326">
            <v>2578</v>
          </cell>
          <cell r="AM326">
            <v>213.64293741284948</v>
          </cell>
          <cell r="AO326">
            <v>22.145558056650934</v>
          </cell>
          <cell r="AP326">
            <v>213.28571428571428</v>
          </cell>
          <cell r="AT326">
            <v>0.58808318185674502</v>
          </cell>
          <cell r="AU326">
            <v>9.1428571428571423</v>
          </cell>
        </row>
        <row r="327">
          <cell r="B327" t="str">
            <v>SC</v>
          </cell>
          <cell r="AK327">
            <v>4916</v>
          </cell>
          <cell r="AM327">
            <v>207.05956417301414</v>
          </cell>
          <cell r="AO327">
            <v>44.971759059329003</v>
          </cell>
          <cell r="AP327">
            <v>230.42857142857142</v>
          </cell>
          <cell r="AT327">
            <v>-0.430676558073393</v>
          </cell>
          <cell r="AU327">
            <v>9</v>
          </cell>
        </row>
        <row r="328">
          <cell r="B328" t="str">
            <v>SC</v>
          </cell>
          <cell r="AK328">
            <v>879</v>
          </cell>
          <cell r="AM328">
            <v>203.89263535501752</v>
          </cell>
          <cell r="AO328">
            <v>35.223799406897847</v>
          </cell>
          <cell r="AP328">
            <v>223.85714285714286</v>
          </cell>
          <cell r="AT328">
            <v>0.5757166424934449</v>
          </cell>
          <cell r="AU328">
            <v>9.5714285714285712</v>
          </cell>
        </row>
        <row r="329">
          <cell r="B329" t="str">
            <v>SC</v>
          </cell>
          <cell r="AK329">
            <v>4334</v>
          </cell>
          <cell r="AM329">
            <v>199.91957920153089</v>
          </cell>
          <cell r="AO329">
            <v>29.987473762812041</v>
          </cell>
          <cell r="AP329">
            <v>194.28571428571428</v>
          </cell>
          <cell r="AT329">
            <v>3.8017840169239308</v>
          </cell>
          <cell r="AU329">
            <v>6.7142857142857144</v>
          </cell>
        </row>
        <row r="330">
          <cell r="B330" t="str">
            <v>SC</v>
          </cell>
          <cell r="AK330">
            <v>1253</v>
          </cell>
          <cell r="AM330">
            <v>195.35152430042064</v>
          </cell>
          <cell r="AO330">
            <v>85.687739691827218</v>
          </cell>
          <cell r="AP330">
            <v>176.57142857142858</v>
          </cell>
          <cell r="AT330">
            <v>-1</v>
          </cell>
          <cell r="AU330">
            <v>7</v>
          </cell>
        </row>
        <row r="331">
          <cell r="B331" t="str">
            <v>SD</v>
          </cell>
          <cell r="AK331">
            <v>1123</v>
          </cell>
          <cell r="AM331">
            <v>557.45841486467179</v>
          </cell>
          <cell r="AO331">
            <v>84.757902982179758</v>
          </cell>
          <cell r="AP331">
            <v>64</v>
          </cell>
          <cell r="AT331">
            <v>0</v>
          </cell>
          <cell r="AU331">
            <v>1.7142857142857142</v>
          </cell>
        </row>
        <row r="332">
          <cell r="B332" t="str">
            <v>SD</v>
          </cell>
          <cell r="AK332">
            <v>860</v>
          </cell>
          <cell r="AM332">
            <v>552.91812980121301</v>
          </cell>
          <cell r="AO332">
            <v>104.52831224212355</v>
          </cell>
          <cell r="AP332">
            <v>61.428571428571431</v>
          </cell>
          <cell r="AT332">
            <v>-1</v>
          </cell>
          <cell r="AU332">
            <v>1.7142857142857142</v>
          </cell>
        </row>
        <row r="333">
          <cell r="B333" t="str">
            <v>SD</v>
          </cell>
          <cell r="AK333">
            <v>1316</v>
          </cell>
          <cell r="AM333">
            <v>549.26375401842915</v>
          </cell>
          <cell r="AO333">
            <v>36.226895856175751</v>
          </cell>
          <cell r="AP333">
            <v>70.285714285714292</v>
          </cell>
          <cell r="AT333">
            <v>-1.3569154488567239</v>
          </cell>
          <cell r="AU333">
            <v>1.7142857142857142</v>
          </cell>
        </row>
        <row r="334">
          <cell r="B334" t="str">
            <v>SD</v>
          </cell>
          <cell r="AK334">
            <v>926</v>
          </cell>
          <cell r="AM334">
            <v>538.8543199704992</v>
          </cell>
          <cell r="AO334">
            <v>45.856035220670222</v>
          </cell>
          <cell r="AP334">
            <v>72.857142857142861</v>
          </cell>
          <cell r="AT334">
            <v>0</v>
          </cell>
          <cell r="AU334">
            <v>1.2857142857142858</v>
          </cell>
        </row>
        <row r="335">
          <cell r="B335" t="str">
            <v>SD</v>
          </cell>
          <cell r="AK335">
            <v>190</v>
          </cell>
          <cell r="AM335">
            <v>530.77039778434096</v>
          </cell>
          <cell r="AO335">
            <v>39.679579272870889</v>
          </cell>
          <cell r="AP335">
            <v>77.571428571428569</v>
          </cell>
          <cell r="AT335">
            <v>-1</v>
          </cell>
          <cell r="AU335">
            <v>0.8571428571428571</v>
          </cell>
        </row>
        <row r="336">
          <cell r="B336" t="str">
            <v>SD</v>
          </cell>
          <cell r="AK336">
            <v>398</v>
          </cell>
          <cell r="AM336">
            <v>521.579088997339</v>
          </cell>
          <cell r="AO336">
            <v>56.928569086000493</v>
          </cell>
          <cell r="AP336">
            <v>76.142857142857139</v>
          </cell>
          <cell r="AT336">
            <v>0</v>
          </cell>
          <cell r="AU336">
            <v>1.1428571428571428</v>
          </cell>
        </row>
        <row r="337">
          <cell r="B337" t="str">
            <v>SD</v>
          </cell>
          <cell r="AK337">
            <v>1085</v>
          </cell>
          <cell r="AM337">
            <v>515.26698537253037</v>
          </cell>
          <cell r="AO337">
            <v>47.79010849727598</v>
          </cell>
          <cell r="AP337">
            <v>81.142857142857139</v>
          </cell>
          <cell r="AT337">
            <v>0</v>
          </cell>
          <cell r="AU337">
            <v>0.5714285714285714</v>
          </cell>
        </row>
        <row r="338">
          <cell r="B338" t="str">
            <v>TN</v>
          </cell>
          <cell r="AK338">
            <v>7036</v>
          </cell>
          <cell r="AM338">
            <v>341.48228305132119</v>
          </cell>
          <cell r="AO338">
            <v>29.444746756458283</v>
          </cell>
          <cell r="AP338">
            <v>421</v>
          </cell>
          <cell r="AT338">
            <v>0</v>
          </cell>
          <cell r="AU338">
            <v>4.1428571428571432</v>
          </cell>
        </row>
        <row r="339">
          <cell r="B339" t="str">
            <v>TN</v>
          </cell>
          <cell r="AK339">
            <v>4531</v>
          </cell>
          <cell r="AM339">
            <v>333.53746301599284</v>
          </cell>
          <cell r="AO339">
            <v>35.894456522999086</v>
          </cell>
          <cell r="AP339">
            <v>408.71428571428572</v>
          </cell>
          <cell r="AT339">
            <v>-1</v>
          </cell>
          <cell r="AU339">
            <v>4</v>
          </cell>
        </row>
        <row r="340">
          <cell r="B340" t="str">
            <v>TN</v>
          </cell>
          <cell r="AK340">
            <v>269</v>
          </cell>
          <cell r="AM340">
            <v>327.15841043288253</v>
          </cell>
          <cell r="AO340">
            <v>32.171016145413226</v>
          </cell>
          <cell r="AP340">
            <v>396.71428571428572</v>
          </cell>
          <cell r="AT340">
            <v>0</v>
          </cell>
          <cell r="AU340">
            <v>5</v>
          </cell>
        </row>
        <row r="341">
          <cell r="B341" t="str">
            <v>TN</v>
          </cell>
          <cell r="AK341">
            <v>1918</v>
          </cell>
          <cell r="AM341">
            <v>320.18494613180053</v>
          </cell>
          <cell r="AO341">
            <v>37.357171120204569</v>
          </cell>
          <cell r="AP341">
            <v>384.42857142857144</v>
          </cell>
          <cell r="AT341">
            <v>2.4094208396532095</v>
          </cell>
          <cell r="AU341">
            <v>6.4285714285714288</v>
          </cell>
        </row>
        <row r="342">
          <cell r="B342" t="str">
            <v>TN</v>
          </cell>
          <cell r="AK342">
            <v>2629</v>
          </cell>
          <cell r="AM342">
            <v>314.29882033920319</v>
          </cell>
          <cell r="AO342">
            <v>39.938584058730783</v>
          </cell>
          <cell r="AP342">
            <v>388.28571428571428</v>
          </cell>
          <cell r="AT342">
            <v>-0.57571664249344512</v>
          </cell>
          <cell r="AU342">
            <v>6.1428571428571432</v>
          </cell>
        </row>
        <row r="343">
          <cell r="B343" t="str">
            <v>TN</v>
          </cell>
          <cell r="AK343">
            <v>2716</v>
          </cell>
          <cell r="AM343">
            <v>308.89112349033923</v>
          </cell>
          <cell r="AO343">
            <v>42.960980759674371</v>
          </cell>
          <cell r="AP343">
            <v>396.28571428571428</v>
          </cell>
          <cell r="AT343">
            <v>1</v>
          </cell>
          <cell r="AU343">
            <v>6.2857142857142856</v>
          </cell>
        </row>
        <row r="344">
          <cell r="B344" t="str">
            <v>TN</v>
          </cell>
          <cell r="AK344">
            <v>3705</v>
          </cell>
          <cell r="AM344">
            <v>303.94735773842871</v>
          </cell>
          <cell r="AO344">
            <v>40.244137242541299</v>
          </cell>
          <cell r="AP344">
            <v>369.57142857142856</v>
          </cell>
          <cell r="AT344">
            <v>0.75647079736603007</v>
          </cell>
          <cell r="AU344">
            <v>5.4285714285714288</v>
          </cell>
        </row>
        <row r="345">
          <cell r="B345" t="str">
            <v>TN</v>
          </cell>
          <cell r="AK345">
            <v>8023</v>
          </cell>
          <cell r="AM345">
            <v>298.75712859126162</v>
          </cell>
          <cell r="AO345">
            <v>30.569181505012562</v>
          </cell>
          <cell r="AP345">
            <v>370.85714285714283</v>
          </cell>
          <cell r="AT345">
            <v>-0.55329475566511221</v>
          </cell>
          <cell r="AU345">
            <v>5.2857142857142856</v>
          </cell>
        </row>
        <row r="346">
          <cell r="B346" t="str">
            <v>TX</v>
          </cell>
          <cell r="AK346">
            <v>12236</v>
          </cell>
          <cell r="AM346">
            <v>220.13894744199598</v>
          </cell>
          <cell r="AO346">
            <v>75.489977109085586</v>
          </cell>
          <cell r="AP346">
            <v>1272.7142857142858</v>
          </cell>
          <cell r="AT346">
            <v>-0.34029816421023895</v>
          </cell>
          <cell r="AU346">
            <v>21.571428571428573</v>
          </cell>
        </row>
        <row r="347">
          <cell r="B347" t="str">
            <v>TX</v>
          </cell>
          <cell r="AK347">
            <v>3858</v>
          </cell>
          <cell r="AM347">
            <v>218.12688832003073</v>
          </cell>
          <cell r="AO347">
            <v>22.514835839028247</v>
          </cell>
          <cell r="AP347">
            <v>1277</v>
          </cell>
          <cell r="AT347">
            <v>0</v>
          </cell>
          <cell r="AU347">
            <v>23.714285714285715</v>
          </cell>
        </row>
        <row r="348">
          <cell r="B348" t="str">
            <v>TX</v>
          </cell>
          <cell r="AK348">
            <v>21922</v>
          </cell>
          <cell r="AM348">
            <v>211.51389805239126</v>
          </cell>
          <cell r="AO348">
            <v>32.091675016404096</v>
          </cell>
          <cell r="AP348">
            <v>1118.4285714285713</v>
          </cell>
          <cell r="AT348">
            <v>-1</v>
          </cell>
          <cell r="AU348">
            <v>17.142857142857142</v>
          </cell>
        </row>
        <row r="349">
          <cell r="B349" t="str">
            <v>TX</v>
          </cell>
          <cell r="AK349">
            <v>7757</v>
          </cell>
          <cell r="AM349">
            <v>206.99439931637491</v>
          </cell>
          <cell r="AO349">
            <v>34.031223004533253</v>
          </cell>
          <cell r="AP349">
            <v>1079.5714285714287</v>
          </cell>
          <cell r="AT349">
            <v>-1.5587346108623081</v>
          </cell>
          <cell r="AU349">
            <v>20.857142857142858</v>
          </cell>
        </row>
        <row r="350">
          <cell r="B350" t="str">
            <v>TX</v>
          </cell>
          <cell r="AK350">
            <v>-1006</v>
          </cell>
          <cell r="AM350">
            <v>202.82098832140491</v>
          </cell>
          <cell r="AO350">
            <v>21.987759634182904</v>
          </cell>
          <cell r="AP350">
            <v>1072.5714285714287</v>
          </cell>
          <cell r="AT350">
            <v>1.7095112913514547</v>
          </cell>
          <cell r="AU350">
            <v>23</v>
          </cell>
        </row>
        <row r="351">
          <cell r="B351" t="str">
            <v>TX</v>
          </cell>
          <cell r="AK351">
            <v>20831</v>
          </cell>
          <cell r="AM351">
            <v>196.52694165825903</v>
          </cell>
          <cell r="AO351">
            <v>29.150787592139924</v>
          </cell>
          <cell r="AP351">
            <v>942.57142857142856</v>
          </cell>
          <cell r="AT351">
            <v>0.65337496535605655</v>
          </cell>
          <cell r="AU351">
            <v>20.428571428571427</v>
          </cell>
        </row>
        <row r="352">
          <cell r="B352" t="str">
            <v>TX</v>
          </cell>
          <cell r="AK352">
            <v>9689</v>
          </cell>
          <cell r="AM352">
            <v>191.90904542723939</v>
          </cell>
          <cell r="AO352">
            <v>66.213780196029788</v>
          </cell>
          <cell r="AP352">
            <v>949.71428571428567</v>
          </cell>
          <cell r="AT352">
            <v>-0.81806789910125166</v>
          </cell>
          <cell r="AU352">
            <v>23.857142857142858</v>
          </cell>
        </row>
        <row r="353">
          <cell r="B353" t="str">
            <v>TX</v>
          </cell>
          <cell r="AK353">
            <v>35879</v>
          </cell>
          <cell r="AM353">
            <v>189.91055837355049</v>
          </cell>
          <cell r="AO353">
            <v>61.925879134595924</v>
          </cell>
          <cell r="AP353">
            <v>1039.7142857142858</v>
          </cell>
          <cell r="AT353">
            <v>0</v>
          </cell>
          <cell r="AU353">
            <v>25.714285714285715</v>
          </cell>
        </row>
        <row r="354">
          <cell r="B354" t="str">
            <v>UT</v>
          </cell>
          <cell r="AK354">
            <v>2178</v>
          </cell>
          <cell r="AM354">
            <v>304.65111673417903</v>
          </cell>
          <cell r="AO354">
            <v>33.9630329929686</v>
          </cell>
          <cell r="AP354">
            <v>211.14285714285714</v>
          </cell>
          <cell r="AT354">
            <v>-1</v>
          </cell>
          <cell r="AU354">
            <v>2.1428571428571428</v>
          </cell>
        </row>
        <row r="355">
          <cell r="B355" t="str">
            <v>UT</v>
          </cell>
          <cell r="AK355">
            <v>1169</v>
          </cell>
          <cell r="AM355">
            <v>298.49654871934712</v>
          </cell>
          <cell r="AO355">
            <v>25.374435400104378</v>
          </cell>
          <cell r="AP355">
            <v>200.71428571428572</v>
          </cell>
          <cell r="AT355">
            <v>-0.430676558073393</v>
          </cell>
          <cell r="AU355">
            <v>2.2857142857142856</v>
          </cell>
        </row>
        <row r="356">
          <cell r="B356" t="str">
            <v>UT</v>
          </cell>
          <cell r="AK356">
            <v>1560</v>
          </cell>
          <cell r="AM356">
            <v>290.45295487818066</v>
          </cell>
          <cell r="AO356">
            <v>24.215981518767453</v>
          </cell>
          <cell r="AP356">
            <v>181.85714285714286</v>
          </cell>
          <cell r="AT356">
            <v>0.430676558073393</v>
          </cell>
          <cell r="AU356">
            <v>2.1428571428571428</v>
          </cell>
        </row>
        <row r="357">
          <cell r="B357" t="str">
            <v>UT</v>
          </cell>
          <cell r="AK357">
            <v>-1082</v>
          </cell>
          <cell r="AM357">
            <v>282.25702024456791</v>
          </cell>
          <cell r="AO357">
            <v>18.372283600924789</v>
          </cell>
          <cell r="AP357">
            <v>172.42857142857142</v>
          </cell>
          <cell r="AT357">
            <v>0</v>
          </cell>
          <cell r="AU357">
            <v>2</v>
          </cell>
        </row>
        <row r="358">
          <cell r="B358" t="str">
            <v>UT</v>
          </cell>
          <cell r="AK358">
            <v>731</v>
          </cell>
          <cell r="AM358">
            <v>271.80644188274943</v>
          </cell>
          <cell r="AO358">
            <v>28.412789360982337</v>
          </cell>
          <cell r="AP358">
            <v>149.57142857142858</v>
          </cell>
          <cell r="AT358">
            <v>-0.5</v>
          </cell>
          <cell r="AU358">
            <v>2</v>
          </cell>
        </row>
        <row r="359">
          <cell r="B359" t="str">
            <v>UT</v>
          </cell>
          <cell r="AK359">
            <v>1174</v>
          </cell>
          <cell r="AM359">
            <v>265.255787807557</v>
          </cell>
          <cell r="AO359">
            <v>69.821915239241463</v>
          </cell>
          <cell r="AP359">
            <v>142.28571428571428</v>
          </cell>
          <cell r="AT359">
            <v>2.4094208396532095</v>
          </cell>
          <cell r="AU359">
            <v>2.1428571428571428</v>
          </cell>
        </row>
        <row r="360">
          <cell r="B360" t="str">
            <v>UT</v>
          </cell>
          <cell r="AK360">
            <v>1134</v>
          </cell>
          <cell r="AM360">
            <v>262.63552617748007</v>
          </cell>
          <cell r="AO360">
            <v>60.005574292761501</v>
          </cell>
          <cell r="AP360">
            <v>176.57142857142858</v>
          </cell>
          <cell r="AT360">
            <v>0.63092975357145742</v>
          </cell>
          <cell r="AU360">
            <v>3</v>
          </cell>
        </row>
        <row r="361">
          <cell r="B361" t="str">
            <v>UT</v>
          </cell>
          <cell r="AK361">
            <v>745</v>
          </cell>
          <cell r="AM361">
            <v>259.61917848704263</v>
          </cell>
          <cell r="AO361">
            <v>45.437871814048492</v>
          </cell>
          <cell r="AP361">
            <v>162.42857142857142</v>
          </cell>
          <cell r="AT361">
            <v>0</v>
          </cell>
          <cell r="AU361">
            <v>2.5714285714285716</v>
          </cell>
        </row>
        <row r="362">
          <cell r="B362" t="str">
            <v>VA</v>
          </cell>
          <cell r="AK362">
            <v>1418</v>
          </cell>
          <cell r="AM362">
            <v>526.27997450095972</v>
          </cell>
          <cell r="AO362">
            <v>39.434327298870741</v>
          </cell>
          <cell r="AP362">
            <v>1095.8571428571429</v>
          </cell>
          <cell r="AT362">
            <v>0.56640063417613962</v>
          </cell>
          <cell r="AU362">
            <v>26.285714285714285</v>
          </cell>
        </row>
        <row r="363">
          <cell r="B363" t="str">
            <v>VA</v>
          </cell>
          <cell r="AK363">
            <v>-81</v>
          </cell>
          <cell r="AM363">
            <v>517.11024323900403</v>
          </cell>
          <cell r="AO363">
            <v>30.695511911451767</v>
          </cell>
          <cell r="AP363">
            <v>1194.7142857142858</v>
          </cell>
          <cell r="AT363">
            <v>-0.79174406918855778</v>
          </cell>
          <cell r="AU363">
            <v>29.142857142857142</v>
          </cell>
        </row>
        <row r="364">
          <cell r="B364" t="str">
            <v>VA</v>
          </cell>
          <cell r="AK364">
            <v>-3645</v>
          </cell>
          <cell r="AM364">
            <v>505.56403295214227</v>
          </cell>
          <cell r="AO364">
            <v>27.693577799769155</v>
          </cell>
          <cell r="AP364">
            <v>1123.1428571428571</v>
          </cell>
          <cell r="AT364">
            <v>-1.3569154488567239</v>
          </cell>
          <cell r="AU364">
            <v>30.142857142857142</v>
          </cell>
        </row>
        <row r="365">
          <cell r="B365" t="str">
            <v>VA</v>
          </cell>
          <cell r="AK365">
            <v>-224</v>
          </cell>
          <cell r="AM365">
            <v>493.06723105531785</v>
          </cell>
          <cell r="AO365">
            <v>25.695710179342747</v>
          </cell>
          <cell r="AP365">
            <v>1083.2857142857142</v>
          </cell>
          <cell r="AT365">
            <v>-0.6618300482901992</v>
          </cell>
          <cell r="AU365">
            <v>31.714285714285715</v>
          </cell>
        </row>
        <row r="366">
          <cell r="B366" t="str">
            <v>VA</v>
          </cell>
          <cell r="AK366">
            <v>-1286</v>
          </cell>
          <cell r="AM366">
            <v>479.94442980559126</v>
          </cell>
          <cell r="AO366">
            <v>24.562374879014609</v>
          </cell>
          <cell r="AP366">
            <v>1037.7142857142858</v>
          </cell>
          <cell r="AT366">
            <v>2.9322338659054576</v>
          </cell>
          <cell r="AU366">
            <v>34.142857142857146</v>
          </cell>
        </row>
        <row r="367">
          <cell r="B367" t="str">
            <v>VA</v>
          </cell>
          <cell r="AK367">
            <v>796</v>
          </cell>
          <cell r="AM367">
            <v>466.58977694367871</v>
          </cell>
          <cell r="AO367">
            <v>30.411184703712678</v>
          </cell>
          <cell r="AP367">
            <v>1048.7142857142858</v>
          </cell>
          <cell r="AT367">
            <v>1.4609242764795534</v>
          </cell>
          <cell r="AU367">
            <v>29.571428571428573</v>
          </cell>
        </row>
        <row r="368">
          <cell r="B368" t="str">
            <v>VA</v>
          </cell>
          <cell r="AK368">
            <v>-7719</v>
          </cell>
          <cell r="AM368">
            <v>456.07530633104443</v>
          </cell>
          <cell r="AO368">
            <v>16.536328115430109</v>
          </cell>
          <cell r="AP368">
            <v>1028.1428571428571</v>
          </cell>
          <cell r="AT368">
            <v>-2.4869531727559817</v>
          </cell>
          <cell r="AU368">
            <v>27.857142857142858</v>
          </cell>
        </row>
        <row r="369">
          <cell r="B369" t="str">
            <v>VI</v>
          </cell>
          <cell r="AK369">
            <v>99</v>
          </cell>
          <cell r="AM369">
            <v>7000.0000000000009</v>
          </cell>
          <cell r="AO369">
            <v>48.172897925717457</v>
          </cell>
          <cell r="AP369">
            <v>0.14285714285714285</v>
          </cell>
          <cell r="AT369">
            <v>0</v>
          </cell>
          <cell r="AU369">
            <v>0</v>
          </cell>
        </row>
        <row r="370">
          <cell r="B370" t="str">
            <v>VI</v>
          </cell>
          <cell r="AK370">
            <v>0</v>
          </cell>
          <cell r="AM370">
            <v>6900.0000000000009</v>
          </cell>
          <cell r="AO370">
            <v>0</v>
          </cell>
          <cell r="AP370">
            <v>0</v>
          </cell>
          <cell r="AT370">
            <v>0</v>
          </cell>
          <cell r="AU370">
            <v>0</v>
          </cell>
        </row>
        <row r="371">
          <cell r="B371" t="str">
            <v>VI</v>
          </cell>
          <cell r="AK371">
            <v>0</v>
          </cell>
          <cell r="AM371">
            <v>6900.0000000000009</v>
          </cell>
          <cell r="AO371">
            <v>0</v>
          </cell>
          <cell r="AP371">
            <v>0</v>
          </cell>
          <cell r="AT371">
            <v>0</v>
          </cell>
          <cell r="AU371">
            <v>0</v>
          </cell>
        </row>
        <row r="372">
          <cell r="B372" t="str">
            <v>VI</v>
          </cell>
          <cell r="AK372">
            <v>16</v>
          </cell>
          <cell r="AM372">
            <v>6900.0000000000009</v>
          </cell>
          <cell r="AO372">
            <v>0</v>
          </cell>
          <cell r="AP372">
            <v>0</v>
          </cell>
          <cell r="AT372">
            <v>0</v>
          </cell>
          <cell r="AU372">
            <v>0</v>
          </cell>
        </row>
        <row r="373">
          <cell r="B373" t="str">
            <v>VI</v>
          </cell>
          <cell r="AK373">
            <v>175</v>
          </cell>
          <cell r="AM373">
            <v>6900.0000000000009</v>
          </cell>
          <cell r="AO373">
            <v>0</v>
          </cell>
          <cell r="AP373">
            <v>0</v>
          </cell>
          <cell r="AT373">
            <v>0</v>
          </cell>
          <cell r="AU373">
            <v>0</v>
          </cell>
        </row>
        <row r="374">
          <cell r="B374" t="str">
            <v>VI</v>
          </cell>
          <cell r="AK374">
            <v>17</v>
          </cell>
          <cell r="AM374">
            <v>6900.0000000000009</v>
          </cell>
          <cell r="AO374">
            <v>0</v>
          </cell>
          <cell r="AP374">
            <v>0</v>
          </cell>
          <cell r="AT374">
            <v>0</v>
          </cell>
          <cell r="AU374">
            <v>0</v>
          </cell>
        </row>
        <row r="375">
          <cell r="B375" t="str">
            <v>VI</v>
          </cell>
          <cell r="AK375">
            <v>82</v>
          </cell>
          <cell r="AM375">
            <v>6900.0000000000009</v>
          </cell>
          <cell r="AO375">
            <v>0</v>
          </cell>
          <cell r="AP375">
            <v>0</v>
          </cell>
          <cell r="AT375">
            <v>0</v>
          </cell>
          <cell r="AU375">
            <v>0</v>
          </cell>
        </row>
        <row r="376">
          <cell r="B376" t="str">
            <v>VT</v>
          </cell>
          <cell r="AK376">
            <v>1336</v>
          </cell>
          <cell r="AM376">
            <v>156.51345967987186</v>
          </cell>
          <cell r="AO376">
            <v>340.33514801279853</v>
          </cell>
          <cell r="AP376">
            <v>3</v>
          </cell>
          <cell r="AT376">
            <v>0</v>
          </cell>
          <cell r="AU376">
            <v>0.14285714285714285</v>
          </cell>
        </row>
        <row r="377">
          <cell r="B377" t="str">
            <v>VT</v>
          </cell>
          <cell r="AK377">
            <v>1263</v>
          </cell>
          <cell r="AM377">
            <v>156.1950192736056</v>
          </cell>
          <cell r="AO377">
            <v>169.64753643661476</v>
          </cell>
          <cell r="AP377">
            <v>3.5714285714285716</v>
          </cell>
          <cell r="AT377">
            <v>0</v>
          </cell>
          <cell r="AU377">
            <v>0.14285714285714285</v>
          </cell>
        </row>
        <row r="378">
          <cell r="B378" t="str">
            <v>VT</v>
          </cell>
          <cell r="AK378">
            <v>762</v>
          </cell>
          <cell r="AM378">
            <v>155.55813846107304</v>
          </cell>
          <cell r="AO378">
            <v>338.25570574790953</v>
          </cell>
          <cell r="AP378">
            <v>3.2857142857142856</v>
          </cell>
          <cell r="AT378">
            <v>0</v>
          </cell>
          <cell r="AU378">
            <v>0.14285714285714285</v>
          </cell>
        </row>
        <row r="379">
          <cell r="B379" t="str">
            <v>VT</v>
          </cell>
          <cell r="AK379">
            <v>723</v>
          </cell>
          <cell r="AM379">
            <v>155.23969805480678</v>
          </cell>
          <cell r="AO379">
            <v>675.4718681818523</v>
          </cell>
          <cell r="AP379">
            <v>3.2857142857142856</v>
          </cell>
          <cell r="AT379">
            <v>-1</v>
          </cell>
          <cell r="AU379">
            <v>0.14285714285714285</v>
          </cell>
        </row>
        <row r="380">
          <cell r="B380" t="str">
            <v>VT</v>
          </cell>
          <cell r="AK380">
            <v>123</v>
          </cell>
          <cell r="AM380">
            <v>155.08047785167363</v>
          </cell>
          <cell r="AO380">
            <v>224.69503284447353</v>
          </cell>
          <cell r="AP380">
            <v>3.4285714285714284</v>
          </cell>
          <cell r="AT380">
            <v>0</v>
          </cell>
          <cell r="AU380">
            <v>0.14285714285714285</v>
          </cell>
        </row>
        <row r="381">
          <cell r="B381" t="str">
            <v>VT</v>
          </cell>
          <cell r="AK381">
            <v>536</v>
          </cell>
          <cell r="AM381">
            <v>154.60281724227423</v>
          </cell>
          <cell r="AO381">
            <v>167.91466604965305</v>
          </cell>
          <cell r="AP381">
            <v>3.8571428571428572</v>
          </cell>
          <cell r="AT381">
            <v>0</v>
          </cell>
          <cell r="AU381">
            <v>0</v>
          </cell>
        </row>
        <row r="382">
          <cell r="B382" t="str">
            <v>VT</v>
          </cell>
          <cell r="AK382">
            <v>704</v>
          </cell>
          <cell r="AM382">
            <v>153.9659364297417</v>
          </cell>
          <cell r="AO382">
            <v>133.7077916879764</v>
          </cell>
          <cell r="AP382">
            <v>3.2857142857142856</v>
          </cell>
          <cell r="AT382">
            <v>0</v>
          </cell>
          <cell r="AU382">
            <v>0</v>
          </cell>
        </row>
        <row r="383">
          <cell r="B383" t="str">
            <v>WA</v>
          </cell>
          <cell r="AK383">
            <v>3015</v>
          </cell>
          <cell r="AM383">
            <v>278.33443096435275</v>
          </cell>
          <cell r="AO383">
            <v>42.266303821764978</v>
          </cell>
          <cell r="AP383">
            <v>267.71428571428572</v>
          </cell>
          <cell r="AT383">
            <v>-1</v>
          </cell>
          <cell r="AU383">
            <v>8.1428571428571423</v>
          </cell>
        </row>
        <row r="384">
          <cell r="B384" t="str">
            <v>WA</v>
          </cell>
          <cell r="AK384">
            <v>3341</v>
          </cell>
          <cell r="AM384">
            <v>273.8071037995561</v>
          </cell>
          <cell r="AO384">
            <v>52.882882107346433</v>
          </cell>
          <cell r="AP384">
            <v>252</v>
          </cell>
          <cell r="AT384">
            <v>2.0600427171061453</v>
          </cell>
          <cell r="AU384">
            <v>9</v>
          </cell>
        </row>
        <row r="385">
          <cell r="B385" t="str">
            <v>WA</v>
          </cell>
          <cell r="AK385">
            <v>2072</v>
          </cell>
          <cell r="AM385">
            <v>270.24167334116106</v>
          </cell>
          <cell r="AO385">
            <v>47.226859554951631</v>
          </cell>
          <cell r="AP385">
            <v>258</v>
          </cell>
          <cell r="AT385">
            <v>-0.87911815578677444</v>
          </cell>
          <cell r="AU385">
            <v>8.7142857142857135</v>
          </cell>
        </row>
        <row r="386">
          <cell r="B386" t="str">
            <v>WA</v>
          </cell>
          <cell r="AK386">
            <v>3710</v>
          </cell>
          <cell r="AM386">
            <v>266.30430948962402</v>
          </cell>
          <cell r="AO386">
            <v>39.854958300808882</v>
          </cell>
          <cell r="AP386">
            <v>235.28571428571428</v>
          </cell>
          <cell r="AT386">
            <v>-1.592277523781878</v>
          </cell>
          <cell r="AU386">
            <v>8.8571428571428577</v>
          </cell>
        </row>
        <row r="387">
          <cell r="B387" t="str">
            <v>WA</v>
          </cell>
          <cell r="AK387">
            <v>760</v>
          </cell>
          <cell r="AM387">
            <v>261.71285587773394</v>
          </cell>
          <cell r="AO387">
            <v>62.516614272842759</v>
          </cell>
          <cell r="AP387">
            <v>187.14285714285714</v>
          </cell>
          <cell r="AT387">
            <v>0.91957165069679381</v>
          </cell>
          <cell r="AU387">
            <v>8.2857142857142865</v>
          </cell>
        </row>
        <row r="388">
          <cell r="B388" t="str">
            <v>WA</v>
          </cell>
          <cell r="AK388">
            <v>1033</v>
          </cell>
          <cell r="AM388">
            <v>258.8271657585293</v>
          </cell>
          <cell r="AO388">
            <v>120.24277663287539</v>
          </cell>
          <cell r="AP388">
            <v>155</v>
          </cell>
          <cell r="AT388">
            <v>-5.8849491923617157</v>
          </cell>
          <cell r="AU388">
            <v>6.7142857142857144</v>
          </cell>
        </row>
        <row r="389">
          <cell r="B389" t="str">
            <v>WI</v>
          </cell>
          <cell r="AK389">
            <v>2232</v>
          </cell>
          <cell r="AM389">
            <v>316.879349336968</v>
          </cell>
          <cell r="AO389">
            <v>91.460332714474831</v>
          </cell>
          <cell r="AP389">
            <v>422.71428571428572</v>
          </cell>
          <cell r="AT389">
            <v>-2.4094208396532091</v>
          </cell>
          <cell r="AU389">
            <v>11.571428571428571</v>
          </cell>
        </row>
        <row r="390">
          <cell r="B390" t="str">
            <v>WI</v>
          </cell>
          <cell r="AK390">
            <v>5638</v>
          </cell>
          <cell r="AM390">
            <v>314.48690426836123</v>
          </cell>
          <cell r="AO390">
            <v>73.386913000760842</v>
          </cell>
          <cell r="AP390">
            <v>446.57142857142856</v>
          </cell>
          <cell r="AT390">
            <v>-0.430676558073393</v>
          </cell>
          <cell r="AU390">
            <v>11.714285714285714</v>
          </cell>
        </row>
        <row r="391">
          <cell r="B391" t="str">
            <v>WI</v>
          </cell>
          <cell r="AK391">
            <v>4613</v>
          </cell>
          <cell r="AM391">
            <v>311.53052571929715</v>
          </cell>
          <cell r="AO391">
            <v>23.812496686166011</v>
          </cell>
          <cell r="AP391">
            <v>479</v>
          </cell>
          <cell r="AT391">
            <v>6.5788134789605817</v>
          </cell>
          <cell r="AU391">
            <v>11.571428571428571</v>
          </cell>
        </row>
        <row r="392">
          <cell r="B392" t="str">
            <v>WI</v>
          </cell>
          <cell r="AK392">
            <v>6272</v>
          </cell>
          <cell r="AM392">
            <v>302.59303449871612</v>
          </cell>
          <cell r="AO392">
            <v>16.395264295719937</v>
          </cell>
          <cell r="AP392">
            <v>473</v>
          </cell>
          <cell r="AT392">
            <v>1.4074726439421825</v>
          </cell>
          <cell r="AU392">
            <v>10.285714285714286</v>
          </cell>
        </row>
        <row r="393">
          <cell r="B393" t="str">
            <v>WI</v>
          </cell>
          <cell r="AK393">
            <v>5506</v>
          </cell>
          <cell r="AM393">
            <v>290.06687567522488</v>
          </cell>
          <cell r="AO393">
            <v>22.631110890122333</v>
          </cell>
          <cell r="AP393">
            <v>441.28571428571428</v>
          </cell>
          <cell r="AT393">
            <v>-1</v>
          </cell>
          <cell r="AU393">
            <v>9</v>
          </cell>
        </row>
        <row r="394">
          <cell r="B394" t="str">
            <v>WI</v>
          </cell>
          <cell r="AK394">
            <v>4340</v>
          </cell>
          <cell r="AM394">
            <v>281.31736228146298</v>
          </cell>
          <cell r="AO394">
            <v>18.700682619878016</v>
          </cell>
          <cell r="AP394">
            <v>435.57142857142856</v>
          </cell>
          <cell r="AT394">
            <v>0.34789032651878143</v>
          </cell>
          <cell r="AU394">
            <v>8.2857142857142865</v>
          </cell>
        </row>
        <row r="395">
          <cell r="B395" t="str">
            <v>WI</v>
          </cell>
          <cell r="AK395">
            <v>4984</v>
          </cell>
          <cell r="AM395">
            <v>271.08111516649535</v>
          </cell>
          <cell r="AO395">
            <v>39.062414798485101</v>
          </cell>
          <cell r="AP395">
            <v>425.42857142857144</v>
          </cell>
          <cell r="AT395">
            <v>-2.4094208396532091</v>
          </cell>
          <cell r="AU395">
            <v>7.1428571428571432</v>
          </cell>
        </row>
        <row r="396">
          <cell r="B396" t="str">
            <v>WV</v>
          </cell>
          <cell r="AK396">
            <v>403</v>
          </cell>
          <cell r="AM396">
            <v>113.43760369389281</v>
          </cell>
          <cell r="AO396">
            <v>199.37863462417209</v>
          </cell>
          <cell r="AP396">
            <v>34.714285714285715</v>
          </cell>
          <cell r="AT396">
            <v>0</v>
          </cell>
          <cell r="AU396">
            <v>0.42857142857142855</v>
          </cell>
        </row>
        <row r="397">
          <cell r="B397" t="str">
            <v>WV</v>
          </cell>
          <cell r="AK397">
            <v>1372</v>
          </cell>
          <cell r="AM397">
            <v>113.04391840591204</v>
          </cell>
          <cell r="AO397">
            <v>38.353100071896648</v>
          </cell>
          <cell r="AP397">
            <v>35.857142857142854</v>
          </cell>
          <cell r="AT397">
            <v>-1</v>
          </cell>
          <cell r="AU397">
            <v>0.42857142857142855</v>
          </cell>
        </row>
        <row r="398">
          <cell r="B398" t="str">
            <v>WV</v>
          </cell>
          <cell r="AK398">
            <v>2283</v>
          </cell>
          <cell r="AM398">
            <v>111.01925121058227</v>
          </cell>
          <cell r="AO398">
            <v>59.142859636896624</v>
          </cell>
          <cell r="AP398">
            <v>36.714285714285715</v>
          </cell>
          <cell r="AT398">
            <v>0</v>
          </cell>
          <cell r="AU398">
            <v>0.42857142857142855</v>
          </cell>
        </row>
        <row r="399">
          <cell r="B399" t="str">
            <v>WV</v>
          </cell>
          <cell r="AK399">
            <v>2612</v>
          </cell>
          <cell r="AM399">
            <v>109.72571383578824</v>
          </cell>
          <cell r="AO399">
            <v>29.703859619630549</v>
          </cell>
          <cell r="AP399">
            <v>47.857142857142854</v>
          </cell>
          <cell r="AT399">
            <v>0</v>
          </cell>
          <cell r="AU399">
            <v>0.42857142857142855</v>
          </cell>
        </row>
        <row r="400">
          <cell r="B400" t="str">
            <v>WV</v>
          </cell>
          <cell r="AK400">
            <v>1464</v>
          </cell>
          <cell r="AM400">
            <v>107.19487984162603</v>
          </cell>
          <cell r="AO400">
            <v>33.527579068874559</v>
          </cell>
          <cell r="AP400">
            <v>44.714285714285715</v>
          </cell>
          <cell r="AT400">
            <v>0</v>
          </cell>
          <cell r="AU400">
            <v>0.5714285714285714</v>
          </cell>
        </row>
        <row r="401">
          <cell r="B401" t="str">
            <v>WV</v>
          </cell>
          <cell r="AK401">
            <v>520</v>
          </cell>
          <cell r="AM401">
            <v>105.00149038001878</v>
          </cell>
          <cell r="AO401">
            <v>99.199621733332279</v>
          </cell>
          <cell r="AP401">
            <v>46</v>
          </cell>
          <cell r="AT401">
            <v>-1</v>
          </cell>
          <cell r="AU401">
            <v>0.7142857142857143</v>
          </cell>
        </row>
        <row r="402">
          <cell r="B402" t="str">
            <v>WV</v>
          </cell>
          <cell r="AK402">
            <v>686</v>
          </cell>
          <cell r="AM402">
            <v>104.27036055948304</v>
          </cell>
          <cell r="AO402">
            <v>15.714564590131705</v>
          </cell>
          <cell r="AP402">
            <v>49.285714285714285</v>
          </cell>
          <cell r="AT402">
            <v>0</v>
          </cell>
          <cell r="AU402">
            <v>0.8571428571428571</v>
          </cell>
        </row>
        <row r="403">
          <cell r="B403" t="str">
            <v>WV</v>
          </cell>
          <cell r="AK403">
            <v>481</v>
          </cell>
          <cell r="AM403">
            <v>99.771100125416893</v>
          </cell>
          <cell r="AO403">
            <v>81.629142480987866</v>
          </cell>
          <cell r="AP403">
            <v>40.428571428571431</v>
          </cell>
          <cell r="AT403">
            <v>0</v>
          </cell>
          <cell r="AU403">
            <v>0.7142857142857143</v>
          </cell>
        </row>
        <row r="404">
          <cell r="B404" t="str">
            <v>WY</v>
          </cell>
          <cell r="AK404">
            <v>684</v>
          </cell>
          <cell r="AM404">
            <v>160.48675102508707</v>
          </cell>
          <cell r="AO404">
            <v>89.762113840082876</v>
          </cell>
          <cell r="AP404">
            <v>10.285714285714286</v>
          </cell>
          <cell r="AT404">
            <v>0</v>
          </cell>
          <cell r="AU404">
            <v>0.7142857142857143</v>
          </cell>
        </row>
        <row r="405">
          <cell r="B405" t="str">
            <v>WY</v>
          </cell>
          <cell r="AK405">
            <v>260</v>
          </cell>
          <cell r="AM405">
            <v>159.25223755566333</v>
          </cell>
          <cell r="AO405">
            <v>124.83548649489629</v>
          </cell>
          <cell r="AP405">
            <v>12.857142857142858</v>
          </cell>
          <cell r="AT405">
            <v>-1</v>
          </cell>
          <cell r="AU405">
            <v>0.5714285714285714</v>
          </cell>
        </row>
        <row r="406">
          <cell r="B406" t="str">
            <v>WY</v>
          </cell>
          <cell r="AK406">
            <v>744</v>
          </cell>
          <cell r="AM406">
            <v>158.37044222036064</v>
          </cell>
          <cell r="AO406">
            <v>88.573855546702248</v>
          </cell>
          <cell r="AP406">
            <v>12.142857142857142</v>
          </cell>
          <cell r="AT406">
            <v>0</v>
          </cell>
          <cell r="AU406">
            <v>0.5714285714285714</v>
          </cell>
        </row>
        <row r="407">
          <cell r="B407" t="str">
            <v>WY</v>
          </cell>
          <cell r="AK407">
            <v>-61</v>
          </cell>
          <cell r="AM407">
            <v>157.1359287509369</v>
          </cell>
          <cell r="AO407">
            <v>35.981380615389092</v>
          </cell>
          <cell r="AP407">
            <v>12.571428571428571</v>
          </cell>
          <cell r="AT407">
            <v>-1</v>
          </cell>
          <cell r="AU407">
            <v>0.42857142857142855</v>
          </cell>
        </row>
        <row r="408">
          <cell r="B408" t="str">
            <v>WY</v>
          </cell>
          <cell r="AK408">
            <v>1418</v>
          </cell>
          <cell r="AM408">
            <v>154.13782461090781</v>
          </cell>
          <cell r="AO408">
            <v>24.893927921873335</v>
          </cell>
          <cell r="AP408">
            <v>12.428571428571429</v>
          </cell>
          <cell r="AT408">
            <v>0</v>
          </cell>
          <cell r="AU408">
            <v>0.5714285714285714</v>
          </cell>
        </row>
        <row r="409">
          <cell r="B409" t="str">
            <v>WY</v>
          </cell>
          <cell r="AK409">
            <v>0</v>
          </cell>
          <cell r="AM409">
            <v>149.90520700145495</v>
          </cell>
          <cell r="AO409">
            <v>0</v>
          </cell>
          <cell r="AP409">
            <v>9</v>
          </cell>
          <cell r="AT409">
            <v>-1</v>
          </cell>
          <cell r="AU409">
            <v>0.2857142857142857</v>
          </cell>
        </row>
        <row r="410">
          <cell r="B410" t="str">
            <v>WY</v>
          </cell>
          <cell r="AK410">
            <v>993</v>
          </cell>
          <cell r="AM410">
            <v>149.90520700145495</v>
          </cell>
          <cell r="AO410">
            <v>48.750530423882324</v>
          </cell>
          <cell r="AP410">
            <v>12</v>
          </cell>
          <cell r="AT410">
            <v>0</v>
          </cell>
          <cell r="AU410">
            <v>0.42857142857142855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1</v>
          </cell>
          <cell r="C4">
            <v>0</v>
          </cell>
          <cell r="D4">
            <v>0</v>
          </cell>
          <cell r="E4">
            <v>1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63.498266008889757</v>
          </cell>
          <cell r="U4">
            <v>441.18808967657867</v>
          </cell>
          <cell r="V4">
            <v>0.2857142857142857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223</v>
          </cell>
          <cell r="C5">
            <v>165</v>
          </cell>
          <cell r="D5">
            <v>173</v>
          </cell>
          <cell r="E5">
            <v>293</v>
          </cell>
          <cell r="F5">
            <v>265</v>
          </cell>
          <cell r="G5">
            <v>358</v>
          </cell>
          <cell r="H5">
            <v>244</v>
          </cell>
          <cell r="I5">
            <v>15</v>
          </cell>
          <cell r="J5">
            <v>28</v>
          </cell>
          <cell r="K5">
            <v>36</v>
          </cell>
          <cell r="L5">
            <v>29</v>
          </cell>
          <cell r="M5">
            <v>30</v>
          </cell>
          <cell r="N5">
            <v>23</v>
          </cell>
          <cell r="O5">
            <v>19</v>
          </cell>
          <cell r="S5">
            <v>1443.1617612143668</v>
          </cell>
          <cell r="U5">
            <v>120.46892956317961</v>
          </cell>
          <cell r="V5">
            <v>245.85714285714286</v>
          </cell>
          <cell r="X5">
            <v>93.992590379887005</v>
          </cell>
          <cell r="Z5">
            <v>74.886316577836936</v>
          </cell>
          <cell r="AA5">
            <v>25.714285714285715</v>
          </cell>
        </row>
        <row r="6">
          <cell r="A6" t="str">
            <v>103d AW Bradley ANGB IAP East Granby</v>
          </cell>
          <cell r="B6">
            <v>551</v>
          </cell>
          <cell r="C6">
            <v>512</v>
          </cell>
          <cell r="D6">
            <v>236</v>
          </cell>
          <cell r="E6">
            <v>384</v>
          </cell>
          <cell r="F6">
            <v>377</v>
          </cell>
          <cell r="G6">
            <v>385</v>
          </cell>
          <cell r="H6">
            <v>348</v>
          </cell>
          <cell r="I6">
            <v>65</v>
          </cell>
          <cell r="J6">
            <v>40</v>
          </cell>
          <cell r="K6">
            <v>60</v>
          </cell>
          <cell r="L6">
            <v>57</v>
          </cell>
          <cell r="M6">
            <v>60</v>
          </cell>
          <cell r="N6">
            <v>56</v>
          </cell>
          <cell r="O6">
            <v>56</v>
          </cell>
          <cell r="S6">
            <v>1158.1758403667054</v>
          </cell>
          <cell r="U6">
            <v>105.84006920662974</v>
          </cell>
          <cell r="V6">
            <v>399</v>
          </cell>
          <cell r="X6">
            <v>104.30687936554132</v>
          </cell>
          <cell r="Z6">
            <v>67.445793703187377</v>
          </cell>
          <cell r="AA6">
            <v>56.285714285714285</v>
          </cell>
        </row>
        <row r="7">
          <cell r="A7" t="str">
            <v>105th AW Stewart IAP Newburgh</v>
          </cell>
          <cell r="B7">
            <v>807</v>
          </cell>
          <cell r="C7">
            <v>687</v>
          </cell>
          <cell r="D7">
            <v>495</v>
          </cell>
          <cell r="E7">
            <v>1030</v>
          </cell>
          <cell r="F7">
            <v>771</v>
          </cell>
          <cell r="G7">
            <v>695</v>
          </cell>
          <cell r="H7">
            <v>661</v>
          </cell>
          <cell r="I7">
            <v>34</v>
          </cell>
          <cell r="J7">
            <v>54</v>
          </cell>
          <cell r="K7">
            <v>104</v>
          </cell>
          <cell r="L7">
            <v>48</v>
          </cell>
          <cell r="M7">
            <v>95</v>
          </cell>
          <cell r="N7">
            <v>69</v>
          </cell>
          <cell r="O7">
            <v>57</v>
          </cell>
          <cell r="S7">
            <v>2401.6617346656667</v>
          </cell>
          <cell r="U7">
            <v>204.83395573974394</v>
          </cell>
          <cell r="V7">
            <v>735.14285714285711</v>
          </cell>
          <cell r="X7">
            <v>153.36236726335915</v>
          </cell>
          <cell r="Z7">
            <v>145.90871067828434</v>
          </cell>
          <cell r="AA7">
            <v>65.857142857142861</v>
          </cell>
        </row>
        <row r="8">
          <cell r="A8" t="str">
            <v>109th AW Schenectady County Airport Scotia</v>
          </cell>
          <cell r="B8">
            <v>96</v>
          </cell>
          <cell r="C8">
            <v>69</v>
          </cell>
          <cell r="D8">
            <v>70</v>
          </cell>
          <cell r="E8">
            <v>98</v>
          </cell>
          <cell r="F8">
            <v>81</v>
          </cell>
          <cell r="G8">
            <v>108</v>
          </cell>
          <cell r="H8">
            <v>80</v>
          </cell>
          <cell r="I8">
            <v>9</v>
          </cell>
          <cell r="J8">
            <v>10</v>
          </cell>
          <cell r="K8">
            <v>10</v>
          </cell>
          <cell r="L8">
            <v>12</v>
          </cell>
          <cell r="M8">
            <v>3</v>
          </cell>
          <cell r="N8">
            <v>7</v>
          </cell>
          <cell r="O8">
            <v>1</v>
          </cell>
          <cell r="S8">
            <v>530.88402131707721</v>
          </cell>
          <cell r="U8">
            <v>62.487383580528217</v>
          </cell>
          <cell r="V8">
            <v>86</v>
          </cell>
          <cell r="X8">
            <v>41.675349031048135</v>
          </cell>
          <cell r="Z8">
            <v>56.757384867597551</v>
          </cell>
          <cell r="AA8">
            <v>7.4285714285714288</v>
          </cell>
        </row>
        <row r="9">
          <cell r="A9" t="str">
            <v>110th AW Battle Creek</v>
          </cell>
          <cell r="B9">
            <v>56</v>
          </cell>
          <cell r="C9">
            <v>55</v>
          </cell>
          <cell r="D9">
            <v>82</v>
          </cell>
          <cell r="E9">
            <v>149</v>
          </cell>
          <cell r="F9">
            <v>164</v>
          </cell>
          <cell r="G9">
            <v>96</v>
          </cell>
          <cell r="H9">
            <v>113</v>
          </cell>
          <cell r="I9">
            <v>3</v>
          </cell>
          <cell r="J9">
            <v>7</v>
          </cell>
          <cell r="K9">
            <v>5</v>
          </cell>
          <cell r="L9">
            <v>8</v>
          </cell>
          <cell r="M9">
            <v>2</v>
          </cell>
          <cell r="N9">
            <v>4</v>
          </cell>
          <cell r="O9">
            <v>4</v>
          </cell>
          <cell r="S9">
            <v>339.00270853353749</v>
          </cell>
          <cell r="U9">
            <v>52.41425037539404</v>
          </cell>
          <cell r="V9">
            <v>102.14285714285714</v>
          </cell>
          <cell r="X9">
            <v>13.167693630498819</v>
          </cell>
          <cell r="Z9">
            <v>44.055946095982627</v>
          </cell>
          <cell r="AA9">
            <v>4.7142857142857144</v>
          </cell>
        </row>
        <row r="10">
          <cell r="A10" t="str">
            <v>111th AW  Willow Grove</v>
          </cell>
          <cell r="B10">
            <v>1124</v>
          </cell>
          <cell r="C10">
            <v>760</v>
          </cell>
          <cell r="D10">
            <v>981</v>
          </cell>
          <cell r="E10">
            <v>955</v>
          </cell>
          <cell r="F10">
            <v>1128</v>
          </cell>
          <cell r="G10">
            <v>1045</v>
          </cell>
          <cell r="H10">
            <v>780</v>
          </cell>
          <cell r="I10">
            <v>21</v>
          </cell>
          <cell r="J10">
            <v>25</v>
          </cell>
          <cell r="K10">
            <v>137</v>
          </cell>
          <cell r="L10">
            <v>111</v>
          </cell>
          <cell r="M10">
            <v>96</v>
          </cell>
          <cell r="N10">
            <v>101</v>
          </cell>
          <cell r="O10">
            <v>37</v>
          </cell>
          <cell r="S10">
            <v>1101.041802224438</v>
          </cell>
          <cell r="U10">
            <v>78.689503305335336</v>
          </cell>
          <cell r="V10">
            <v>967.57142857142856</v>
          </cell>
          <cell r="X10">
            <v>76.933609358895239</v>
          </cell>
          <cell r="Z10">
            <v>70.494338197136287</v>
          </cell>
          <cell r="AA10">
            <v>75.428571428571431</v>
          </cell>
        </row>
        <row r="11">
          <cell r="A11" t="str">
            <v>114th FW Joe Foss Field Sioux Falls</v>
          </cell>
          <cell r="B11">
            <v>34</v>
          </cell>
          <cell r="C11">
            <v>38</v>
          </cell>
          <cell r="D11">
            <v>29</v>
          </cell>
          <cell r="E11">
            <v>32</v>
          </cell>
          <cell r="F11">
            <v>32</v>
          </cell>
          <cell r="G11">
            <v>36</v>
          </cell>
          <cell r="H11">
            <v>102</v>
          </cell>
          <cell r="I11">
            <v>0</v>
          </cell>
          <cell r="J11">
            <v>1</v>
          </cell>
          <cell r="K11">
            <v>3</v>
          </cell>
          <cell r="L11">
            <v>0</v>
          </cell>
          <cell r="M11">
            <v>6</v>
          </cell>
          <cell r="N11">
            <v>1</v>
          </cell>
          <cell r="O11">
            <v>0</v>
          </cell>
          <cell r="S11">
            <v>1177.8841299650653</v>
          </cell>
          <cell r="U11">
            <v>93.058582073432206</v>
          </cell>
          <cell r="V11">
            <v>43.285714285714285</v>
          </cell>
          <cell r="X11">
            <v>11.510268370994124</v>
          </cell>
          <cell r="Z11">
            <v>24.794150264719718</v>
          </cell>
          <cell r="AA11">
            <v>1.5714285714285714</v>
          </cell>
        </row>
        <row r="12">
          <cell r="A12" t="str">
            <v>115th FW Truax Field</v>
          </cell>
          <cell r="B12">
            <v>95</v>
          </cell>
          <cell r="C12">
            <v>95</v>
          </cell>
          <cell r="D12">
            <v>66</v>
          </cell>
          <cell r="E12">
            <v>185</v>
          </cell>
          <cell r="F12">
            <v>139</v>
          </cell>
          <cell r="G12">
            <v>151</v>
          </cell>
          <cell r="H12">
            <v>79</v>
          </cell>
          <cell r="I12">
            <v>0</v>
          </cell>
          <cell r="J12">
            <v>0</v>
          </cell>
          <cell r="K12">
            <v>8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S12">
            <v>320.0722426204722</v>
          </cell>
          <cell r="U12">
            <v>31.202320291562344</v>
          </cell>
          <cell r="V12">
            <v>115.71428571428571</v>
          </cell>
          <cell r="X12">
            <v>9.3584821271222172</v>
          </cell>
          <cell r="Z12">
            <v>38.979381402230253</v>
          </cell>
          <cell r="AA12">
            <v>2.7142857142857144</v>
          </cell>
        </row>
        <row r="13">
          <cell r="A13" t="str">
            <v>117th ARW Birmingham IAP</v>
          </cell>
          <cell r="B13">
            <v>156</v>
          </cell>
          <cell r="C13">
            <v>194</v>
          </cell>
          <cell r="D13">
            <v>95</v>
          </cell>
          <cell r="E13">
            <v>183</v>
          </cell>
          <cell r="F13">
            <v>186</v>
          </cell>
          <cell r="G13">
            <v>110</v>
          </cell>
          <cell r="H13">
            <v>212</v>
          </cell>
          <cell r="I13">
            <v>4</v>
          </cell>
          <cell r="J13">
            <v>6</v>
          </cell>
          <cell r="K13">
            <v>1</v>
          </cell>
          <cell r="L13">
            <v>4</v>
          </cell>
          <cell r="M13">
            <v>4</v>
          </cell>
          <cell r="N13">
            <v>0</v>
          </cell>
          <cell r="O13">
            <v>4</v>
          </cell>
          <cell r="S13">
            <v>280.29687447484491</v>
          </cell>
          <cell r="U13">
            <v>23.873460290241759</v>
          </cell>
          <cell r="V13">
            <v>162.28571428571428</v>
          </cell>
          <cell r="X13">
            <v>8.6496125962084065</v>
          </cell>
          <cell r="Z13">
            <v>36.569953163149719</v>
          </cell>
          <cell r="AA13">
            <v>3.2857142857142856</v>
          </cell>
        </row>
        <row r="14">
          <cell r="A14" t="str">
            <v>118th AW Nashville IAP</v>
          </cell>
          <cell r="B14">
            <v>202</v>
          </cell>
          <cell r="C14">
            <v>302</v>
          </cell>
          <cell r="D14">
            <v>181</v>
          </cell>
          <cell r="E14">
            <v>217</v>
          </cell>
          <cell r="F14">
            <v>190</v>
          </cell>
          <cell r="G14">
            <v>217</v>
          </cell>
          <cell r="H14">
            <v>18</v>
          </cell>
          <cell r="I14">
            <v>1</v>
          </cell>
          <cell r="J14">
            <v>3</v>
          </cell>
          <cell r="K14">
            <v>1</v>
          </cell>
          <cell r="L14">
            <v>1</v>
          </cell>
          <cell r="M14">
            <v>2</v>
          </cell>
          <cell r="N14">
            <v>4</v>
          </cell>
          <cell r="O14">
            <v>0</v>
          </cell>
          <cell r="S14">
            <v>480.78726664035639</v>
          </cell>
          <cell r="U14">
            <v>46.512866952290828</v>
          </cell>
          <cell r="V14">
            <v>189.57142857142858</v>
          </cell>
          <cell r="X14">
            <v>6.865173985267262</v>
          </cell>
          <cell r="Z14">
            <v>73.646344286436104</v>
          </cell>
          <cell r="AA14">
            <v>1.7142857142857142</v>
          </cell>
        </row>
        <row r="15">
          <cell r="A15" t="str">
            <v>119th Wing Hector IAP Fargo</v>
          </cell>
          <cell r="B15">
            <v>45</v>
          </cell>
          <cell r="C15">
            <v>29</v>
          </cell>
          <cell r="D15">
            <v>36</v>
          </cell>
          <cell r="E15">
            <v>48</v>
          </cell>
          <cell r="F15">
            <v>36</v>
          </cell>
          <cell r="G15">
            <v>32</v>
          </cell>
          <cell r="H15">
            <v>21</v>
          </cell>
          <cell r="I15">
            <v>2</v>
          </cell>
          <cell r="J15">
            <v>1</v>
          </cell>
          <cell r="K15">
            <v>2</v>
          </cell>
          <cell r="L15">
            <v>1</v>
          </cell>
          <cell r="M15">
            <v>2</v>
          </cell>
          <cell r="N15">
            <v>2</v>
          </cell>
          <cell r="O15">
            <v>3</v>
          </cell>
          <cell r="S15">
            <v>706.0546691620608</v>
          </cell>
          <cell r="U15">
            <v>43.969035157391481</v>
          </cell>
          <cell r="V15">
            <v>35.285714285714285</v>
          </cell>
          <cell r="X15">
            <v>25.976302101263762</v>
          </cell>
          <cell r="Z15">
            <v>30.63046636868955</v>
          </cell>
          <cell r="AA15">
            <v>1.8571428571428572</v>
          </cell>
        </row>
        <row r="16">
          <cell r="A16" t="str">
            <v>121st ARW Rickenbacker ANGB Columbus</v>
          </cell>
          <cell r="B16">
            <v>158</v>
          </cell>
          <cell r="C16">
            <v>144</v>
          </cell>
          <cell r="D16">
            <v>98</v>
          </cell>
          <cell r="E16">
            <v>132</v>
          </cell>
          <cell r="F16">
            <v>181</v>
          </cell>
          <cell r="G16">
            <v>162</v>
          </cell>
          <cell r="H16">
            <v>158</v>
          </cell>
          <cell r="I16">
            <v>10</v>
          </cell>
          <cell r="J16">
            <v>4</v>
          </cell>
          <cell r="K16">
            <v>6</v>
          </cell>
          <cell r="L16">
            <v>16</v>
          </cell>
          <cell r="M16">
            <v>8</v>
          </cell>
          <cell r="N16">
            <v>6</v>
          </cell>
          <cell r="O16">
            <v>2</v>
          </cell>
          <cell r="S16">
            <v>412.16281966129634</v>
          </cell>
          <cell r="U16">
            <v>58.93863866823672</v>
          </cell>
          <cell r="V16">
            <v>147.57142857142858</v>
          </cell>
          <cell r="X16">
            <v>12.702530252594222</v>
          </cell>
          <cell r="Z16">
            <v>35.949231391330898</v>
          </cell>
          <cell r="AA16">
            <v>7.4285714285714288</v>
          </cell>
        </row>
        <row r="17">
          <cell r="A17" t="str">
            <v>123rd AW Louisville IAP</v>
          </cell>
          <cell r="B17">
            <v>75</v>
          </cell>
          <cell r="C17">
            <v>145</v>
          </cell>
          <cell r="D17">
            <v>89</v>
          </cell>
          <cell r="E17">
            <v>103</v>
          </cell>
          <cell r="F17">
            <v>69</v>
          </cell>
          <cell r="G17">
            <v>122</v>
          </cell>
          <cell r="H17">
            <v>25</v>
          </cell>
          <cell r="I17">
            <v>5</v>
          </cell>
          <cell r="J17">
            <v>4</v>
          </cell>
          <cell r="K17">
            <v>8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S17">
            <v>282.56925465181524</v>
          </cell>
          <cell r="U17">
            <v>42.996268758429153</v>
          </cell>
          <cell r="V17">
            <v>89.714285714285708</v>
          </cell>
          <cell r="X17">
            <v>18.535737203541533</v>
          </cell>
          <cell r="Z17">
            <v>68.327730333692472</v>
          </cell>
          <cell r="AA17">
            <v>3.7142857142857144</v>
          </cell>
        </row>
        <row r="18">
          <cell r="A18" t="str">
            <v>124th Wing Boise Air Terminal</v>
          </cell>
          <cell r="B18">
            <v>2</v>
          </cell>
          <cell r="C18">
            <v>3</v>
          </cell>
          <cell r="D18">
            <v>6</v>
          </cell>
          <cell r="E18">
            <v>6</v>
          </cell>
          <cell r="F18">
            <v>8</v>
          </cell>
          <cell r="G18">
            <v>10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150.59918040747547</v>
          </cell>
          <cell r="U18">
            <v>165.17673073409807</v>
          </cell>
          <cell r="V18">
            <v>5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50</v>
          </cell>
          <cell r="C19">
            <v>35</v>
          </cell>
          <cell r="D19">
            <v>51</v>
          </cell>
          <cell r="E19">
            <v>53</v>
          </cell>
          <cell r="F19">
            <v>62</v>
          </cell>
          <cell r="G19">
            <v>67</v>
          </cell>
          <cell r="H19">
            <v>48</v>
          </cell>
          <cell r="I19">
            <v>3</v>
          </cell>
          <cell r="J19">
            <v>1</v>
          </cell>
          <cell r="K19">
            <v>3</v>
          </cell>
          <cell r="L19">
            <v>1</v>
          </cell>
          <cell r="M19">
            <v>3</v>
          </cell>
          <cell r="N19">
            <v>1</v>
          </cell>
          <cell r="O19">
            <v>3</v>
          </cell>
          <cell r="S19">
            <v>170.12196880136096</v>
          </cell>
          <cell r="U19">
            <v>44.235520701568994</v>
          </cell>
          <cell r="V19">
            <v>52.285714285714285</v>
          </cell>
          <cell r="X19">
            <v>6.1209510035577397</v>
          </cell>
          <cell r="Z19">
            <v>38.792105100016897</v>
          </cell>
          <cell r="AA19">
            <v>2.1428571428571428</v>
          </cell>
        </row>
        <row r="20">
          <cell r="A20" t="str">
            <v>127th Wing Selfridge ANGB</v>
          </cell>
          <cell r="B20">
            <v>89</v>
          </cell>
          <cell r="C20">
            <v>140</v>
          </cell>
          <cell r="D20">
            <v>130</v>
          </cell>
          <cell r="E20">
            <v>132</v>
          </cell>
          <cell r="F20">
            <v>255</v>
          </cell>
          <cell r="G20">
            <v>50</v>
          </cell>
          <cell r="H20">
            <v>326</v>
          </cell>
          <cell r="I20">
            <v>8</v>
          </cell>
          <cell r="J20">
            <v>12</v>
          </cell>
          <cell r="K20">
            <v>49</v>
          </cell>
          <cell r="L20">
            <v>19</v>
          </cell>
          <cell r="M20">
            <v>28</v>
          </cell>
          <cell r="N20">
            <v>48</v>
          </cell>
          <cell r="O20">
            <v>22</v>
          </cell>
          <cell r="S20">
            <v>818.45592394854987</v>
          </cell>
          <cell r="U20">
            <v>166.89255049822168</v>
          </cell>
          <cell r="V20">
            <v>160.28571428571428</v>
          </cell>
          <cell r="X20">
            <v>97.479067714090462</v>
          </cell>
          <cell r="Z20">
            <v>119.80605671441427</v>
          </cell>
          <cell r="AA20">
            <v>26.571428571428573</v>
          </cell>
        </row>
        <row r="21">
          <cell r="A21" t="str">
            <v>128th ARW  Milwaukee</v>
          </cell>
          <cell r="B21">
            <v>329</v>
          </cell>
          <cell r="C21">
            <v>278</v>
          </cell>
          <cell r="D21">
            <v>629</v>
          </cell>
          <cell r="E21">
            <v>633</v>
          </cell>
          <cell r="F21">
            <v>610</v>
          </cell>
          <cell r="G21">
            <v>594</v>
          </cell>
          <cell r="H21">
            <v>271</v>
          </cell>
          <cell r="I21">
            <v>4</v>
          </cell>
          <cell r="J21">
            <v>3</v>
          </cell>
          <cell r="K21">
            <v>36</v>
          </cell>
          <cell r="L21">
            <v>22</v>
          </cell>
          <cell r="M21">
            <v>23</v>
          </cell>
          <cell r="N21">
            <v>16</v>
          </cell>
          <cell r="O21">
            <v>7</v>
          </cell>
          <cell r="S21">
            <v>660.52835874426955</v>
          </cell>
          <cell r="U21">
            <v>32.626852321471354</v>
          </cell>
          <cell r="V21">
            <v>477.71428571428572</v>
          </cell>
          <cell r="X21">
            <v>23.571613963812485</v>
          </cell>
          <cell r="Z21">
            <v>35.102705144030644</v>
          </cell>
          <cell r="AA21">
            <v>15.857142857142858</v>
          </cell>
        </row>
        <row r="22">
          <cell r="A22" t="str">
            <v>130th AW Yeager Airport ANGS Charleston</v>
          </cell>
          <cell r="B22">
            <v>3</v>
          </cell>
          <cell r="C22">
            <v>6</v>
          </cell>
          <cell r="D22">
            <v>7</v>
          </cell>
          <cell r="E22">
            <v>9</v>
          </cell>
          <cell r="F22">
            <v>7</v>
          </cell>
          <cell r="G22">
            <v>12</v>
          </cell>
          <cell r="H22">
            <v>9</v>
          </cell>
          <cell r="I22">
            <v>0</v>
          </cell>
          <cell r="J22">
            <v>0</v>
          </cell>
          <cell r="K22">
            <v>1</v>
          </cell>
          <cell r="L22">
            <v>0</v>
          </cell>
          <cell r="M22">
            <v>1</v>
          </cell>
          <cell r="N22">
            <v>1</v>
          </cell>
          <cell r="O22">
            <v>0</v>
          </cell>
          <cell r="S22">
            <v>86.457825997628404</v>
          </cell>
          <cell r="U22">
            <v>75.54597357880813</v>
          </cell>
          <cell r="V22">
            <v>7.5714285714285712</v>
          </cell>
          <cell r="X22">
            <v>5.7360439443541162</v>
          </cell>
          <cell r="Z22">
            <v>88.60686272368595</v>
          </cell>
          <cell r="AA22">
            <v>0.42857142857142855</v>
          </cell>
        </row>
        <row r="23">
          <cell r="A23" t="str">
            <v>132nd FW Des Moines IAP</v>
          </cell>
          <cell r="B23">
            <v>72</v>
          </cell>
          <cell r="C23">
            <v>50</v>
          </cell>
          <cell r="D23">
            <v>98</v>
          </cell>
          <cell r="E23">
            <v>95</v>
          </cell>
          <cell r="F23">
            <v>155</v>
          </cell>
          <cell r="G23">
            <v>154</v>
          </cell>
          <cell r="H23">
            <v>72</v>
          </cell>
          <cell r="I23">
            <v>2</v>
          </cell>
          <cell r="J23">
            <v>7</v>
          </cell>
          <cell r="K23">
            <v>5</v>
          </cell>
          <cell r="L23">
            <v>6</v>
          </cell>
          <cell r="M23">
            <v>7</v>
          </cell>
          <cell r="N23">
            <v>3</v>
          </cell>
          <cell r="O23">
            <v>2</v>
          </cell>
          <cell r="S23">
            <v>704.90892074040471</v>
          </cell>
          <cell r="U23">
            <v>47.747640744617584</v>
          </cell>
          <cell r="V23">
            <v>99.428571428571431</v>
          </cell>
          <cell r="X23">
            <v>19.413349027493389</v>
          </cell>
          <cell r="Z23">
            <v>28.460949354733877</v>
          </cell>
          <cell r="AA23">
            <v>4.5714285714285712</v>
          </cell>
        </row>
        <row r="24">
          <cell r="A24" t="str">
            <v>134th ARW McGhee Tyson Airport</v>
          </cell>
          <cell r="B24">
            <v>27</v>
          </cell>
          <cell r="C24">
            <v>23</v>
          </cell>
          <cell r="D24">
            <v>33</v>
          </cell>
          <cell r="E24">
            <v>9</v>
          </cell>
          <cell r="F24">
            <v>70</v>
          </cell>
          <cell r="G24">
            <v>55</v>
          </cell>
          <cell r="H24">
            <v>22</v>
          </cell>
          <cell r="I24">
            <v>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S24">
            <v>106.44515821703158</v>
          </cell>
          <cell r="U24">
            <v>35.626351244057581</v>
          </cell>
          <cell r="V24">
            <v>34.142857142857146</v>
          </cell>
          <cell r="X24">
            <v>2.2226133487754902</v>
          </cell>
          <cell r="Z24">
            <v>179.1783227228203</v>
          </cell>
          <cell r="AA24">
            <v>0.14285714285714285</v>
          </cell>
        </row>
        <row r="25">
          <cell r="A25" t="str">
            <v>138th FW Tulsa IAP</v>
          </cell>
          <cell r="B25">
            <v>13</v>
          </cell>
          <cell r="C25">
            <v>15</v>
          </cell>
          <cell r="D25">
            <v>32</v>
          </cell>
          <cell r="E25">
            <v>8</v>
          </cell>
          <cell r="F25">
            <v>32</v>
          </cell>
          <cell r="G25">
            <v>24</v>
          </cell>
          <cell r="H25">
            <v>19</v>
          </cell>
          <cell r="I25">
            <v>0</v>
          </cell>
          <cell r="J25">
            <v>3</v>
          </cell>
          <cell r="K25">
            <v>4</v>
          </cell>
          <cell r="L25">
            <v>0</v>
          </cell>
          <cell r="M25">
            <v>2</v>
          </cell>
          <cell r="N25">
            <v>3</v>
          </cell>
          <cell r="O25">
            <v>0</v>
          </cell>
          <cell r="S25">
            <v>153.45016488385755</v>
          </cell>
          <cell r="U25">
            <v>67.275882443706607</v>
          </cell>
          <cell r="V25">
            <v>20.428571428571427</v>
          </cell>
          <cell r="X25">
            <v>10.933228004770582</v>
          </cell>
          <cell r="Z25">
            <v>57.0684162932303</v>
          </cell>
          <cell r="AA25">
            <v>1.7142857142857142</v>
          </cell>
        </row>
        <row r="26">
          <cell r="A26" t="str">
            <v>139th AW Rosecrans Memorial Airport St Joseph</v>
          </cell>
          <cell r="B26">
            <v>78</v>
          </cell>
          <cell r="C26">
            <v>43</v>
          </cell>
          <cell r="D26">
            <v>91</v>
          </cell>
          <cell r="E26">
            <v>73</v>
          </cell>
          <cell r="F26">
            <v>112</v>
          </cell>
          <cell r="G26">
            <v>32</v>
          </cell>
          <cell r="H26">
            <v>62</v>
          </cell>
          <cell r="I26">
            <v>2</v>
          </cell>
          <cell r="J26">
            <v>0</v>
          </cell>
          <cell r="K26">
            <v>3</v>
          </cell>
          <cell r="L26">
            <v>3</v>
          </cell>
          <cell r="M26">
            <v>2</v>
          </cell>
          <cell r="N26">
            <v>2</v>
          </cell>
          <cell r="O26">
            <v>2</v>
          </cell>
          <cell r="S26">
            <v>226.90559793287585</v>
          </cell>
          <cell r="U26">
            <v>51.997268040011988</v>
          </cell>
          <cell r="V26">
            <v>70.142857142857139</v>
          </cell>
          <cell r="X26">
            <v>7.3678993476410506</v>
          </cell>
          <cell r="Z26">
            <v>59.263408349667039</v>
          </cell>
          <cell r="AA26">
            <v>2</v>
          </cell>
        </row>
        <row r="27">
          <cell r="A27" t="str">
            <v>142nd FW Portland IAP</v>
          </cell>
          <cell r="B27">
            <v>1703</v>
          </cell>
          <cell r="C27">
            <v>2071</v>
          </cell>
          <cell r="D27">
            <v>1041</v>
          </cell>
          <cell r="E27">
            <v>1361</v>
          </cell>
          <cell r="F27">
            <v>2129</v>
          </cell>
          <cell r="G27">
            <v>2220</v>
          </cell>
          <cell r="H27">
            <v>1529</v>
          </cell>
          <cell r="I27">
            <v>17</v>
          </cell>
          <cell r="J27">
            <v>32</v>
          </cell>
          <cell r="K27">
            <v>62</v>
          </cell>
          <cell r="L27">
            <v>58</v>
          </cell>
          <cell r="M27">
            <v>63</v>
          </cell>
          <cell r="N27">
            <v>57</v>
          </cell>
          <cell r="O27">
            <v>25</v>
          </cell>
          <cell r="S27">
            <v>438.89375719819998</v>
          </cell>
          <cell r="U27">
            <v>27.362554485470881</v>
          </cell>
          <cell r="V27">
            <v>1722</v>
          </cell>
          <cell r="X27">
            <v>18.157075920229996</v>
          </cell>
          <cell r="Z27">
            <v>43.660732934161146</v>
          </cell>
          <cell r="AA27">
            <v>44.857142857142854</v>
          </cell>
        </row>
        <row r="28">
          <cell r="A28" t="str">
            <v>143rd AW Quonset State Airport</v>
          </cell>
          <cell r="B28">
            <v>402</v>
          </cell>
          <cell r="C28">
            <v>323</v>
          </cell>
          <cell r="D28">
            <v>655</v>
          </cell>
          <cell r="E28">
            <v>629</v>
          </cell>
          <cell r="F28">
            <v>587</v>
          </cell>
          <cell r="G28">
            <v>608</v>
          </cell>
          <cell r="H28">
            <v>525</v>
          </cell>
          <cell r="I28">
            <v>41</v>
          </cell>
          <cell r="J28">
            <v>44</v>
          </cell>
          <cell r="K28">
            <v>284</v>
          </cell>
          <cell r="L28">
            <v>66</v>
          </cell>
          <cell r="M28">
            <v>58</v>
          </cell>
          <cell r="N28">
            <v>47</v>
          </cell>
          <cell r="O28">
            <v>51</v>
          </cell>
          <cell r="S28">
            <v>1334.5818749300627</v>
          </cell>
          <cell r="U28">
            <v>115.11032005843551</v>
          </cell>
          <cell r="V28">
            <v>532.71428571428567</v>
          </cell>
          <cell r="X28">
            <v>88.045645365255567</v>
          </cell>
          <cell r="Z28">
            <v>47.713137472493436</v>
          </cell>
          <cell r="AA28">
            <v>84.428571428571431</v>
          </cell>
        </row>
        <row r="29">
          <cell r="A29" t="str">
            <v>144th FW Fresno ANGB</v>
          </cell>
          <cell r="B29">
            <v>42</v>
          </cell>
          <cell r="C29">
            <v>59</v>
          </cell>
          <cell r="D29">
            <v>110</v>
          </cell>
          <cell r="E29">
            <v>37</v>
          </cell>
          <cell r="F29">
            <v>72</v>
          </cell>
          <cell r="G29">
            <v>61</v>
          </cell>
          <cell r="H29">
            <v>379</v>
          </cell>
          <cell r="I29">
            <v>0</v>
          </cell>
          <cell r="J29">
            <v>4</v>
          </cell>
          <cell r="K29">
            <v>5</v>
          </cell>
          <cell r="L29">
            <v>2</v>
          </cell>
          <cell r="M29">
            <v>3</v>
          </cell>
          <cell r="N29">
            <v>1</v>
          </cell>
          <cell r="O29">
            <v>1</v>
          </cell>
          <cell r="S29">
            <v>225.24237300528958</v>
          </cell>
          <cell r="U29">
            <v>18.72742857577521</v>
          </cell>
          <cell r="V29">
            <v>108.57142857142857</v>
          </cell>
          <cell r="X29">
            <v>3.2414397721644752</v>
          </cell>
          <cell r="Z29">
            <v>12.690102863316273</v>
          </cell>
          <cell r="AA29">
            <v>2.2857142857142856</v>
          </cell>
        </row>
        <row r="30">
          <cell r="A30" t="str">
            <v>145th AW Charlotte Douglas IAP</v>
          </cell>
          <cell r="B30">
            <v>278</v>
          </cell>
          <cell r="C30">
            <v>70</v>
          </cell>
          <cell r="D30">
            <v>202</v>
          </cell>
          <cell r="E30">
            <v>209</v>
          </cell>
          <cell r="F30">
            <v>427</v>
          </cell>
          <cell r="G30">
            <v>384</v>
          </cell>
          <cell r="H30">
            <v>383</v>
          </cell>
          <cell r="I30">
            <v>2</v>
          </cell>
          <cell r="J30">
            <v>6</v>
          </cell>
          <cell r="K30">
            <v>14</v>
          </cell>
          <cell r="L30">
            <v>15</v>
          </cell>
          <cell r="M30">
            <v>6</v>
          </cell>
          <cell r="N30">
            <v>2</v>
          </cell>
          <cell r="O30">
            <v>4</v>
          </cell>
          <cell r="S30">
            <v>262.98997585408932</v>
          </cell>
          <cell r="U30">
            <v>23.837366176654488</v>
          </cell>
          <cell r="V30">
            <v>279</v>
          </cell>
          <cell r="X30">
            <v>7.6181996087163011</v>
          </cell>
          <cell r="Z30">
            <v>27.575903788244947</v>
          </cell>
          <cell r="AA30">
            <v>7</v>
          </cell>
        </row>
        <row r="31">
          <cell r="A31" t="str">
            <v>146th AW Channel Islands</v>
          </cell>
          <cell r="B31">
            <v>1051</v>
          </cell>
          <cell r="C31">
            <v>1842</v>
          </cell>
          <cell r="D31">
            <v>891</v>
          </cell>
          <cell r="E31">
            <v>1106</v>
          </cell>
          <cell r="F31">
            <v>1806</v>
          </cell>
          <cell r="G31">
            <v>2099</v>
          </cell>
          <cell r="H31">
            <v>1368</v>
          </cell>
          <cell r="I31">
            <v>12</v>
          </cell>
          <cell r="J31">
            <v>29</v>
          </cell>
          <cell r="K31">
            <v>52</v>
          </cell>
          <cell r="L31">
            <v>46</v>
          </cell>
          <cell r="M31">
            <v>50</v>
          </cell>
          <cell r="N31">
            <v>48</v>
          </cell>
          <cell r="O31">
            <v>24</v>
          </cell>
          <cell r="S31">
            <v>515.49304081638843</v>
          </cell>
          <cell r="U31">
            <v>26.440962885747378</v>
          </cell>
          <cell r="V31">
            <v>1451.8571428571429</v>
          </cell>
          <cell r="X31">
            <v>22.002527672427469</v>
          </cell>
          <cell r="Z31">
            <v>44.175939560202799</v>
          </cell>
          <cell r="AA31">
            <v>37.285714285714285</v>
          </cell>
        </row>
        <row r="32">
          <cell r="A32" t="str">
            <v>147th RW Ellington Field JRB</v>
          </cell>
          <cell r="B32">
            <v>10</v>
          </cell>
          <cell r="C32">
            <v>453</v>
          </cell>
          <cell r="D32">
            <v>335</v>
          </cell>
          <cell r="E32">
            <v>293</v>
          </cell>
          <cell r="F32">
            <v>333</v>
          </cell>
          <cell r="G32">
            <v>269</v>
          </cell>
          <cell r="H32">
            <v>79</v>
          </cell>
          <cell r="I32">
            <v>0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11</v>
          </cell>
          <cell r="O32">
            <v>1</v>
          </cell>
          <cell r="S32">
            <v>241.458984669145</v>
          </cell>
          <cell r="U32">
            <v>46.362937712031929</v>
          </cell>
          <cell r="V32">
            <v>253.14285714285714</v>
          </cell>
          <cell r="X32">
            <v>5.0106384062886056</v>
          </cell>
          <cell r="Z32">
            <v>74.33196227296007</v>
          </cell>
          <cell r="AA32">
            <v>3.2857142857142856</v>
          </cell>
        </row>
        <row r="33">
          <cell r="A33" t="str">
            <v>148th FW Duluth IAP</v>
          </cell>
          <cell r="B33">
            <v>1</v>
          </cell>
          <cell r="C33">
            <v>4</v>
          </cell>
          <cell r="D33">
            <v>1</v>
          </cell>
          <cell r="E33">
            <v>6</v>
          </cell>
          <cell r="F33">
            <v>1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1</v>
          </cell>
          <cell r="M33">
            <v>0</v>
          </cell>
          <cell r="N33">
            <v>0</v>
          </cell>
          <cell r="O33">
            <v>0</v>
          </cell>
          <cell r="S33">
            <v>97.182045698313132</v>
          </cell>
          <cell r="U33">
            <v>111.24976258944035</v>
          </cell>
          <cell r="V33">
            <v>1.8571428571428572</v>
          </cell>
          <cell r="X33">
            <v>4.5503298989176715</v>
          </cell>
          <cell r="Z33">
            <v>67.581257666952496</v>
          </cell>
          <cell r="AA33">
            <v>0.14285714285714285</v>
          </cell>
        </row>
        <row r="34">
          <cell r="A34" t="str">
            <v>151st ARW Salt Lake City IAP</v>
          </cell>
          <cell r="B34">
            <v>103</v>
          </cell>
          <cell r="C34">
            <v>96</v>
          </cell>
          <cell r="D34">
            <v>82</v>
          </cell>
          <cell r="E34">
            <v>193</v>
          </cell>
          <cell r="F34">
            <v>297</v>
          </cell>
          <cell r="G34">
            <v>225</v>
          </cell>
          <cell r="H34">
            <v>249</v>
          </cell>
          <cell r="I34">
            <v>2</v>
          </cell>
          <cell r="J34">
            <v>2</v>
          </cell>
          <cell r="K34">
            <v>3</v>
          </cell>
          <cell r="L34">
            <v>2</v>
          </cell>
          <cell r="M34">
            <v>1</v>
          </cell>
          <cell r="N34">
            <v>3</v>
          </cell>
          <cell r="O34">
            <v>2</v>
          </cell>
          <cell r="S34">
            <v>336.6660136971451</v>
          </cell>
          <cell r="U34">
            <v>34.146486712677209</v>
          </cell>
          <cell r="V34">
            <v>177.85714285714286</v>
          </cell>
          <cell r="X34">
            <v>3.9178171292290074</v>
          </cell>
          <cell r="Z34">
            <v>32.969486509508826</v>
          </cell>
          <cell r="AA34">
            <v>2.1428571428571428</v>
          </cell>
        </row>
        <row r="35">
          <cell r="A35" t="str">
            <v>152nd AW Reno-Tahoe IAP</v>
          </cell>
          <cell r="B35">
            <v>4</v>
          </cell>
          <cell r="C35">
            <v>5</v>
          </cell>
          <cell r="D35">
            <v>2</v>
          </cell>
          <cell r="E35">
            <v>2</v>
          </cell>
          <cell r="F35">
            <v>4</v>
          </cell>
          <cell r="G35">
            <v>5</v>
          </cell>
          <cell r="H35">
            <v>2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87.76095587257565</v>
          </cell>
          <cell r="U35">
            <v>46.353353952266303</v>
          </cell>
          <cell r="V35">
            <v>3.4285714285714284</v>
          </cell>
          <cell r="X35">
            <v>2.2795053473396272</v>
          </cell>
          <cell r="Z35">
            <v>28.764216077547601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180</v>
          </cell>
          <cell r="C36">
            <v>212</v>
          </cell>
          <cell r="D36">
            <v>305</v>
          </cell>
          <cell r="E36">
            <v>255</v>
          </cell>
          <cell r="F36">
            <v>311</v>
          </cell>
          <cell r="G36">
            <v>285</v>
          </cell>
          <cell r="H36">
            <v>179</v>
          </cell>
          <cell r="I36">
            <v>0</v>
          </cell>
          <cell r="J36">
            <v>1</v>
          </cell>
          <cell r="K36">
            <v>4</v>
          </cell>
          <cell r="L36">
            <v>2</v>
          </cell>
          <cell r="M36">
            <v>5</v>
          </cell>
          <cell r="N36">
            <v>0</v>
          </cell>
          <cell r="O36">
            <v>1</v>
          </cell>
          <cell r="S36">
            <v>611.674558996114</v>
          </cell>
          <cell r="U36">
            <v>22.23168759816695</v>
          </cell>
          <cell r="V36">
            <v>246.71428571428572</v>
          </cell>
          <cell r="X36">
            <v>4.8708687042119321</v>
          </cell>
          <cell r="Z36">
            <v>23.538643719627583</v>
          </cell>
          <cell r="AA36">
            <v>1.8571428571428572</v>
          </cell>
        </row>
        <row r="37">
          <cell r="A37" t="str">
            <v>157th ARW Pease ANGB</v>
          </cell>
          <cell r="B37">
            <v>377</v>
          </cell>
          <cell r="C37">
            <v>287</v>
          </cell>
          <cell r="D37">
            <v>362</v>
          </cell>
          <cell r="E37">
            <v>545</v>
          </cell>
          <cell r="F37">
            <v>469</v>
          </cell>
          <cell r="G37">
            <v>492</v>
          </cell>
          <cell r="H37">
            <v>551</v>
          </cell>
          <cell r="I37">
            <v>17</v>
          </cell>
          <cell r="J37">
            <v>32</v>
          </cell>
          <cell r="K37">
            <v>42</v>
          </cell>
          <cell r="L37">
            <v>51</v>
          </cell>
          <cell r="M37">
            <v>58</v>
          </cell>
          <cell r="N37">
            <v>35</v>
          </cell>
          <cell r="O37">
            <v>47</v>
          </cell>
          <cell r="S37">
            <v>1221.2886470308633</v>
          </cell>
          <cell r="U37">
            <v>106.0026903151843</v>
          </cell>
          <cell r="V37">
            <v>440.42857142857144</v>
          </cell>
          <cell r="X37">
            <v>81.92528948562196</v>
          </cell>
          <cell r="Z37">
            <v>77.6467163957726</v>
          </cell>
          <cell r="AA37">
            <v>40.285714285714285</v>
          </cell>
        </row>
        <row r="38">
          <cell r="A38" t="str">
            <v>158th FW Burlington IAP</v>
          </cell>
          <cell r="B38">
            <v>4</v>
          </cell>
          <cell r="C38">
            <v>4</v>
          </cell>
          <cell r="D38">
            <v>3</v>
          </cell>
          <cell r="E38">
            <v>3</v>
          </cell>
          <cell r="F38">
            <v>1</v>
          </cell>
          <cell r="G38">
            <v>2</v>
          </cell>
          <cell r="H38">
            <v>5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S38">
            <v>157.74330988437399</v>
          </cell>
          <cell r="U38">
            <v>198.80701267061502</v>
          </cell>
          <cell r="V38">
            <v>3.1428571428571428</v>
          </cell>
          <cell r="X38">
            <v>9.2584666931027915</v>
          </cell>
          <cell r="Z38">
            <v>256.81087449383728</v>
          </cell>
          <cell r="AA38">
            <v>0.14285714285714285</v>
          </cell>
        </row>
        <row r="39">
          <cell r="A39" t="str">
            <v>161st ARW Sky Harbor IAP</v>
          </cell>
          <cell r="B39">
            <v>102</v>
          </cell>
          <cell r="C39">
            <v>69</v>
          </cell>
          <cell r="D39">
            <v>179</v>
          </cell>
          <cell r="E39">
            <v>269</v>
          </cell>
          <cell r="F39">
            <v>216</v>
          </cell>
          <cell r="G39">
            <v>410</v>
          </cell>
          <cell r="H39">
            <v>293</v>
          </cell>
          <cell r="I39">
            <v>1</v>
          </cell>
          <cell r="J39">
            <v>0</v>
          </cell>
          <cell r="K39">
            <v>13</v>
          </cell>
          <cell r="L39">
            <v>6</v>
          </cell>
          <cell r="M39">
            <v>16</v>
          </cell>
          <cell r="N39">
            <v>11</v>
          </cell>
          <cell r="O39">
            <v>2</v>
          </cell>
          <cell r="S39">
            <v>218.82038090575364</v>
          </cell>
          <cell r="U39">
            <v>30.616147972783359</v>
          </cell>
          <cell r="V39">
            <v>219.71428571428572</v>
          </cell>
          <cell r="X39">
            <v>9.6312179879047957</v>
          </cell>
          <cell r="Z39">
            <v>42.4295659284629</v>
          </cell>
          <cell r="AA39">
            <v>7</v>
          </cell>
        </row>
        <row r="40">
          <cell r="A40" t="str">
            <v>163 ATKW March AFB</v>
          </cell>
          <cell r="B40">
            <v>229</v>
          </cell>
          <cell r="C40">
            <v>217</v>
          </cell>
          <cell r="D40">
            <v>151</v>
          </cell>
          <cell r="E40">
            <v>315</v>
          </cell>
          <cell r="F40">
            <v>336</v>
          </cell>
          <cell r="G40">
            <v>276</v>
          </cell>
          <cell r="H40">
            <v>274</v>
          </cell>
          <cell r="I40">
            <v>0</v>
          </cell>
          <cell r="J40">
            <v>0</v>
          </cell>
          <cell r="K40">
            <v>20</v>
          </cell>
          <cell r="L40">
            <v>13</v>
          </cell>
          <cell r="M40">
            <v>13</v>
          </cell>
          <cell r="N40">
            <v>6</v>
          </cell>
          <cell r="O40">
            <v>1</v>
          </cell>
          <cell r="S40">
            <v>213.35512836769664</v>
          </cell>
          <cell r="U40">
            <v>37.157085601164255</v>
          </cell>
          <cell r="V40">
            <v>256.85714285714283</v>
          </cell>
          <cell r="X40">
            <v>7.0463378846433127</v>
          </cell>
          <cell r="Z40">
            <v>41.672878691721777</v>
          </cell>
          <cell r="AA40">
            <v>7.5714285714285712</v>
          </cell>
        </row>
        <row r="41">
          <cell r="A41" t="str">
            <v>164th AW Memphis IAP</v>
          </cell>
          <cell r="B41">
            <v>162</v>
          </cell>
          <cell r="C41">
            <v>130</v>
          </cell>
          <cell r="D41">
            <v>120</v>
          </cell>
          <cell r="E41">
            <v>166</v>
          </cell>
          <cell r="F41">
            <v>180</v>
          </cell>
          <cell r="G41">
            <v>206</v>
          </cell>
          <cell r="H41">
            <v>104</v>
          </cell>
          <cell r="I41">
            <v>1</v>
          </cell>
          <cell r="J41">
            <v>3</v>
          </cell>
          <cell r="K41">
            <v>10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S41">
            <v>467.57323112468322</v>
          </cell>
          <cell r="U41">
            <v>37.605414941997374</v>
          </cell>
          <cell r="V41">
            <v>152.57142857142858</v>
          </cell>
          <cell r="X41">
            <v>8.7872872021277555</v>
          </cell>
          <cell r="Z41">
            <v>34.278110728875831</v>
          </cell>
          <cell r="AA41">
            <v>3.1428571428571428</v>
          </cell>
        </row>
        <row r="42">
          <cell r="A42" t="str">
            <v>165th AW Savannah IAP</v>
          </cell>
          <cell r="B42">
            <v>11</v>
          </cell>
          <cell r="C42">
            <v>63</v>
          </cell>
          <cell r="D42">
            <v>40</v>
          </cell>
          <cell r="E42">
            <v>46</v>
          </cell>
          <cell r="F42">
            <v>46</v>
          </cell>
          <cell r="G42">
            <v>40</v>
          </cell>
          <cell r="H42">
            <v>21</v>
          </cell>
          <cell r="I42">
            <v>0</v>
          </cell>
          <cell r="J42">
            <v>2</v>
          </cell>
          <cell r="K42">
            <v>5</v>
          </cell>
          <cell r="L42">
            <v>1</v>
          </cell>
          <cell r="M42">
            <v>0</v>
          </cell>
          <cell r="N42">
            <v>1</v>
          </cell>
          <cell r="O42">
            <v>3</v>
          </cell>
          <cell r="S42">
            <v>160.55532569863854</v>
          </cell>
          <cell r="U42">
            <v>29.763744709691728</v>
          </cell>
          <cell r="V42">
            <v>38.142857142857146</v>
          </cell>
          <cell r="X42">
            <v>6.7826631254705472</v>
          </cell>
          <cell r="Z42">
            <v>27.955504101616377</v>
          </cell>
          <cell r="AA42">
            <v>1.7142857142857142</v>
          </cell>
        </row>
        <row r="43">
          <cell r="A43" t="str">
            <v>166th AW New County Castle Airport</v>
          </cell>
          <cell r="B43">
            <v>1008</v>
          </cell>
          <cell r="C43">
            <v>655</v>
          </cell>
          <cell r="D43">
            <v>895</v>
          </cell>
          <cell r="E43">
            <v>797</v>
          </cell>
          <cell r="F43">
            <v>931</v>
          </cell>
          <cell r="G43">
            <v>903</v>
          </cell>
          <cell r="H43">
            <v>614</v>
          </cell>
          <cell r="I43">
            <v>19</v>
          </cell>
          <cell r="J43">
            <v>24</v>
          </cell>
          <cell r="K43">
            <v>121</v>
          </cell>
          <cell r="L43">
            <v>94</v>
          </cell>
          <cell r="M43">
            <v>87</v>
          </cell>
          <cell r="N43">
            <v>71</v>
          </cell>
          <cell r="O43">
            <v>32</v>
          </cell>
          <cell r="S43">
            <v>957.33836030078805</v>
          </cell>
          <cell r="U43">
            <v>67.557845976659337</v>
          </cell>
          <cell r="V43">
            <v>829</v>
          </cell>
          <cell r="X43">
            <v>66.235922950847495</v>
          </cell>
          <cell r="Z43">
            <v>60.508921095949958</v>
          </cell>
          <cell r="AA43">
            <v>64</v>
          </cell>
        </row>
        <row r="44">
          <cell r="A44" t="str">
            <v>167th AW Shepherd Field</v>
          </cell>
          <cell r="B44">
            <v>1350</v>
          </cell>
          <cell r="C44">
            <v>1185</v>
          </cell>
          <cell r="D44">
            <v>758</v>
          </cell>
          <cell r="E44">
            <v>1027</v>
          </cell>
          <cell r="F44">
            <v>932</v>
          </cell>
          <cell r="G44">
            <v>831</v>
          </cell>
          <cell r="H44">
            <v>656</v>
          </cell>
          <cell r="I44">
            <v>28</v>
          </cell>
          <cell r="J44">
            <v>24</v>
          </cell>
          <cell r="K44">
            <v>47</v>
          </cell>
          <cell r="L44">
            <v>36</v>
          </cell>
          <cell r="M44">
            <v>30</v>
          </cell>
          <cell r="N44">
            <v>25</v>
          </cell>
          <cell r="O44">
            <v>9</v>
          </cell>
          <cell r="S44">
            <v>828.38197749322137</v>
          </cell>
          <cell r="U44">
            <v>28.419322720946031</v>
          </cell>
          <cell r="V44">
            <v>962.71428571428567</v>
          </cell>
          <cell r="X44">
            <v>31.84569434187431</v>
          </cell>
          <cell r="Z44">
            <v>37.103193984433311</v>
          </cell>
          <cell r="AA44">
            <v>28.428571428571427</v>
          </cell>
        </row>
        <row r="45">
          <cell r="A45" t="str">
            <v>169th FW McEntire JNGB</v>
          </cell>
          <cell r="B45">
            <v>32</v>
          </cell>
          <cell r="C45">
            <v>87</v>
          </cell>
          <cell r="D45">
            <v>91</v>
          </cell>
          <cell r="E45">
            <v>61</v>
          </cell>
          <cell r="F45">
            <v>120</v>
          </cell>
          <cell r="G45">
            <v>151</v>
          </cell>
          <cell r="H45">
            <v>127</v>
          </cell>
          <cell r="I45">
            <v>3</v>
          </cell>
          <cell r="J45">
            <v>2</v>
          </cell>
          <cell r="K45">
            <v>10</v>
          </cell>
          <cell r="L45">
            <v>2</v>
          </cell>
          <cell r="M45">
            <v>4</v>
          </cell>
          <cell r="N45">
            <v>1</v>
          </cell>
          <cell r="O45">
            <v>2</v>
          </cell>
          <cell r="S45">
            <v>296.04748310548382</v>
          </cell>
          <cell r="U45">
            <v>36.829480011444709</v>
          </cell>
          <cell r="V45">
            <v>95.571428571428569</v>
          </cell>
          <cell r="X45">
            <v>13.745474244850788</v>
          </cell>
          <cell r="Z45">
            <v>47.768555035294519</v>
          </cell>
          <cell r="AA45">
            <v>3.4285714285714284</v>
          </cell>
        </row>
        <row r="46">
          <cell r="A46" t="str">
            <v>172nd AW Jackson IAP</v>
          </cell>
          <cell r="B46">
            <v>60</v>
          </cell>
          <cell r="C46">
            <v>76</v>
          </cell>
          <cell r="D46">
            <v>119</v>
          </cell>
          <cell r="E46">
            <v>140</v>
          </cell>
          <cell r="F46">
            <v>121</v>
          </cell>
          <cell r="G46">
            <v>223</v>
          </cell>
          <cell r="H46">
            <v>100</v>
          </cell>
          <cell r="I46">
            <v>2</v>
          </cell>
          <cell r="J46">
            <v>3</v>
          </cell>
          <cell r="K46">
            <v>6</v>
          </cell>
          <cell r="L46">
            <v>5</v>
          </cell>
          <cell r="M46">
            <v>9</v>
          </cell>
          <cell r="N46">
            <v>8</v>
          </cell>
          <cell r="O46">
            <v>5</v>
          </cell>
          <cell r="S46">
            <v>720.30904256308224</v>
          </cell>
          <cell r="U46">
            <v>35.496021441200881</v>
          </cell>
          <cell r="V46">
            <v>119.85714285714286</v>
          </cell>
          <cell r="X46">
            <v>23.940571598579371</v>
          </cell>
          <cell r="Z46">
            <v>25.954995275135314</v>
          </cell>
          <cell r="AA46">
            <v>5.4285714285714288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2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45.626560025765592</v>
          </cell>
          <cell r="U47">
            <v>61.516161426763425</v>
          </cell>
          <cell r="V47">
            <v>0.5714285714285714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84</v>
          </cell>
          <cell r="C48">
            <v>53</v>
          </cell>
          <cell r="D48">
            <v>54</v>
          </cell>
          <cell r="E48">
            <v>81</v>
          </cell>
          <cell r="F48">
            <v>94</v>
          </cell>
          <cell r="G48">
            <v>76</v>
          </cell>
          <cell r="H48">
            <v>78</v>
          </cell>
          <cell r="I48">
            <v>3</v>
          </cell>
          <cell r="J48">
            <v>9</v>
          </cell>
          <cell r="K48">
            <v>6</v>
          </cell>
          <cell r="L48">
            <v>7</v>
          </cell>
          <cell r="M48">
            <v>7</v>
          </cell>
          <cell r="N48">
            <v>4</v>
          </cell>
          <cell r="O48">
            <v>5</v>
          </cell>
          <cell r="S48">
            <v>303.9592910364745</v>
          </cell>
          <cell r="U48">
            <v>46.437332961163222</v>
          </cell>
          <cell r="V48">
            <v>74.285714285714292</v>
          </cell>
          <cell r="X48">
            <v>16.004238698370415</v>
          </cell>
          <cell r="Z48">
            <v>30.894471680211282</v>
          </cell>
          <cell r="AA48">
            <v>5.8571428571428568</v>
          </cell>
        </row>
        <row r="49">
          <cell r="A49" t="str">
            <v>175th WG Martin State Airport Baltimore</v>
          </cell>
          <cell r="B49">
            <v>1643</v>
          </cell>
          <cell r="C49">
            <v>1304</v>
          </cell>
          <cell r="D49">
            <v>1281</v>
          </cell>
          <cell r="E49">
            <v>2051</v>
          </cell>
          <cell r="F49">
            <v>1790</v>
          </cell>
          <cell r="G49">
            <v>1601</v>
          </cell>
          <cell r="H49">
            <v>1192</v>
          </cell>
          <cell r="I49">
            <v>49</v>
          </cell>
          <cell r="J49">
            <v>51</v>
          </cell>
          <cell r="K49">
            <v>101</v>
          </cell>
          <cell r="L49">
            <v>69</v>
          </cell>
          <cell r="M49">
            <v>78</v>
          </cell>
          <cell r="N49">
            <v>63</v>
          </cell>
          <cell r="O49">
            <v>37</v>
          </cell>
          <cell r="S49">
            <v>862.62065182525407</v>
          </cell>
          <cell r="U49">
            <v>38.766136383163683</v>
          </cell>
          <cell r="V49">
            <v>1551.7142857142858</v>
          </cell>
          <cell r="X49">
            <v>41.878901702898013</v>
          </cell>
          <cell r="Z49">
            <v>45.692685557003038</v>
          </cell>
          <cell r="AA49">
            <v>64</v>
          </cell>
        </row>
        <row r="50">
          <cell r="A50" t="str">
            <v>177th FW Atlantic City IAP</v>
          </cell>
          <cell r="B50">
            <v>977</v>
          </cell>
          <cell r="C50">
            <v>521</v>
          </cell>
          <cell r="D50">
            <v>754</v>
          </cell>
          <cell r="E50">
            <v>749</v>
          </cell>
          <cell r="F50">
            <v>888</v>
          </cell>
          <cell r="G50">
            <v>810</v>
          </cell>
          <cell r="H50">
            <v>572</v>
          </cell>
          <cell r="I50">
            <v>17</v>
          </cell>
          <cell r="J50">
            <v>26</v>
          </cell>
          <cell r="K50">
            <v>91</v>
          </cell>
          <cell r="L50">
            <v>59</v>
          </cell>
          <cell r="M50">
            <v>79</v>
          </cell>
          <cell r="N50">
            <v>70</v>
          </cell>
          <cell r="O50">
            <v>36</v>
          </cell>
          <cell r="S50">
            <v>1380.70557449649</v>
          </cell>
          <cell r="U50">
            <v>80.744707080509087</v>
          </cell>
          <cell r="V50">
            <v>753</v>
          </cell>
          <cell r="X50">
            <v>90.449427548065074</v>
          </cell>
          <cell r="Z50">
            <v>73.729779284489183</v>
          </cell>
          <cell r="AA50">
            <v>54</v>
          </cell>
        </row>
        <row r="51">
          <cell r="A51" t="str">
            <v>178th FW Springfield-Beckly ANGB</v>
          </cell>
          <cell r="B51">
            <v>275</v>
          </cell>
          <cell r="C51">
            <v>194</v>
          </cell>
          <cell r="D51">
            <v>158</v>
          </cell>
          <cell r="E51">
            <v>226</v>
          </cell>
          <cell r="F51">
            <v>276</v>
          </cell>
          <cell r="G51">
            <v>223</v>
          </cell>
          <cell r="H51">
            <v>222</v>
          </cell>
          <cell r="I51">
            <v>9</v>
          </cell>
          <cell r="J51">
            <v>5</v>
          </cell>
          <cell r="K51">
            <v>13</v>
          </cell>
          <cell r="L51">
            <v>24</v>
          </cell>
          <cell r="M51">
            <v>21</v>
          </cell>
          <cell r="N51">
            <v>8</v>
          </cell>
          <cell r="O51">
            <v>4</v>
          </cell>
          <cell r="S51">
            <v>353.24040227554923</v>
          </cell>
          <cell r="U51">
            <v>53.823411781968481</v>
          </cell>
          <cell r="V51">
            <v>224.85714285714286</v>
          </cell>
          <cell r="X51">
            <v>13.588488700749517</v>
          </cell>
          <cell r="Z51">
            <v>38.699683011107552</v>
          </cell>
          <cell r="AA51">
            <v>12</v>
          </cell>
        </row>
        <row r="52">
          <cell r="A52" t="str">
            <v>179th AW Mansfield Lahm Airport</v>
          </cell>
          <cell r="B52">
            <v>172</v>
          </cell>
          <cell r="C52">
            <v>142</v>
          </cell>
          <cell r="D52">
            <v>116</v>
          </cell>
          <cell r="E52">
            <v>138</v>
          </cell>
          <cell r="F52">
            <v>186</v>
          </cell>
          <cell r="G52">
            <v>168</v>
          </cell>
          <cell r="H52">
            <v>135</v>
          </cell>
          <cell r="I52">
            <v>9</v>
          </cell>
          <cell r="J52">
            <v>4</v>
          </cell>
          <cell r="K52">
            <v>13</v>
          </cell>
          <cell r="L52">
            <v>16</v>
          </cell>
          <cell r="M52">
            <v>15</v>
          </cell>
          <cell r="N52">
            <v>10</v>
          </cell>
          <cell r="O52">
            <v>2</v>
          </cell>
          <cell r="S52">
            <v>366.0887671959967</v>
          </cell>
          <cell r="U52">
            <v>52.336437505998546</v>
          </cell>
          <cell r="V52">
            <v>151</v>
          </cell>
          <cell r="X52">
            <v>15.980698123655516</v>
          </cell>
          <cell r="Z52">
            <v>34.882237492404464</v>
          </cell>
          <cell r="AA52">
            <v>9.8571428571428577</v>
          </cell>
        </row>
        <row r="53">
          <cell r="A53" t="str">
            <v>180th FW Toledo Express Airport Swanton</v>
          </cell>
          <cell r="B53">
            <v>88</v>
          </cell>
          <cell r="C53">
            <v>144</v>
          </cell>
          <cell r="D53">
            <v>107</v>
          </cell>
          <cell r="E53">
            <v>114</v>
          </cell>
          <cell r="F53">
            <v>288</v>
          </cell>
          <cell r="G53">
            <v>103</v>
          </cell>
          <cell r="H53">
            <v>221</v>
          </cell>
          <cell r="I53">
            <v>5</v>
          </cell>
          <cell r="J53">
            <v>4</v>
          </cell>
          <cell r="K53">
            <v>51</v>
          </cell>
          <cell r="L53">
            <v>17</v>
          </cell>
          <cell r="M53">
            <v>17</v>
          </cell>
          <cell r="N53">
            <v>32</v>
          </cell>
          <cell r="O53">
            <v>9</v>
          </cell>
          <cell r="S53">
            <v>710.54193744137535</v>
          </cell>
          <cell r="U53">
            <v>119.78753914606891</v>
          </cell>
          <cell r="V53">
            <v>152.14285714285714</v>
          </cell>
          <cell r="X53">
            <v>80.946110207967379</v>
          </cell>
          <cell r="Z53">
            <v>107.61971299351883</v>
          </cell>
          <cell r="AA53">
            <v>19.285714285714285</v>
          </cell>
        </row>
        <row r="54">
          <cell r="A54" t="str">
            <v>181st IW Terre Haute IAP-Hulman Field</v>
          </cell>
          <cell r="B54">
            <v>29</v>
          </cell>
          <cell r="C54">
            <v>18</v>
          </cell>
          <cell r="D54">
            <v>35</v>
          </cell>
          <cell r="E54">
            <v>42</v>
          </cell>
          <cell r="F54">
            <v>51</v>
          </cell>
          <cell r="G54">
            <v>28</v>
          </cell>
          <cell r="H54">
            <v>21</v>
          </cell>
          <cell r="I54">
            <v>3</v>
          </cell>
          <cell r="J54">
            <v>3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S54">
            <v>292.31516600960367</v>
          </cell>
          <cell r="U54">
            <v>67.429630389009702</v>
          </cell>
          <cell r="V54">
            <v>32</v>
          </cell>
          <cell r="X54">
            <v>23.915846116477645</v>
          </cell>
          <cell r="Z54">
            <v>58.801304920054761</v>
          </cell>
          <cell r="AA54">
            <v>3</v>
          </cell>
        </row>
        <row r="55">
          <cell r="A55" t="str">
            <v>183rd FW Abraham Lincoln Capital Airport</v>
          </cell>
          <cell r="B55">
            <v>4</v>
          </cell>
          <cell r="C55">
            <v>9</v>
          </cell>
          <cell r="D55">
            <v>14</v>
          </cell>
          <cell r="E55">
            <v>21</v>
          </cell>
          <cell r="F55">
            <v>34</v>
          </cell>
          <cell r="G55">
            <v>21</v>
          </cell>
          <cell r="H55">
            <v>10</v>
          </cell>
          <cell r="I55">
            <v>0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S55">
            <v>129.13570082118173</v>
          </cell>
          <cell r="U55">
            <v>50.835117348124207</v>
          </cell>
          <cell r="V55">
            <v>16.142857142857142</v>
          </cell>
          <cell r="X55">
            <v>8.016813641583429</v>
          </cell>
          <cell r="Z55">
            <v>59.494460033544591</v>
          </cell>
          <cell r="AA55">
            <v>0.8571428571428571</v>
          </cell>
        </row>
        <row r="56">
          <cell r="A56" t="str">
            <v>185th ARW Sioux Gateway Airport, Col Bud Day Field</v>
          </cell>
          <cell r="B56">
            <v>99</v>
          </cell>
          <cell r="C56">
            <v>75</v>
          </cell>
          <cell r="D56">
            <v>56</v>
          </cell>
          <cell r="E56">
            <v>28</v>
          </cell>
          <cell r="F56">
            <v>94</v>
          </cell>
          <cell r="G56">
            <v>70</v>
          </cell>
          <cell r="H56">
            <v>95</v>
          </cell>
          <cell r="I56">
            <v>2</v>
          </cell>
          <cell r="J56">
            <v>6</v>
          </cell>
          <cell r="K56">
            <v>5</v>
          </cell>
          <cell r="L56">
            <v>2</v>
          </cell>
          <cell r="M56">
            <v>3</v>
          </cell>
          <cell r="N56">
            <v>1</v>
          </cell>
          <cell r="O56">
            <v>0</v>
          </cell>
          <cell r="S56">
            <v>1382.8460902089184</v>
          </cell>
          <cell r="U56">
            <v>55.343123828659856</v>
          </cell>
          <cell r="V56">
            <v>73.857142857142861</v>
          </cell>
          <cell r="X56">
            <v>14.68137911748599</v>
          </cell>
          <cell r="Z56">
            <v>15.739193542227795</v>
          </cell>
          <cell r="AA56">
            <v>2.7142857142857144</v>
          </cell>
        </row>
        <row r="57">
          <cell r="A57" t="str">
            <v>186th ARW Key Field Meridian</v>
          </cell>
          <cell r="B57">
            <v>92</v>
          </cell>
          <cell r="C57">
            <v>114</v>
          </cell>
          <cell r="D57">
            <v>143</v>
          </cell>
          <cell r="E57">
            <v>135</v>
          </cell>
          <cell r="F57">
            <v>123</v>
          </cell>
          <cell r="G57">
            <v>111</v>
          </cell>
          <cell r="H57">
            <v>104</v>
          </cell>
          <cell r="I57">
            <v>3</v>
          </cell>
          <cell r="J57">
            <v>11</v>
          </cell>
          <cell r="K57">
            <v>4</v>
          </cell>
          <cell r="L57">
            <v>12</v>
          </cell>
          <cell r="M57">
            <v>7</v>
          </cell>
          <cell r="N57">
            <v>4</v>
          </cell>
          <cell r="O57">
            <v>6</v>
          </cell>
          <cell r="S57">
            <v>1107.7486100358926</v>
          </cell>
          <cell r="U57">
            <v>27.524583615289345</v>
          </cell>
          <cell r="V57">
            <v>117.42857142857143</v>
          </cell>
          <cell r="X57">
            <v>52.783447110985989</v>
          </cell>
          <cell r="Z57">
            <v>22.879480950012425</v>
          </cell>
          <cell r="AA57">
            <v>6.7142857142857144</v>
          </cell>
        </row>
        <row r="58">
          <cell r="A58" t="str">
            <v>190th ARW Forbes Field Topeka</v>
          </cell>
          <cell r="B58">
            <v>81</v>
          </cell>
          <cell r="C58">
            <v>29</v>
          </cell>
          <cell r="D58">
            <v>41</v>
          </cell>
          <cell r="E58">
            <v>41</v>
          </cell>
          <cell r="F58">
            <v>121</v>
          </cell>
          <cell r="G58">
            <v>14</v>
          </cell>
          <cell r="H58">
            <v>25</v>
          </cell>
          <cell r="I58">
            <v>2</v>
          </cell>
          <cell r="J58">
            <v>1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2</v>
          </cell>
          <cell r="S58">
            <v>303.07543076557738</v>
          </cell>
          <cell r="U58">
            <v>61.929691079304646</v>
          </cell>
          <cell r="V58">
            <v>50.285714285714285</v>
          </cell>
          <cell r="X58">
            <v>11.068491827428126</v>
          </cell>
          <cell r="Z58">
            <v>79.71142348129591</v>
          </cell>
          <cell r="AA58">
            <v>1.4285714285714286</v>
          </cell>
        </row>
        <row r="59">
          <cell r="A59" t="str">
            <v>193rd SOW Harrisburgh</v>
          </cell>
          <cell r="B59">
            <v>245</v>
          </cell>
          <cell r="C59">
            <v>204</v>
          </cell>
          <cell r="D59">
            <v>249</v>
          </cell>
          <cell r="E59">
            <v>291</v>
          </cell>
          <cell r="F59">
            <v>316</v>
          </cell>
          <cell r="G59">
            <v>273</v>
          </cell>
          <cell r="H59">
            <v>318</v>
          </cell>
          <cell r="I59">
            <v>11</v>
          </cell>
          <cell r="J59">
            <v>8</v>
          </cell>
          <cell r="K59">
            <v>32</v>
          </cell>
          <cell r="L59">
            <v>31</v>
          </cell>
          <cell r="M59">
            <v>21</v>
          </cell>
          <cell r="N59">
            <v>25</v>
          </cell>
          <cell r="O59">
            <v>9</v>
          </cell>
          <cell r="S59">
            <v>513.83637828055987</v>
          </cell>
          <cell r="U59">
            <v>53.234852409106779</v>
          </cell>
          <cell r="V59">
            <v>270.85714285714283</v>
          </cell>
          <cell r="X59">
            <v>33.964540430809762</v>
          </cell>
          <cell r="Z59">
            <v>48.668734303312959</v>
          </cell>
          <cell r="AA59">
            <v>19.571428571428573</v>
          </cell>
        </row>
        <row r="60">
          <cell r="A60" t="str">
            <v>301st FW NJRB Fort Worth</v>
          </cell>
          <cell r="B60">
            <v>184</v>
          </cell>
          <cell r="C60">
            <v>332</v>
          </cell>
          <cell r="D60">
            <v>407</v>
          </cell>
          <cell r="E60">
            <v>394</v>
          </cell>
          <cell r="F60">
            <v>353</v>
          </cell>
          <cell r="G60">
            <v>363</v>
          </cell>
          <cell r="H60">
            <v>309</v>
          </cell>
          <cell r="I60">
            <v>0</v>
          </cell>
          <cell r="J60">
            <v>2</v>
          </cell>
          <cell r="K60">
            <v>20</v>
          </cell>
          <cell r="L60">
            <v>4</v>
          </cell>
          <cell r="M60">
            <v>5</v>
          </cell>
          <cell r="N60">
            <v>11</v>
          </cell>
          <cell r="O60">
            <v>1</v>
          </cell>
          <cell r="S60">
            <v>256.00789712489291</v>
          </cell>
          <cell r="U60">
            <v>39.390579281786444</v>
          </cell>
          <cell r="V60">
            <v>334.57142857142856</v>
          </cell>
          <cell r="X60">
            <v>6.5266598036636578</v>
          </cell>
          <cell r="Z60">
            <v>54.83043571426969</v>
          </cell>
          <cell r="AA60">
            <v>6.1428571428571432</v>
          </cell>
        </row>
        <row r="61">
          <cell r="A61" t="str">
            <v>343th ARW Grissom ARB</v>
          </cell>
          <cell r="B61">
            <v>168</v>
          </cell>
          <cell r="C61">
            <v>254</v>
          </cell>
          <cell r="D61">
            <v>198</v>
          </cell>
          <cell r="E61">
            <v>265</v>
          </cell>
          <cell r="F61">
            <v>312</v>
          </cell>
          <cell r="G61">
            <v>355</v>
          </cell>
          <cell r="H61">
            <v>219</v>
          </cell>
          <cell r="I61">
            <v>6</v>
          </cell>
          <cell r="J61">
            <v>11</v>
          </cell>
          <cell r="K61">
            <v>15</v>
          </cell>
          <cell r="L61">
            <v>21</v>
          </cell>
          <cell r="M61">
            <v>22</v>
          </cell>
          <cell r="N61">
            <v>9</v>
          </cell>
          <cell r="O61">
            <v>4</v>
          </cell>
          <cell r="S61">
            <v>648.39528473768621</v>
          </cell>
          <cell r="U61">
            <v>56.690787958331121</v>
          </cell>
          <cell r="V61">
            <v>253</v>
          </cell>
          <cell r="X61">
            <v>36.034071974710749</v>
          </cell>
          <cell r="Z61">
            <v>63.445965987260813</v>
          </cell>
          <cell r="AA61">
            <v>12.571428571428571</v>
          </cell>
        </row>
        <row r="62">
          <cell r="A62" t="str">
            <v>439th AW Westover AFB</v>
          </cell>
          <cell r="B62">
            <v>448</v>
          </cell>
          <cell r="C62">
            <v>369</v>
          </cell>
          <cell r="D62">
            <v>496</v>
          </cell>
          <cell r="E62">
            <v>441</v>
          </cell>
          <cell r="F62">
            <v>406</v>
          </cell>
          <cell r="G62">
            <v>291</v>
          </cell>
          <cell r="H62">
            <v>297</v>
          </cell>
          <cell r="I62">
            <v>59</v>
          </cell>
          <cell r="J62">
            <v>30</v>
          </cell>
          <cell r="K62">
            <v>224</v>
          </cell>
          <cell r="L62">
            <v>53</v>
          </cell>
          <cell r="M62">
            <v>49</v>
          </cell>
          <cell r="N62">
            <v>46</v>
          </cell>
          <cell r="O62">
            <v>45</v>
          </cell>
          <cell r="S62">
            <v>1113.7792541692722</v>
          </cell>
          <cell r="U62">
            <v>99.310334808191996</v>
          </cell>
          <cell r="V62">
            <v>392.57142857142856</v>
          </cell>
          <cell r="X62">
            <v>93.022136071612451</v>
          </cell>
          <cell r="Z62">
            <v>44.855045004103459</v>
          </cell>
          <cell r="AA62">
            <v>72.285714285714292</v>
          </cell>
        </row>
        <row r="63">
          <cell r="A63" t="str">
            <v>482nd FW Homestead ARB</v>
          </cell>
          <cell r="B63">
            <v>259</v>
          </cell>
          <cell r="C63">
            <v>166</v>
          </cell>
          <cell r="D63">
            <v>83</v>
          </cell>
          <cell r="E63">
            <v>216</v>
          </cell>
          <cell r="F63">
            <v>351</v>
          </cell>
          <cell r="G63">
            <v>277</v>
          </cell>
          <cell r="H63">
            <v>230</v>
          </cell>
          <cell r="I63">
            <v>9</v>
          </cell>
          <cell r="J63">
            <v>2</v>
          </cell>
          <cell r="K63">
            <v>27</v>
          </cell>
          <cell r="L63">
            <v>16</v>
          </cell>
          <cell r="M63">
            <v>17</v>
          </cell>
          <cell r="N63">
            <v>20</v>
          </cell>
          <cell r="O63">
            <v>0</v>
          </cell>
          <cell r="S63">
            <v>531.83573337470534</v>
          </cell>
          <cell r="U63">
            <v>77.033895011455741</v>
          </cell>
          <cell r="V63">
            <v>226</v>
          </cell>
          <cell r="X63">
            <v>21.437849419027955</v>
          </cell>
          <cell r="Z63">
            <v>53.878120420040105</v>
          </cell>
          <cell r="AA63">
            <v>13</v>
          </cell>
        </row>
        <row r="64">
          <cell r="A64" t="str">
            <v>910th AW Youngstown JARS</v>
          </cell>
          <cell r="B64">
            <v>231</v>
          </cell>
          <cell r="C64">
            <v>243</v>
          </cell>
          <cell r="D64">
            <v>228</v>
          </cell>
          <cell r="E64">
            <v>187</v>
          </cell>
          <cell r="F64">
            <v>292</v>
          </cell>
          <cell r="G64">
            <v>154</v>
          </cell>
          <cell r="H64">
            <v>182</v>
          </cell>
          <cell r="I64">
            <v>8</v>
          </cell>
          <cell r="J64">
            <v>11</v>
          </cell>
          <cell r="K64">
            <v>11</v>
          </cell>
          <cell r="L64">
            <v>18</v>
          </cell>
          <cell r="M64">
            <v>4</v>
          </cell>
          <cell r="N64">
            <v>2</v>
          </cell>
          <cell r="O64">
            <v>2</v>
          </cell>
          <cell r="S64">
            <v>277.68672646421805</v>
          </cell>
          <cell r="U64">
            <v>38.318297073491173</v>
          </cell>
          <cell r="V64">
            <v>216.71428571428572</v>
          </cell>
          <cell r="X64">
            <v>23.130989622753543</v>
          </cell>
          <cell r="Z64">
            <v>86.902867044776244</v>
          </cell>
          <cell r="AA64">
            <v>8</v>
          </cell>
        </row>
        <row r="65">
          <cell r="A65" t="str">
            <v>911th AW Pittsburgh IAP ARS</v>
          </cell>
          <cell r="B65">
            <v>194</v>
          </cell>
          <cell r="C65">
            <v>101</v>
          </cell>
          <cell r="D65">
            <v>75</v>
          </cell>
          <cell r="E65">
            <v>91</v>
          </cell>
          <cell r="F65">
            <v>113</v>
          </cell>
          <cell r="G65">
            <v>87</v>
          </cell>
          <cell r="H65">
            <v>81</v>
          </cell>
          <cell r="I65">
            <v>1</v>
          </cell>
          <cell r="J65">
            <v>5</v>
          </cell>
          <cell r="K65">
            <v>6</v>
          </cell>
          <cell r="L65">
            <v>2</v>
          </cell>
          <cell r="M65">
            <v>5</v>
          </cell>
          <cell r="N65">
            <v>3</v>
          </cell>
          <cell r="O65">
            <v>1</v>
          </cell>
          <cell r="S65">
            <v>203.23724727920302</v>
          </cell>
          <cell r="U65">
            <v>47.518974053954608</v>
          </cell>
          <cell r="V65">
            <v>106</v>
          </cell>
          <cell r="X65">
            <v>16.99196657580222</v>
          </cell>
          <cell r="Z65">
            <v>128.75931204730944</v>
          </cell>
          <cell r="AA65">
            <v>3.2857142857142856</v>
          </cell>
        </row>
        <row r="66">
          <cell r="A66" t="str">
            <v>934th AW Minneapolis - St. Paul IAP</v>
          </cell>
          <cell r="B66">
            <v>556</v>
          </cell>
          <cell r="C66">
            <v>547</v>
          </cell>
          <cell r="D66">
            <v>271</v>
          </cell>
          <cell r="E66">
            <v>350</v>
          </cell>
          <cell r="F66">
            <v>482</v>
          </cell>
          <cell r="G66">
            <v>495</v>
          </cell>
          <cell r="H66">
            <v>541</v>
          </cell>
          <cell r="I66">
            <v>10</v>
          </cell>
          <cell r="J66">
            <v>15</v>
          </cell>
          <cell r="K66">
            <v>31</v>
          </cell>
          <cell r="L66">
            <v>32</v>
          </cell>
          <cell r="M66">
            <v>24</v>
          </cell>
          <cell r="N66">
            <v>26</v>
          </cell>
          <cell r="O66">
            <v>11</v>
          </cell>
          <cell r="S66">
            <v>442.41622684983014</v>
          </cell>
          <cell r="U66">
            <v>25.124243417007303</v>
          </cell>
          <cell r="V66">
            <v>463.14285714285717</v>
          </cell>
          <cell r="X66">
            <v>23.628457708959786</v>
          </cell>
          <cell r="Z66">
            <v>29.252698742863465</v>
          </cell>
          <cell r="AA66">
            <v>21.285714285714285</v>
          </cell>
        </row>
        <row r="67">
          <cell r="A67" t="str">
            <v>94th AW Dobbins ARB</v>
          </cell>
          <cell r="B67">
            <v>542</v>
          </cell>
          <cell r="C67">
            <v>759</v>
          </cell>
          <cell r="D67">
            <v>743</v>
          </cell>
          <cell r="E67">
            <v>460</v>
          </cell>
          <cell r="F67">
            <v>555</v>
          </cell>
          <cell r="G67">
            <v>154</v>
          </cell>
          <cell r="H67">
            <v>126</v>
          </cell>
          <cell r="I67">
            <v>15</v>
          </cell>
          <cell r="J67">
            <v>37</v>
          </cell>
          <cell r="K67">
            <v>27</v>
          </cell>
          <cell r="L67">
            <v>31</v>
          </cell>
          <cell r="M67">
            <v>8</v>
          </cell>
          <cell r="N67">
            <v>9</v>
          </cell>
          <cell r="O67">
            <v>28</v>
          </cell>
          <cell r="S67">
            <v>402.67452265683681</v>
          </cell>
          <cell r="U67">
            <v>38.997584356452485</v>
          </cell>
          <cell r="V67">
            <v>477</v>
          </cell>
          <cell r="X67">
            <v>16.329466164766096</v>
          </cell>
          <cell r="Z67">
            <v>34.023405968231025</v>
          </cell>
          <cell r="AA67">
            <v>22.142857142857142</v>
          </cell>
        </row>
        <row r="68">
          <cell r="A68" t="str">
            <v>Altus AFB</v>
          </cell>
          <cell r="B68">
            <v>3</v>
          </cell>
          <cell r="C68">
            <v>5</v>
          </cell>
          <cell r="D68">
            <v>5</v>
          </cell>
          <cell r="E68">
            <v>4</v>
          </cell>
          <cell r="F68">
            <v>2</v>
          </cell>
          <cell r="G68">
            <v>6</v>
          </cell>
          <cell r="H68">
            <v>9</v>
          </cell>
          <cell r="I68">
            <v>1</v>
          </cell>
          <cell r="J68">
            <v>0</v>
          </cell>
          <cell r="K68">
            <v>0</v>
          </cell>
          <cell r="L68">
            <v>1</v>
          </cell>
          <cell r="M68">
            <v>0</v>
          </cell>
          <cell r="N68">
            <v>0</v>
          </cell>
          <cell r="O68">
            <v>0</v>
          </cell>
          <cell r="S68">
            <v>141.03921954750359</v>
          </cell>
          <cell r="U68">
            <v>75.287484020394444</v>
          </cell>
          <cell r="V68">
            <v>4.8571428571428568</v>
          </cell>
          <cell r="X68">
            <v>4.7900112299152164</v>
          </cell>
          <cell r="Z68">
            <v>43.320774572982394</v>
          </cell>
          <cell r="AA68">
            <v>0.2857142857142857</v>
          </cell>
        </row>
        <row r="69">
          <cell r="A69" t="str">
            <v>Arnold AFB</v>
          </cell>
          <cell r="B69">
            <v>134</v>
          </cell>
          <cell r="C69">
            <v>127</v>
          </cell>
          <cell r="D69">
            <v>144</v>
          </cell>
          <cell r="E69">
            <v>157</v>
          </cell>
          <cell r="F69">
            <v>211</v>
          </cell>
          <cell r="G69">
            <v>158</v>
          </cell>
          <cell r="H69">
            <v>102</v>
          </cell>
          <cell r="I69">
            <v>0</v>
          </cell>
          <cell r="J69">
            <v>1</v>
          </cell>
          <cell r="K69">
            <v>0</v>
          </cell>
          <cell r="L69">
            <v>0</v>
          </cell>
          <cell r="M69">
            <v>1</v>
          </cell>
          <cell r="N69">
            <v>1</v>
          </cell>
          <cell r="O69">
            <v>0</v>
          </cell>
          <cell r="S69">
            <v>267.00534601411817</v>
          </cell>
          <cell r="U69">
            <v>27.251695703273231</v>
          </cell>
          <cell r="V69">
            <v>147.57142857142858</v>
          </cell>
          <cell r="X69">
            <v>3.680638704415176</v>
          </cell>
          <cell r="Z69">
            <v>130.65793710386231</v>
          </cell>
          <cell r="AA69">
            <v>0.42857142857142855</v>
          </cell>
        </row>
        <row r="70">
          <cell r="A70" t="str">
            <v>Barksdale AFB</v>
          </cell>
          <cell r="B70">
            <v>62</v>
          </cell>
          <cell r="C70">
            <v>14</v>
          </cell>
          <cell r="D70">
            <v>110</v>
          </cell>
          <cell r="E70">
            <v>72</v>
          </cell>
          <cell r="F70">
            <v>2</v>
          </cell>
          <cell r="G70">
            <v>118</v>
          </cell>
          <cell r="H70">
            <v>52</v>
          </cell>
          <cell r="I70">
            <v>0</v>
          </cell>
          <cell r="J70">
            <v>4</v>
          </cell>
          <cell r="K70">
            <v>2</v>
          </cell>
          <cell r="L70">
            <v>8</v>
          </cell>
          <cell r="M70">
            <v>9</v>
          </cell>
          <cell r="N70">
            <v>3</v>
          </cell>
          <cell r="O70">
            <v>0</v>
          </cell>
          <cell r="S70">
            <v>588.41597083061902</v>
          </cell>
          <cell r="U70">
            <v>53.261967218784086</v>
          </cell>
          <cell r="V70">
            <v>61.428571428571431</v>
          </cell>
          <cell r="X70">
            <v>45.081754027014377</v>
          </cell>
          <cell r="Z70">
            <v>67.581257666952496</v>
          </cell>
          <cell r="AA70">
            <v>3.7142857142857144</v>
          </cell>
        </row>
        <row r="71">
          <cell r="A71" t="str">
            <v>Beale AFB</v>
          </cell>
          <cell r="B71">
            <v>21</v>
          </cell>
          <cell r="C71">
            <v>65</v>
          </cell>
          <cell r="D71">
            <v>24</v>
          </cell>
          <cell r="E71">
            <v>45</v>
          </cell>
          <cell r="F71">
            <v>48</v>
          </cell>
          <cell r="G71">
            <v>45</v>
          </cell>
          <cell r="H71">
            <v>19</v>
          </cell>
          <cell r="I71">
            <v>0</v>
          </cell>
          <cell r="J71">
            <v>0</v>
          </cell>
          <cell r="K71">
            <v>1</v>
          </cell>
          <cell r="L71">
            <v>2</v>
          </cell>
          <cell r="M71">
            <v>1</v>
          </cell>
          <cell r="N71">
            <v>0</v>
          </cell>
          <cell r="O71">
            <v>0</v>
          </cell>
          <cell r="S71">
            <v>78.04583678322858</v>
          </cell>
          <cell r="U71">
            <v>47.40964382977748</v>
          </cell>
          <cell r="V71">
            <v>38.142857142857146</v>
          </cell>
          <cell r="X71">
            <v>3.4449456114362693</v>
          </cell>
          <cell r="Z71">
            <v>140.36201881717176</v>
          </cell>
          <cell r="AA71">
            <v>0.5714285714285714</v>
          </cell>
        </row>
        <row r="72">
          <cell r="A72" t="str">
            <v>Buckley AFB</v>
          </cell>
          <cell r="B72">
            <v>184</v>
          </cell>
          <cell r="C72">
            <v>258</v>
          </cell>
          <cell r="D72">
            <v>190</v>
          </cell>
          <cell r="E72">
            <v>306</v>
          </cell>
          <cell r="F72">
            <v>394</v>
          </cell>
          <cell r="G72">
            <v>402</v>
          </cell>
          <cell r="H72">
            <v>224</v>
          </cell>
          <cell r="I72">
            <v>2</v>
          </cell>
          <cell r="J72">
            <v>18</v>
          </cell>
          <cell r="K72">
            <v>39</v>
          </cell>
          <cell r="L72">
            <v>23</v>
          </cell>
          <cell r="M72">
            <v>13</v>
          </cell>
          <cell r="N72">
            <v>6</v>
          </cell>
          <cell r="O72">
            <v>1</v>
          </cell>
          <cell r="S72">
            <v>504.318538194327</v>
          </cell>
          <cell r="U72">
            <v>53.951809510379121</v>
          </cell>
          <cell r="V72">
            <v>279.71428571428572</v>
          </cell>
          <cell r="X72">
            <v>29.529056430418105</v>
          </cell>
          <cell r="Z72">
            <v>60.683696325672372</v>
          </cell>
          <cell r="AA72">
            <v>14.571428571428571</v>
          </cell>
        </row>
        <row r="73">
          <cell r="A73" t="str">
            <v>Cannon AFB</v>
          </cell>
          <cell r="B73">
            <v>2</v>
          </cell>
          <cell r="C73">
            <v>4</v>
          </cell>
          <cell r="D73">
            <v>7</v>
          </cell>
          <cell r="E73">
            <v>4</v>
          </cell>
          <cell r="F73">
            <v>6</v>
          </cell>
          <cell r="G73">
            <v>8</v>
          </cell>
          <cell r="H73">
            <v>3</v>
          </cell>
          <cell r="I73">
            <v>0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297.2447696353035</v>
          </cell>
          <cell r="U73">
            <v>47.887479427163584</v>
          </cell>
          <cell r="V73">
            <v>4.8571428571428568</v>
          </cell>
          <cell r="X73">
            <v>12.311913535190087</v>
          </cell>
          <cell r="Z73">
            <v>67.581257666952496</v>
          </cell>
          <cell r="AA73">
            <v>0.14285714285714285</v>
          </cell>
        </row>
        <row r="74">
          <cell r="A74" t="str">
            <v>Cape Canaveral AFS</v>
          </cell>
          <cell r="B74">
            <v>97</v>
          </cell>
          <cell r="C74">
            <v>84</v>
          </cell>
          <cell r="D74">
            <v>103</v>
          </cell>
          <cell r="E74">
            <v>121</v>
          </cell>
          <cell r="F74">
            <v>207</v>
          </cell>
          <cell r="G74">
            <v>148</v>
          </cell>
          <cell r="H74">
            <v>109</v>
          </cell>
          <cell r="I74">
            <v>3</v>
          </cell>
          <cell r="J74">
            <v>0</v>
          </cell>
          <cell r="K74">
            <v>2</v>
          </cell>
          <cell r="L74">
            <v>3</v>
          </cell>
          <cell r="M74">
            <v>2</v>
          </cell>
          <cell r="N74">
            <v>4</v>
          </cell>
          <cell r="O74">
            <v>0</v>
          </cell>
          <cell r="S74">
            <v>127.14456219118432</v>
          </cell>
          <cell r="U74">
            <v>52.773744764540147</v>
          </cell>
          <cell r="V74">
            <v>124.14285714285714</v>
          </cell>
          <cell r="X74">
            <v>3.9022716165467539</v>
          </cell>
          <cell r="Z74">
            <v>100.85251777870933</v>
          </cell>
          <cell r="AA74">
            <v>2</v>
          </cell>
        </row>
        <row r="75">
          <cell r="A75" t="str">
            <v>Charleston AFB</v>
          </cell>
          <cell r="B75">
            <v>24</v>
          </cell>
          <cell r="C75">
            <v>35</v>
          </cell>
          <cell r="D75">
            <v>35</v>
          </cell>
          <cell r="E75">
            <v>25</v>
          </cell>
          <cell r="F75">
            <v>51</v>
          </cell>
          <cell r="G75">
            <v>72</v>
          </cell>
          <cell r="H75">
            <v>42</v>
          </cell>
          <cell r="I75">
            <v>0</v>
          </cell>
          <cell r="J75">
            <v>0</v>
          </cell>
          <cell r="K75">
            <v>7</v>
          </cell>
          <cell r="L75">
            <v>0</v>
          </cell>
          <cell r="M75">
            <v>2</v>
          </cell>
          <cell r="N75">
            <v>3</v>
          </cell>
          <cell r="O75">
            <v>1</v>
          </cell>
          <cell r="S75">
            <v>185.39805556961304</v>
          </cell>
          <cell r="U75">
            <v>39.083690205521428</v>
          </cell>
          <cell r="V75">
            <v>40.571428571428569</v>
          </cell>
          <cell r="X75">
            <v>9.318099846652995</v>
          </cell>
          <cell r="Z75">
            <v>42.947533443842538</v>
          </cell>
          <cell r="AA75">
            <v>1.8571428571428572</v>
          </cell>
        </row>
        <row r="76">
          <cell r="A76" t="str">
            <v>Columbus AFB</v>
          </cell>
          <cell r="B76">
            <v>110</v>
          </cell>
          <cell r="C76">
            <v>143</v>
          </cell>
          <cell r="D76">
            <v>88</v>
          </cell>
          <cell r="E76">
            <v>111</v>
          </cell>
          <cell r="F76">
            <v>229</v>
          </cell>
          <cell r="G76">
            <v>82</v>
          </cell>
          <cell r="H76">
            <v>89</v>
          </cell>
          <cell r="I76">
            <v>0</v>
          </cell>
          <cell r="J76">
            <v>1</v>
          </cell>
          <cell r="K76">
            <v>1</v>
          </cell>
          <cell r="L76">
            <v>7</v>
          </cell>
          <cell r="M76">
            <v>2</v>
          </cell>
          <cell r="N76">
            <v>1</v>
          </cell>
          <cell r="O76">
            <v>2</v>
          </cell>
          <cell r="S76">
            <v>478.19557423533939</v>
          </cell>
          <cell r="U76">
            <v>20.722517803227746</v>
          </cell>
          <cell r="V76">
            <v>121.71428571428571</v>
          </cell>
          <cell r="X76">
            <v>19.77403320486674</v>
          </cell>
          <cell r="Z76">
            <v>52.67842568397986</v>
          </cell>
          <cell r="AA76">
            <v>2</v>
          </cell>
        </row>
        <row r="77">
          <cell r="A77" t="str">
            <v>Combat Readiness Training Center Volk Field at Camp Douglas</v>
          </cell>
          <cell r="B77">
            <v>3</v>
          </cell>
          <cell r="C77">
            <v>4</v>
          </cell>
          <cell r="D77">
            <v>4</v>
          </cell>
          <cell r="E77">
            <v>9</v>
          </cell>
          <cell r="F77">
            <v>6</v>
          </cell>
          <cell r="G77">
            <v>3</v>
          </cell>
          <cell r="H77">
            <v>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56.375732149558246</v>
          </cell>
          <cell r="U77">
            <v>50.677212681655725</v>
          </cell>
          <cell r="V77">
            <v>4.4285714285714288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45</v>
          </cell>
          <cell r="C78">
            <v>32</v>
          </cell>
          <cell r="D78">
            <v>56</v>
          </cell>
          <cell r="E78">
            <v>96</v>
          </cell>
          <cell r="F78">
            <v>130</v>
          </cell>
          <cell r="G78">
            <v>114</v>
          </cell>
          <cell r="H78">
            <v>137</v>
          </cell>
          <cell r="I78">
            <v>0</v>
          </cell>
          <cell r="J78">
            <v>0</v>
          </cell>
          <cell r="K78">
            <v>2</v>
          </cell>
          <cell r="L78">
            <v>11</v>
          </cell>
          <cell r="M78">
            <v>2</v>
          </cell>
          <cell r="N78">
            <v>0</v>
          </cell>
          <cell r="O78">
            <v>0</v>
          </cell>
          <cell r="S78">
            <v>228.77282428114196</v>
          </cell>
          <cell r="U78">
            <v>27.97671624874701</v>
          </cell>
          <cell r="V78">
            <v>87.142857142857139</v>
          </cell>
          <cell r="X78">
            <v>14.390652243464137</v>
          </cell>
          <cell r="Z78">
            <v>72.109856452396414</v>
          </cell>
          <cell r="AA78">
            <v>2.1428571428571428</v>
          </cell>
        </row>
        <row r="79">
          <cell r="A79" t="str">
            <v>Dover AFB</v>
          </cell>
          <cell r="B79">
            <v>857</v>
          </cell>
          <cell r="C79">
            <v>512</v>
          </cell>
          <cell r="D79">
            <v>601</v>
          </cell>
          <cell r="E79">
            <v>609</v>
          </cell>
          <cell r="F79">
            <v>696</v>
          </cell>
          <cell r="G79">
            <v>750</v>
          </cell>
          <cell r="H79">
            <v>416</v>
          </cell>
          <cell r="I79">
            <v>21</v>
          </cell>
          <cell r="J79">
            <v>19</v>
          </cell>
          <cell r="K79">
            <v>72</v>
          </cell>
          <cell r="L79">
            <v>53</v>
          </cell>
          <cell r="M79">
            <v>68</v>
          </cell>
          <cell r="N79">
            <v>42</v>
          </cell>
          <cell r="O79">
            <v>25</v>
          </cell>
          <cell r="S79">
            <v>1036.849467676127</v>
          </cell>
          <cell r="U79">
            <v>64.243475827126602</v>
          </cell>
          <cell r="V79">
            <v>634.42857142857144</v>
          </cell>
          <cell r="X79">
            <v>61.033443520914119</v>
          </cell>
          <cell r="Z79">
            <v>55.936261698494206</v>
          </cell>
          <cell r="AA79">
            <v>42.857142857142854</v>
          </cell>
        </row>
        <row r="80">
          <cell r="A80" t="str">
            <v>Dyess AFB</v>
          </cell>
          <cell r="B80">
            <v>0</v>
          </cell>
          <cell r="C80">
            <v>3</v>
          </cell>
          <cell r="D80">
            <v>2</v>
          </cell>
          <cell r="E80">
            <v>190</v>
          </cell>
          <cell r="F80">
            <v>34</v>
          </cell>
          <cell r="G80">
            <v>49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328.37441633184926</v>
          </cell>
          <cell r="U80">
            <v>12.845039361854994</v>
          </cell>
          <cell r="V80">
            <v>39.714285714285715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66</v>
          </cell>
          <cell r="C81">
            <v>48</v>
          </cell>
          <cell r="D81">
            <v>47</v>
          </cell>
          <cell r="E81">
            <v>58</v>
          </cell>
          <cell r="F81">
            <v>82</v>
          </cell>
          <cell r="G81">
            <v>65</v>
          </cell>
          <cell r="H81">
            <v>68</v>
          </cell>
          <cell r="I81">
            <v>1</v>
          </cell>
          <cell r="J81">
            <v>9</v>
          </cell>
          <cell r="K81">
            <v>5</v>
          </cell>
          <cell r="L81">
            <v>7</v>
          </cell>
          <cell r="M81">
            <v>5</v>
          </cell>
          <cell r="N81">
            <v>2</v>
          </cell>
          <cell r="O81">
            <v>5</v>
          </cell>
          <cell r="S81">
            <v>332.84296697293195</v>
          </cell>
          <cell r="U81">
            <v>47.535638569432777</v>
          </cell>
          <cell r="V81">
            <v>62</v>
          </cell>
          <cell r="X81">
            <v>16.475066308256263</v>
          </cell>
          <cell r="Z81">
            <v>29.905923394970863</v>
          </cell>
          <cell r="AA81">
            <v>4.8571428571428568</v>
          </cell>
        </row>
        <row r="82">
          <cell r="A82" t="str">
            <v>Edwards AFB</v>
          </cell>
          <cell r="B82">
            <v>1077</v>
          </cell>
          <cell r="C82">
            <v>1813</v>
          </cell>
          <cell r="D82">
            <v>939</v>
          </cell>
          <cell r="E82">
            <v>1140</v>
          </cell>
          <cell r="F82">
            <v>1857</v>
          </cell>
          <cell r="G82">
            <v>2158</v>
          </cell>
          <cell r="H82">
            <v>1450</v>
          </cell>
          <cell r="I82">
            <v>12</v>
          </cell>
          <cell r="J82">
            <v>27</v>
          </cell>
          <cell r="K82">
            <v>57</v>
          </cell>
          <cell r="L82">
            <v>47</v>
          </cell>
          <cell r="M82">
            <v>49</v>
          </cell>
          <cell r="N82">
            <v>49</v>
          </cell>
          <cell r="O82">
            <v>24</v>
          </cell>
          <cell r="S82">
            <v>523.39686172133906</v>
          </cell>
          <cell r="U82">
            <v>26.277151441842463</v>
          </cell>
          <cell r="V82">
            <v>1490.5714285714287</v>
          </cell>
          <cell r="X82">
            <v>21.939228519826983</v>
          </cell>
          <cell r="Z82">
            <v>43.595423617910001</v>
          </cell>
          <cell r="AA82">
            <v>37.857142857142854</v>
          </cell>
        </row>
        <row r="83">
          <cell r="A83" t="str">
            <v>Eglin AFB</v>
          </cell>
          <cell r="B83">
            <v>17</v>
          </cell>
          <cell r="C83">
            <v>13</v>
          </cell>
          <cell r="D83">
            <v>47</v>
          </cell>
          <cell r="E83">
            <v>12</v>
          </cell>
          <cell r="F83">
            <v>32</v>
          </cell>
          <cell r="G83">
            <v>26</v>
          </cell>
          <cell r="H83">
            <v>31</v>
          </cell>
          <cell r="I83">
            <v>0</v>
          </cell>
          <cell r="J83">
            <v>1</v>
          </cell>
          <cell r="K83">
            <v>3</v>
          </cell>
          <cell r="L83">
            <v>0</v>
          </cell>
          <cell r="M83">
            <v>4</v>
          </cell>
          <cell r="N83">
            <v>0</v>
          </cell>
          <cell r="O83">
            <v>0</v>
          </cell>
          <cell r="S83">
            <v>177.23792687260783</v>
          </cell>
          <cell r="U83">
            <v>42.203147621626535</v>
          </cell>
          <cell r="V83">
            <v>25.428571428571427</v>
          </cell>
          <cell r="X83">
            <v>6.9260176420429707</v>
          </cell>
          <cell r="Z83">
            <v>36.649064715511713</v>
          </cell>
          <cell r="AA83">
            <v>1.1428571428571428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4</v>
          </cell>
          <cell r="C85">
            <v>6</v>
          </cell>
          <cell r="D85">
            <v>13</v>
          </cell>
          <cell r="E85">
            <v>15</v>
          </cell>
          <cell r="F85">
            <v>20</v>
          </cell>
          <cell r="G85">
            <v>26</v>
          </cell>
          <cell r="H85">
            <v>11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1</v>
          </cell>
          <cell r="O85">
            <v>0</v>
          </cell>
          <cell r="S85">
            <v>151.97970779650606</v>
          </cell>
          <cell r="U85">
            <v>14.308867208788179</v>
          </cell>
          <cell r="V85">
            <v>13.571428571428571</v>
          </cell>
          <cell r="X85">
            <v>1.5886380605906556</v>
          </cell>
          <cell r="Z85">
            <v>14.206699082890461</v>
          </cell>
          <cell r="AA85">
            <v>0.14285714285714285</v>
          </cell>
        </row>
        <row r="86">
          <cell r="A86" t="str">
            <v>Fairchild AFB</v>
          </cell>
          <cell r="B86">
            <v>17</v>
          </cell>
          <cell r="C86">
            <v>10</v>
          </cell>
          <cell r="D86">
            <v>24</v>
          </cell>
          <cell r="E86">
            <v>15</v>
          </cell>
          <cell r="F86">
            <v>30</v>
          </cell>
          <cell r="G86">
            <v>13</v>
          </cell>
          <cell r="H86">
            <v>14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1</v>
          </cell>
          <cell r="N86">
            <v>0</v>
          </cell>
          <cell r="O86">
            <v>0</v>
          </cell>
          <cell r="S86">
            <v>87.022627119167851</v>
          </cell>
          <cell r="U86">
            <v>27.422936381486441</v>
          </cell>
          <cell r="V86">
            <v>17.571428571428573</v>
          </cell>
          <cell r="X86">
            <v>4.079185646210993</v>
          </cell>
          <cell r="Z86">
            <v>159.77017452323577</v>
          </cell>
          <cell r="AA86">
            <v>0.14285714285714285</v>
          </cell>
        </row>
        <row r="87">
          <cell r="A87" t="str">
            <v>FE Warren AFB</v>
          </cell>
          <cell r="B87">
            <v>16</v>
          </cell>
          <cell r="C87">
            <v>18</v>
          </cell>
          <cell r="D87">
            <v>17</v>
          </cell>
          <cell r="E87">
            <v>33</v>
          </cell>
          <cell r="F87">
            <v>32</v>
          </cell>
          <cell r="G87">
            <v>14</v>
          </cell>
          <cell r="H87">
            <v>15</v>
          </cell>
          <cell r="I87">
            <v>0</v>
          </cell>
          <cell r="J87">
            <v>3</v>
          </cell>
          <cell r="K87">
            <v>2</v>
          </cell>
          <cell r="L87">
            <v>6</v>
          </cell>
          <cell r="M87">
            <v>1</v>
          </cell>
          <cell r="N87">
            <v>1</v>
          </cell>
          <cell r="O87">
            <v>0</v>
          </cell>
          <cell r="S87">
            <v>400.59967966663862</v>
          </cell>
          <cell r="U87">
            <v>109.54318082089006</v>
          </cell>
          <cell r="V87">
            <v>20.714285714285715</v>
          </cell>
          <cell r="X87">
            <v>19.517645781565825</v>
          </cell>
          <cell r="Z87">
            <v>59.370047590916712</v>
          </cell>
          <cell r="AA87">
            <v>1.8571428571428572</v>
          </cell>
        </row>
        <row r="88">
          <cell r="A88" t="str">
            <v>Goodfellow AFB</v>
          </cell>
          <cell r="B88">
            <v>0</v>
          </cell>
          <cell r="C88">
            <v>2</v>
          </cell>
          <cell r="D88">
            <v>1</v>
          </cell>
          <cell r="E88">
            <v>5</v>
          </cell>
          <cell r="F88">
            <v>3</v>
          </cell>
          <cell r="G88">
            <v>2</v>
          </cell>
          <cell r="H88">
            <v>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134.40639905587699</v>
          </cell>
          <cell r="U88">
            <v>116.67263667070081</v>
          </cell>
          <cell r="V88">
            <v>2.4285714285714284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3</v>
          </cell>
          <cell r="C89">
            <v>1</v>
          </cell>
          <cell r="D89">
            <v>1</v>
          </cell>
          <cell r="E89">
            <v>2</v>
          </cell>
          <cell r="F89">
            <v>4</v>
          </cell>
          <cell r="G89">
            <v>4</v>
          </cell>
          <cell r="H89">
            <v>1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330.56699594339329</v>
          </cell>
          <cell r="U89">
            <v>129.14167404854899</v>
          </cell>
          <cell r="V89">
            <v>2.2857142857142856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563</v>
          </cell>
          <cell r="C90">
            <v>409</v>
          </cell>
          <cell r="D90">
            <v>809</v>
          </cell>
          <cell r="E90">
            <v>826</v>
          </cell>
          <cell r="F90">
            <v>775</v>
          </cell>
          <cell r="G90">
            <v>751</v>
          </cell>
          <cell r="H90">
            <v>747</v>
          </cell>
          <cell r="I90">
            <v>41</v>
          </cell>
          <cell r="J90">
            <v>55</v>
          </cell>
          <cell r="K90">
            <v>280</v>
          </cell>
          <cell r="L90">
            <v>88</v>
          </cell>
          <cell r="M90">
            <v>73</v>
          </cell>
          <cell r="N90">
            <v>50</v>
          </cell>
          <cell r="O90">
            <v>70</v>
          </cell>
          <cell r="S90">
            <v>1329.8951297186554</v>
          </cell>
          <cell r="U90">
            <v>103.95180655748595</v>
          </cell>
          <cell r="V90">
            <v>697.14285714285711</v>
          </cell>
          <cell r="X90">
            <v>86.487555528509702</v>
          </cell>
          <cell r="Z90">
            <v>50.033981544270247</v>
          </cell>
          <cell r="AA90">
            <v>93.857142857142861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0</v>
          </cell>
          <cell r="E91">
            <v>3</v>
          </cell>
          <cell r="F91">
            <v>2</v>
          </cell>
          <cell r="G91">
            <v>2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43.198849125197647</v>
          </cell>
          <cell r="U91">
            <v>291.46825205973431</v>
          </cell>
          <cell r="V91">
            <v>1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79</v>
          </cell>
          <cell r="C92">
            <v>68</v>
          </cell>
          <cell r="D92">
            <v>66</v>
          </cell>
          <cell r="E92">
            <v>166</v>
          </cell>
          <cell r="F92">
            <v>239</v>
          </cell>
          <cell r="G92">
            <v>174</v>
          </cell>
          <cell r="H92">
            <v>177</v>
          </cell>
          <cell r="I92">
            <v>2</v>
          </cell>
          <cell r="J92">
            <v>2</v>
          </cell>
          <cell r="K92">
            <v>2</v>
          </cell>
          <cell r="L92">
            <v>0</v>
          </cell>
          <cell r="M92">
            <v>1</v>
          </cell>
          <cell r="N92">
            <v>3</v>
          </cell>
          <cell r="O92">
            <v>1</v>
          </cell>
          <cell r="S92">
            <v>324.80339611300343</v>
          </cell>
          <cell r="U92">
            <v>30.822290893964173</v>
          </cell>
          <cell r="V92">
            <v>138.42857142857142</v>
          </cell>
          <cell r="X92">
            <v>4.3828892005610101</v>
          </cell>
          <cell r="Z92">
            <v>36.704203064163366</v>
          </cell>
          <cell r="AA92">
            <v>1.5714285714285714</v>
          </cell>
        </row>
        <row r="93">
          <cell r="A93" t="str">
            <v>Holloman AFB</v>
          </cell>
          <cell r="B93">
            <v>16</v>
          </cell>
          <cell r="C93">
            <v>11</v>
          </cell>
          <cell r="D93">
            <v>13</v>
          </cell>
          <cell r="E93">
            <v>5</v>
          </cell>
          <cell r="F93">
            <v>15</v>
          </cell>
          <cell r="G93">
            <v>18</v>
          </cell>
          <cell r="H93">
            <v>10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1</v>
          </cell>
          <cell r="N93">
            <v>0</v>
          </cell>
          <cell r="O93">
            <v>0</v>
          </cell>
          <cell r="S93">
            <v>242.22482804487458</v>
          </cell>
          <cell r="U93">
            <v>37.80696903195355</v>
          </cell>
          <cell r="V93">
            <v>12.571428571428571</v>
          </cell>
          <cell r="X93">
            <v>1.7501793933878222</v>
          </cell>
          <cell r="Z93">
            <v>11.780103505065176</v>
          </cell>
          <cell r="AA93">
            <v>0.2857142857142857</v>
          </cell>
        </row>
        <row r="94">
          <cell r="A94" t="str">
            <v>Joint Base Andrews</v>
          </cell>
          <cell r="B94">
            <v>2028</v>
          </cell>
          <cell r="C94">
            <v>1720</v>
          </cell>
          <cell r="D94">
            <v>1364</v>
          </cell>
          <cell r="E94">
            <v>2083</v>
          </cell>
          <cell r="F94">
            <v>1934</v>
          </cell>
          <cell r="G94">
            <v>1745</v>
          </cell>
          <cell r="H94">
            <v>1348</v>
          </cell>
          <cell r="I94">
            <v>60</v>
          </cell>
          <cell r="J94">
            <v>49</v>
          </cell>
          <cell r="K94">
            <v>88</v>
          </cell>
          <cell r="L94">
            <v>66</v>
          </cell>
          <cell r="M94">
            <v>62</v>
          </cell>
          <cell r="N94">
            <v>55</v>
          </cell>
          <cell r="O94">
            <v>30</v>
          </cell>
          <cell r="S94">
            <v>944.48268018743465</v>
          </cell>
          <cell r="U94">
            <v>34.121438079024223</v>
          </cell>
          <cell r="V94">
            <v>1746</v>
          </cell>
          <cell r="X94">
            <v>39.312652963367981</v>
          </cell>
          <cell r="Z94">
            <v>42.421354246102801</v>
          </cell>
          <cell r="AA94">
            <v>58.571428571428569</v>
          </cell>
        </row>
        <row r="95">
          <cell r="A95" t="str">
            <v>Joint Base Elmendorf-Richardson</v>
          </cell>
          <cell r="B95">
            <v>0</v>
          </cell>
          <cell r="C95">
            <v>3</v>
          </cell>
          <cell r="D95">
            <v>0</v>
          </cell>
          <cell r="E95">
            <v>4</v>
          </cell>
          <cell r="F95">
            <v>2</v>
          </cell>
          <cell r="G95">
            <v>1</v>
          </cell>
          <cell r="H95">
            <v>15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80.555555555555557</v>
          </cell>
          <cell r="U95">
            <v>44.679371149805135</v>
          </cell>
          <cell r="V95">
            <v>3.5714285714285716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1333</v>
          </cell>
          <cell r="C96">
            <v>772</v>
          </cell>
          <cell r="D96">
            <v>1099</v>
          </cell>
          <cell r="E96">
            <v>1299</v>
          </cell>
          <cell r="F96">
            <v>1378</v>
          </cell>
          <cell r="G96">
            <v>1250</v>
          </cell>
          <cell r="H96">
            <v>931</v>
          </cell>
          <cell r="I96">
            <v>18</v>
          </cell>
          <cell r="J96">
            <v>54</v>
          </cell>
          <cell r="K96">
            <v>191</v>
          </cell>
          <cell r="L96">
            <v>105</v>
          </cell>
          <cell r="M96">
            <v>135</v>
          </cell>
          <cell r="N96">
            <v>116</v>
          </cell>
          <cell r="O96">
            <v>67</v>
          </cell>
          <cell r="S96">
            <v>1514.1051158351554</v>
          </cell>
          <cell r="U96">
            <v>99.140105514111454</v>
          </cell>
          <cell r="V96">
            <v>1151.7142857142858</v>
          </cell>
          <cell r="X96">
            <v>110.85698688456419</v>
          </cell>
          <cell r="Z96">
            <v>85.256633594891923</v>
          </cell>
          <cell r="AA96">
            <v>98</v>
          </cell>
        </row>
        <row r="97">
          <cell r="A97" t="str">
            <v>Keesler AFB</v>
          </cell>
          <cell r="B97">
            <v>64</v>
          </cell>
          <cell r="C97">
            <v>41</v>
          </cell>
          <cell r="D97">
            <v>63</v>
          </cell>
          <cell r="E97">
            <v>65</v>
          </cell>
          <cell r="F97">
            <v>60</v>
          </cell>
          <cell r="G97">
            <v>69</v>
          </cell>
          <cell r="H97">
            <v>68</v>
          </cell>
          <cell r="I97">
            <v>4</v>
          </cell>
          <cell r="J97">
            <v>7</v>
          </cell>
          <cell r="K97">
            <v>2</v>
          </cell>
          <cell r="L97">
            <v>2</v>
          </cell>
          <cell r="M97">
            <v>2</v>
          </cell>
          <cell r="N97">
            <v>1</v>
          </cell>
          <cell r="O97">
            <v>1</v>
          </cell>
          <cell r="S97">
            <v>406.52326790872701</v>
          </cell>
          <cell r="U97">
            <v>51.118015342099284</v>
          </cell>
          <cell r="V97">
            <v>61.428571428571431</v>
          </cell>
          <cell r="X97">
            <v>22.104312747503684</v>
          </cell>
          <cell r="Z97">
            <v>62.984554180138772</v>
          </cell>
          <cell r="AA97">
            <v>2.7142857142857144</v>
          </cell>
        </row>
        <row r="98">
          <cell r="A98" t="str">
            <v>Kirtland AFB</v>
          </cell>
          <cell r="B98">
            <v>12</v>
          </cell>
          <cell r="C98">
            <v>44</v>
          </cell>
          <cell r="D98">
            <v>32</v>
          </cell>
          <cell r="E98">
            <v>57</v>
          </cell>
          <cell r="F98">
            <v>15</v>
          </cell>
          <cell r="G98">
            <v>29</v>
          </cell>
          <cell r="H98">
            <v>17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3</v>
          </cell>
          <cell r="N98">
            <v>0</v>
          </cell>
          <cell r="O98">
            <v>0</v>
          </cell>
          <cell r="S98">
            <v>213.00948292108905</v>
          </cell>
          <cell r="U98">
            <v>54.226251762063157</v>
          </cell>
          <cell r="V98">
            <v>29.428571428571427</v>
          </cell>
          <cell r="X98">
            <v>9.5610644038814243</v>
          </cell>
          <cell r="Z98">
            <v>100.57525781208129</v>
          </cell>
          <cell r="AA98">
            <v>0.7142857142857143</v>
          </cell>
        </row>
        <row r="99">
          <cell r="A99" t="str">
            <v>Lackland AFB</v>
          </cell>
          <cell r="B99">
            <v>7</v>
          </cell>
          <cell r="C99">
            <v>38</v>
          </cell>
          <cell r="D99">
            <v>75</v>
          </cell>
          <cell r="E99">
            <v>85</v>
          </cell>
          <cell r="F99">
            <v>79</v>
          </cell>
          <cell r="G99">
            <v>194</v>
          </cell>
          <cell r="H99">
            <v>17</v>
          </cell>
          <cell r="I99">
            <v>0</v>
          </cell>
          <cell r="J99">
            <v>0</v>
          </cell>
          <cell r="K99">
            <v>1</v>
          </cell>
          <cell r="L99">
            <v>2</v>
          </cell>
          <cell r="M99">
            <v>2</v>
          </cell>
          <cell r="N99">
            <v>2</v>
          </cell>
          <cell r="O99">
            <v>1</v>
          </cell>
          <cell r="S99">
            <v>125.93787271232632</v>
          </cell>
          <cell r="U99">
            <v>35.557324364121584</v>
          </cell>
          <cell r="V99">
            <v>70.714285714285708</v>
          </cell>
          <cell r="X99">
            <v>3.2662019949961789</v>
          </cell>
          <cell r="Z99">
            <v>57.270586697497727</v>
          </cell>
          <cell r="AA99">
            <v>1.1428571428571428</v>
          </cell>
        </row>
        <row r="100">
          <cell r="A100" t="str">
            <v>Langley AFB</v>
          </cell>
          <cell r="B100">
            <v>189</v>
          </cell>
          <cell r="C100">
            <v>243</v>
          </cell>
          <cell r="D100">
            <v>128</v>
          </cell>
          <cell r="E100">
            <v>148</v>
          </cell>
          <cell r="F100">
            <v>271</v>
          </cell>
          <cell r="G100">
            <v>270</v>
          </cell>
          <cell r="H100">
            <v>215</v>
          </cell>
          <cell r="I100">
            <v>5</v>
          </cell>
          <cell r="J100">
            <v>5</v>
          </cell>
          <cell r="K100">
            <v>4</v>
          </cell>
          <cell r="L100">
            <v>22</v>
          </cell>
          <cell r="M100">
            <v>9</v>
          </cell>
          <cell r="N100">
            <v>4</v>
          </cell>
          <cell r="O100">
            <v>0</v>
          </cell>
          <cell r="S100">
            <v>303.470159204021</v>
          </cell>
          <cell r="U100">
            <v>26.543566655684085</v>
          </cell>
          <cell r="V100">
            <v>209.14285714285714</v>
          </cell>
          <cell r="X100">
            <v>12.529270807659236</v>
          </cell>
          <cell r="Z100">
            <v>32.824250298539759</v>
          </cell>
          <cell r="AA100">
            <v>7</v>
          </cell>
        </row>
        <row r="101">
          <cell r="A101" t="str">
            <v>Laughlin AFB</v>
          </cell>
          <cell r="B101">
            <v>0</v>
          </cell>
          <cell r="C101">
            <v>1</v>
          </cell>
          <cell r="D101">
            <v>0</v>
          </cell>
          <cell r="E101">
            <v>0</v>
          </cell>
          <cell r="F101">
            <v>16</v>
          </cell>
          <cell r="G101">
            <v>7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124.36541156598327</v>
          </cell>
          <cell r="U101">
            <v>26.742431571412034</v>
          </cell>
          <cell r="V101">
            <v>3.4285714285714284</v>
          </cell>
          <cell r="X101">
            <v>0.92810008631330798</v>
          </cell>
          <cell r="Z101">
            <v>0</v>
          </cell>
          <cell r="AA101">
            <v>0</v>
          </cell>
        </row>
        <row r="102">
          <cell r="A102" t="str">
            <v>Little Rock AFB</v>
          </cell>
          <cell r="B102">
            <v>9</v>
          </cell>
          <cell r="C102">
            <v>18</v>
          </cell>
          <cell r="D102">
            <v>10</v>
          </cell>
          <cell r="E102">
            <v>42</v>
          </cell>
          <cell r="F102">
            <v>25</v>
          </cell>
          <cell r="G102">
            <v>37</v>
          </cell>
          <cell r="H102">
            <v>18</v>
          </cell>
          <cell r="I102">
            <v>0</v>
          </cell>
          <cell r="J102">
            <v>1</v>
          </cell>
          <cell r="K102">
            <v>0</v>
          </cell>
          <cell r="L102">
            <v>2</v>
          </cell>
          <cell r="M102">
            <v>4</v>
          </cell>
          <cell r="N102">
            <v>0</v>
          </cell>
          <cell r="O102">
            <v>0</v>
          </cell>
          <cell r="S102">
            <v>181.97831802815807</v>
          </cell>
          <cell r="U102">
            <v>59.67755757992407</v>
          </cell>
          <cell r="V102">
            <v>22.714285714285715</v>
          </cell>
          <cell r="X102">
            <v>6.5686123945090102</v>
          </cell>
          <cell r="Z102">
            <v>48.86605689557787</v>
          </cell>
          <cell r="AA102">
            <v>1</v>
          </cell>
        </row>
        <row r="103">
          <cell r="A103" t="str">
            <v>Los Angeles AFB</v>
          </cell>
          <cell r="B103">
            <v>1184</v>
          </cell>
          <cell r="C103">
            <v>1974</v>
          </cell>
          <cell r="D103">
            <v>941</v>
          </cell>
          <cell r="E103">
            <v>1304</v>
          </cell>
          <cell r="F103">
            <v>2002</v>
          </cell>
          <cell r="G103">
            <v>2230</v>
          </cell>
          <cell r="H103">
            <v>1546</v>
          </cell>
          <cell r="I103">
            <v>12</v>
          </cell>
          <cell r="J103">
            <v>29</v>
          </cell>
          <cell r="K103">
            <v>57</v>
          </cell>
          <cell r="L103">
            <v>52</v>
          </cell>
          <cell r="M103">
            <v>53</v>
          </cell>
          <cell r="N103">
            <v>49</v>
          </cell>
          <cell r="O103">
            <v>25</v>
          </cell>
          <cell r="S103">
            <v>444.25621434903616</v>
          </cell>
          <cell r="U103">
            <v>26.759248197146508</v>
          </cell>
          <cell r="V103">
            <v>1597.2857142857142</v>
          </cell>
          <cell r="X103">
            <v>18.078623521199532</v>
          </cell>
          <cell r="Z103">
            <v>44.179093911016018</v>
          </cell>
          <cell r="AA103">
            <v>39.571428571428569</v>
          </cell>
        </row>
        <row r="104">
          <cell r="A104" t="str">
            <v>Luke AFB</v>
          </cell>
          <cell r="B104">
            <v>111</v>
          </cell>
          <cell r="C104">
            <v>71</v>
          </cell>
          <cell r="D104">
            <v>190</v>
          </cell>
          <cell r="E104">
            <v>280</v>
          </cell>
          <cell r="F104">
            <v>242</v>
          </cell>
          <cell r="G104">
            <v>433</v>
          </cell>
          <cell r="H104">
            <v>319</v>
          </cell>
          <cell r="I104">
            <v>1</v>
          </cell>
          <cell r="J104">
            <v>0</v>
          </cell>
          <cell r="K104">
            <v>13</v>
          </cell>
          <cell r="L104">
            <v>6</v>
          </cell>
          <cell r="M104">
            <v>18</v>
          </cell>
          <cell r="N104">
            <v>11</v>
          </cell>
          <cell r="O104">
            <v>2</v>
          </cell>
          <cell r="S104">
            <v>215.79551202729556</v>
          </cell>
          <cell r="U104">
            <v>31.128433743504875</v>
          </cell>
          <cell r="V104">
            <v>235.14285714285714</v>
          </cell>
          <cell r="X104">
            <v>9.5186070579561903</v>
          </cell>
          <cell r="Z104">
            <v>44.462452483847578</v>
          </cell>
          <cell r="AA104">
            <v>7.2857142857142856</v>
          </cell>
        </row>
        <row r="105">
          <cell r="A105" t="str">
            <v>MacDill AFB</v>
          </cell>
          <cell r="B105">
            <v>120</v>
          </cell>
          <cell r="C105">
            <v>74</v>
          </cell>
          <cell r="D105">
            <v>70</v>
          </cell>
          <cell r="E105">
            <v>103</v>
          </cell>
          <cell r="F105">
            <v>179</v>
          </cell>
          <cell r="G105">
            <v>143</v>
          </cell>
          <cell r="H105">
            <v>165</v>
          </cell>
          <cell r="I105">
            <v>0</v>
          </cell>
          <cell r="J105">
            <v>2</v>
          </cell>
          <cell r="K105">
            <v>13</v>
          </cell>
          <cell r="L105">
            <v>9</v>
          </cell>
          <cell r="M105">
            <v>7</v>
          </cell>
          <cell r="N105">
            <v>3</v>
          </cell>
          <cell r="O105">
            <v>0</v>
          </cell>
          <cell r="S105">
            <v>144.23101415505627</v>
          </cell>
          <cell r="U105">
            <v>41.47423478831989</v>
          </cell>
          <cell r="V105">
            <v>122</v>
          </cell>
          <cell r="X105">
            <v>8.7388985617653994</v>
          </cell>
          <cell r="Z105">
            <v>63.300014424038658</v>
          </cell>
          <cell r="AA105">
            <v>4.8571428571428568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193</v>
          </cell>
          <cell r="C107">
            <v>301</v>
          </cell>
          <cell r="D107">
            <v>145</v>
          </cell>
          <cell r="E107">
            <v>194</v>
          </cell>
          <cell r="F107">
            <v>146</v>
          </cell>
          <cell r="G107">
            <v>113</v>
          </cell>
          <cell r="H107">
            <v>175</v>
          </cell>
          <cell r="I107">
            <v>7</v>
          </cell>
          <cell r="J107">
            <v>3</v>
          </cell>
          <cell r="K107">
            <v>0</v>
          </cell>
          <cell r="L107">
            <v>1</v>
          </cell>
          <cell r="M107">
            <v>11</v>
          </cell>
          <cell r="N107">
            <v>5</v>
          </cell>
          <cell r="O107">
            <v>8</v>
          </cell>
          <cell r="S107">
            <v>548.17718980379664</v>
          </cell>
          <cell r="U107">
            <v>19.162855815111406</v>
          </cell>
          <cell r="V107">
            <v>181</v>
          </cell>
          <cell r="X107">
            <v>20.44232896226131</v>
          </cell>
          <cell r="Z107">
            <v>25.991478870900373</v>
          </cell>
          <cell r="AA107">
            <v>5</v>
          </cell>
        </row>
        <row r="108">
          <cell r="A108" t="str">
            <v>McChord AFB</v>
          </cell>
          <cell r="B108">
            <v>68</v>
          </cell>
          <cell r="C108">
            <v>21</v>
          </cell>
          <cell r="D108">
            <v>54</v>
          </cell>
          <cell r="E108">
            <v>69</v>
          </cell>
          <cell r="F108">
            <v>32</v>
          </cell>
          <cell r="G108">
            <v>72</v>
          </cell>
          <cell r="H108">
            <v>132</v>
          </cell>
          <cell r="I108">
            <v>3</v>
          </cell>
          <cell r="J108">
            <v>3</v>
          </cell>
          <cell r="K108">
            <v>8</v>
          </cell>
          <cell r="L108">
            <v>5</v>
          </cell>
          <cell r="M108">
            <v>2</v>
          </cell>
          <cell r="N108">
            <v>5</v>
          </cell>
          <cell r="O108">
            <v>0</v>
          </cell>
          <cell r="S108">
            <v>265.84786362645644</v>
          </cell>
          <cell r="U108">
            <v>114.18481693288591</v>
          </cell>
          <cell r="V108">
            <v>64</v>
          </cell>
          <cell r="X108">
            <v>16.491366292099805</v>
          </cell>
          <cell r="Z108">
            <v>122.07355431901568</v>
          </cell>
          <cell r="AA108">
            <v>3.7142857142857144</v>
          </cell>
        </row>
        <row r="109">
          <cell r="A109" t="str">
            <v>McConnell AFB</v>
          </cell>
          <cell r="B109">
            <v>5</v>
          </cell>
          <cell r="C109">
            <v>2</v>
          </cell>
          <cell r="D109">
            <v>5</v>
          </cell>
          <cell r="E109">
            <v>11</v>
          </cell>
          <cell r="F109">
            <v>6</v>
          </cell>
          <cell r="G109">
            <v>6</v>
          </cell>
          <cell r="H109">
            <v>6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S109">
            <v>95.26037636246933</v>
          </cell>
          <cell r="U109">
            <v>93.616706770553449</v>
          </cell>
          <cell r="V109">
            <v>5.8571428571428568</v>
          </cell>
          <cell r="X109">
            <v>3.9591844080119496</v>
          </cell>
          <cell r="Z109">
            <v>0</v>
          </cell>
          <cell r="AA109">
            <v>0</v>
          </cell>
        </row>
        <row r="110">
          <cell r="A110" t="str">
            <v>Minot AFB</v>
          </cell>
          <cell r="B110">
            <v>0</v>
          </cell>
          <cell r="C110">
            <v>0</v>
          </cell>
          <cell r="D110">
            <v>0</v>
          </cell>
          <cell r="E110">
            <v>1</v>
          </cell>
          <cell r="F110">
            <v>0</v>
          </cell>
          <cell r="G110">
            <v>2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57.536723694562191</v>
          </cell>
          <cell r="U110">
            <v>78.90274662274021</v>
          </cell>
          <cell r="V110">
            <v>0.42857142857142855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127</v>
          </cell>
          <cell r="C111">
            <v>118</v>
          </cell>
          <cell r="D111">
            <v>110</v>
          </cell>
          <cell r="E111">
            <v>91</v>
          </cell>
          <cell r="F111">
            <v>71</v>
          </cell>
          <cell r="G111">
            <v>55</v>
          </cell>
          <cell r="H111">
            <v>34</v>
          </cell>
          <cell r="I111">
            <v>2</v>
          </cell>
          <cell r="J111">
            <v>2</v>
          </cell>
          <cell r="K111">
            <v>1</v>
          </cell>
          <cell r="L111">
            <v>5</v>
          </cell>
          <cell r="M111">
            <v>1</v>
          </cell>
          <cell r="N111">
            <v>1</v>
          </cell>
          <cell r="O111">
            <v>2</v>
          </cell>
          <cell r="S111">
            <v>509.02903499323975</v>
          </cell>
          <cell r="U111">
            <v>28.107638214625908</v>
          </cell>
          <cell r="V111">
            <v>86.571428571428569</v>
          </cell>
          <cell r="X111">
            <v>25.92410110685886</v>
          </cell>
          <cell r="Z111">
            <v>62.38260444216715</v>
          </cell>
          <cell r="AA111">
            <v>2</v>
          </cell>
        </row>
        <row r="112">
          <cell r="A112" t="str">
            <v>Mountain Home AFB</v>
          </cell>
          <cell r="B112">
            <v>2</v>
          </cell>
          <cell r="C112">
            <v>0</v>
          </cell>
          <cell r="D112">
            <v>2</v>
          </cell>
          <cell r="E112">
            <v>3</v>
          </cell>
          <cell r="F112">
            <v>2</v>
          </cell>
          <cell r="G112">
            <v>7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163.3645024869414</v>
          </cell>
          <cell r="U112">
            <v>257.72063071866455</v>
          </cell>
          <cell r="V112">
            <v>2.2857142857142856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42</v>
          </cell>
          <cell r="C113">
            <v>44</v>
          </cell>
          <cell r="D113">
            <v>61</v>
          </cell>
          <cell r="E113">
            <v>65</v>
          </cell>
          <cell r="F113">
            <v>105</v>
          </cell>
          <cell r="G113">
            <v>122</v>
          </cell>
          <cell r="H113">
            <v>78</v>
          </cell>
          <cell r="I113">
            <v>0</v>
          </cell>
          <cell r="J113">
            <v>0</v>
          </cell>
          <cell r="K113">
            <v>5</v>
          </cell>
          <cell r="L113">
            <v>6</v>
          </cell>
          <cell r="M113">
            <v>1</v>
          </cell>
          <cell r="N113">
            <v>1</v>
          </cell>
          <cell r="O113">
            <v>4</v>
          </cell>
          <cell r="S113">
            <v>293.68491407168523</v>
          </cell>
          <cell r="U113">
            <v>62.128537232056054</v>
          </cell>
          <cell r="V113">
            <v>73.857142857142861</v>
          </cell>
          <cell r="X113">
            <v>15.352613804558578</v>
          </cell>
          <cell r="Z113">
            <v>98.976935531963662</v>
          </cell>
          <cell r="AA113">
            <v>2.4285714285714284</v>
          </cell>
        </row>
        <row r="114">
          <cell r="A114" t="str">
            <v>Offutt AFB</v>
          </cell>
          <cell r="B114">
            <v>171</v>
          </cell>
          <cell r="C114">
            <v>215</v>
          </cell>
          <cell r="D114">
            <v>308</v>
          </cell>
          <cell r="E114">
            <v>252</v>
          </cell>
          <cell r="F114">
            <v>315</v>
          </cell>
          <cell r="G114">
            <v>306</v>
          </cell>
          <cell r="H114">
            <v>180</v>
          </cell>
          <cell r="I114">
            <v>1</v>
          </cell>
          <cell r="J114">
            <v>1</v>
          </cell>
          <cell r="K114">
            <v>4</v>
          </cell>
          <cell r="L114">
            <v>2</v>
          </cell>
          <cell r="M114">
            <v>3</v>
          </cell>
          <cell r="N114">
            <v>0</v>
          </cell>
          <cell r="O114">
            <v>1</v>
          </cell>
          <cell r="S114">
            <v>507.85908205127117</v>
          </cell>
          <cell r="U114">
            <v>19.534424740489417</v>
          </cell>
          <cell r="V114">
            <v>249.57142857142858</v>
          </cell>
          <cell r="X114">
            <v>4.327336779595969</v>
          </cell>
          <cell r="Z114">
            <v>24.316267065101133</v>
          </cell>
          <cell r="AA114">
            <v>1.7142857142857142</v>
          </cell>
        </row>
        <row r="115">
          <cell r="A115" t="str">
            <v>Patrick AFB</v>
          </cell>
          <cell r="B115">
            <v>47</v>
          </cell>
          <cell r="C115">
            <v>41</v>
          </cell>
          <cell r="D115">
            <v>52</v>
          </cell>
          <cell r="E115">
            <v>37</v>
          </cell>
          <cell r="F115">
            <v>101</v>
          </cell>
          <cell r="G115">
            <v>79</v>
          </cell>
          <cell r="H115">
            <v>56</v>
          </cell>
          <cell r="I115">
            <v>2</v>
          </cell>
          <cell r="J115">
            <v>0</v>
          </cell>
          <cell r="K115">
            <v>1</v>
          </cell>
          <cell r="L115">
            <v>2</v>
          </cell>
          <cell r="M115">
            <v>1</v>
          </cell>
          <cell r="N115">
            <v>1</v>
          </cell>
          <cell r="O115">
            <v>0</v>
          </cell>
          <cell r="S115">
            <v>127.41009776901895</v>
          </cell>
          <cell r="U115">
            <v>50.146637863989341</v>
          </cell>
          <cell r="V115">
            <v>59</v>
          </cell>
          <cell r="X115">
            <v>3.6462173163306959</v>
          </cell>
          <cell r="Z115">
            <v>84.910058087805268</v>
          </cell>
          <cell r="AA115">
            <v>1</v>
          </cell>
        </row>
        <row r="116">
          <cell r="A116" t="str">
            <v>Petersen AFB</v>
          </cell>
          <cell r="B116">
            <v>34</v>
          </cell>
          <cell r="C116">
            <v>52</v>
          </cell>
          <cell r="D116">
            <v>47</v>
          </cell>
          <cell r="E116">
            <v>40</v>
          </cell>
          <cell r="F116">
            <v>48</v>
          </cell>
          <cell r="G116">
            <v>61</v>
          </cell>
          <cell r="H116">
            <v>27</v>
          </cell>
          <cell r="I116">
            <v>0</v>
          </cell>
          <cell r="J116">
            <v>0</v>
          </cell>
          <cell r="K116">
            <v>0</v>
          </cell>
          <cell r="L116">
            <v>2</v>
          </cell>
          <cell r="M116">
            <v>1</v>
          </cell>
          <cell r="N116">
            <v>0</v>
          </cell>
          <cell r="O116">
            <v>1</v>
          </cell>
          <cell r="S116">
            <v>211.77570563546766</v>
          </cell>
          <cell r="U116">
            <v>44.608395041846393</v>
          </cell>
          <cell r="V116">
            <v>44.142857142857146</v>
          </cell>
          <cell r="X116">
            <v>11.391358249340559</v>
          </cell>
          <cell r="Z116">
            <v>186.45637684081225</v>
          </cell>
          <cell r="AA116">
            <v>0.5714285714285714</v>
          </cell>
        </row>
        <row r="117">
          <cell r="A117" t="str">
            <v>Robins AFB</v>
          </cell>
          <cell r="B117">
            <v>68</v>
          </cell>
          <cell r="C117">
            <v>105</v>
          </cell>
          <cell r="D117">
            <v>83</v>
          </cell>
          <cell r="E117">
            <v>53</v>
          </cell>
          <cell r="F117">
            <v>84</v>
          </cell>
          <cell r="G117">
            <v>26</v>
          </cell>
          <cell r="H117">
            <v>8</v>
          </cell>
          <cell r="I117">
            <v>7</v>
          </cell>
          <cell r="J117">
            <v>4</v>
          </cell>
          <cell r="K117">
            <v>7</v>
          </cell>
          <cell r="L117">
            <v>3</v>
          </cell>
          <cell r="M117">
            <v>4</v>
          </cell>
          <cell r="N117">
            <v>4</v>
          </cell>
          <cell r="O117">
            <v>13</v>
          </cell>
          <cell r="S117">
            <v>431.97300930280375</v>
          </cell>
          <cell r="U117">
            <v>64.104126560783811</v>
          </cell>
          <cell r="V117">
            <v>61</v>
          </cell>
          <cell r="X117">
            <v>27.112551359625911</v>
          </cell>
          <cell r="Z117">
            <v>40.779177309159849</v>
          </cell>
          <cell r="AA117">
            <v>6</v>
          </cell>
        </row>
        <row r="118">
          <cell r="A118" t="str">
            <v>Scott AFB</v>
          </cell>
          <cell r="B118">
            <v>135</v>
          </cell>
          <cell r="C118">
            <v>99</v>
          </cell>
          <cell r="D118">
            <v>126</v>
          </cell>
          <cell r="E118">
            <v>161</v>
          </cell>
          <cell r="F118">
            <v>108</v>
          </cell>
          <cell r="G118">
            <v>118</v>
          </cell>
          <cell r="H118">
            <v>86</v>
          </cell>
          <cell r="I118">
            <v>5</v>
          </cell>
          <cell r="J118">
            <v>6</v>
          </cell>
          <cell r="K118">
            <v>7</v>
          </cell>
          <cell r="L118">
            <v>17</v>
          </cell>
          <cell r="M118">
            <v>24</v>
          </cell>
          <cell r="N118">
            <v>44</v>
          </cell>
          <cell r="O118">
            <v>4</v>
          </cell>
          <cell r="S118">
            <v>370.82030375224952</v>
          </cell>
          <cell r="U118">
            <v>63.696102460380644</v>
          </cell>
          <cell r="V118">
            <v>119</v>
          </cell>
          <cell r="X118">
            <v>29.476757205954168</v>
          </cell>
          <cell r="Z118">
            <v>39.284878752124541</v>
          </cell>
          <cell r="AA118">
            <v>15.285714285714286</v>
          </cell>
        </row>
        <row r="119">
          <cell r="A119" t="str">
            <v>Seymour Johnson AFB</v>
          </cell>
          <cell r="B119">
            <v>178</v>
          </cell>
          <cell r="C119">
            <v>45</v>
          </cell>
          <cell r="D119">
            <v>129</v>
          </cell>
          <cell r="E119">
            <v>204</v>
          </cell>
          <cell r="F119">
            <v>256</v>
          </cell>
          <cell r="G119">
            <v>281</v>
          </cell>
          <cell r="H119">
            <v>180</v>
          </cell>
          <cell r="I119">
            <v>2</v>
          </cell>
          <cell r="J119">
            <v>1</v>
          </cell>
          <cell r="K119">
            <v>6</v>
          </cell>
          <cell r="L119">
            <v>9</v>
          </cell>
          <cell r="M119">
            <v>3</v>
          </cell>
          <cell r="N119">
            <v>5</v>
          </cell>
          <cell r="O119">
            <v>2</v>
          </cell>
          <cell r="S119">
            <v>257.91895873687446</v>
          </cell>
          <cell r="U119">
            <v>29.839107171451886</v>
          </cell>
          <cell r="V119">
            <v>181.85714285714286</v>
          </cell>
          <cell r="X119">
            <v>7.0015878950035368</v>
          </cell>
          <cell r="Z119">
            <v>36.909002601941026</v>
          </cell>
          <cell r="AA119">
            <v>4</v>
          </cell>
        </row>
        <row r="120">
          <cell r="A120" t="str">
            <v>Shaw AFB</v>
          </cell>
          <cell r="B120">
            <v>35</v>
          </cell>
          <cell r="C120">
            <v>95</v>
          </cell>
          <cell r="D120">
            <v>114</v>
          </cell>
          <cell r="E120">
            <v>72</v>
          </cell>
          <cell r="F120">
            <v>144</v>
          </cell>
          <cell r="G120">
            <v>164</v>
          </cell>
          <cell r="H120">
            <v>147</v>
          </cell>
          <cell r="I120">
            <v>4</v>
          </cell>
          <cell r="J120">
            <v>3</v>
          </cell>
          <cell r="K120">
            <v>11</v>
          </cell>
          <cell r="L120">
            <v>2</v>
          </cell>
          <cell r="M120">
            <v>8</v>
          </cell>
          <cell r="N120">
            <v>4</v>
          </cell>
          <cell r="O120">
            <v>3</v>
          </cell>
          <cell r="S120">
            <v>313.63047500570002</v>
          </cell>
          <cell r="U120">
            <v>37.222546213016983</v>
          </cell>
          <cell r="V120">
            <v>110.14285714285714</v>
          </cell>
          <cell r="X120">
            <v>15.602722123399145</v>
          </cell>
          <cell r="Z120">
            <v>40.825388232517604</v>
          </cell>
          <cell r="AA120">
            <v>5</v>
          </cell>
        </row>
        <row r="121">
          <cell r="A121" t="str">
            <v>Sheppard AFB</v>
          </cell>
          <cell r="B121">
            <v>1</v>
          </cell>
          <cell r="C121">
            <v>4</v>
          </cell>
          <cell r="D121">
            <v>5</v>
          </cell>
          <cell r="E121">
            <v>4</v>
          </cell>
          <cell r="F121">
            <v>2</v>
          </cell>
          <cell r="G121">
            <v>1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119.9865988993437</v>
          </cell>
          <cell r="U121">
            <v>111.73496717863981</v>
          </cell>
          <cell r="V121">
            <v>2.8571428571428572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22</v>
          </cell>
          <cell r="C122">
            <v>17</v>
          </cell>
          <cell r="D122">
            <v>25</v>
          </cell>
          <cell r="E122">
            <v>22</v>
          </cell>
          <cell r="F122">
            <v>25</v>
          </cell>
          <cell r="G122">
            <v>24</v>
          </cell>
          <cell r="H122">
            <v>30</v>
          </cell>
          <cell r="I122">
            <v>1</v>
          </cell>
          <cell r="J122">
            <v>2</v>
          </cell>
          <cell r="K122">
            <v>0</v>
          </cell>
          <cell r="L122">
            <v>2</v>
          </cell>
          <cell r="M122">
            <v>1</v>
          </cell>
          <cell r="N122">
            <v>1</v>
          </cell>
          <cell r="O122">
            <v>0</v>
          </cell>
          <cell r="S122">
            <v>145.18571818187093</v>
          </cell>
          <cell r="U122">
            <v>73.227302198090058</v>
          </cell>
          <cell r="V122">
            <v>23.571428571428573</v>
          </cell>
          <cell r="X122">
            <v>7.5436224474992892</v>
          </cell>
          <cell r="Z122">
            <v>89.762113840082876</v>
          </cell>
          <cell r="AA122">
            <v>1</v>
          </cell>
        </row>
        <row r="123">
          <cell r="A123" t="str">
            <v>Travis AFB</v>
          </cell>
          <cell r="B123">
            <v>172</v>
          </cell>
          <cell r="C123">
            <v>237</v>
          </cell>
          <cell r="D123">
            <v>219</v>
          </cell>
          <cell r="E123">
            <v>224</v>
          </cell>
          <cell r="F123">
            <v>259</v>
          </cell>
          <cell r="G123">
            <v>259</v>
          </cell>
          <cell r="H123">
            <v>252</v>
          </cell>
          <cell r="I123">
            <v>1</v>
          </cell>
          <cell r="J123">
            <v>6</v>
          </cell>
          <cell r="K123">
            <v>6</v>
          </cell>
          <cell r="L123">
            <v>3</v>
          </cell>
          <cell r="M123">
            <v>9</v>
          </cell>
          <cell r="N123">
            <v>1</v>
          </cell>
          <cell r="O123">
            <v>1</v>
          </cell>
          <cell r="S123">
            <v>163.00540476682713</v>
          </cell>
          <cell r="U123">
            <v>40.927610660720788</v>
          </cell>
          <cell r="V123">
            <v>231.71428571428572</v>
          </cell>
          <cell r="X123">
            <v>5.0444490386603267</v>
          </cell>
          <cell r="Z123">
            <v>76.386862365739745</v>
          </cell>
          <cell r="AA123">
            <v>3.8571428571428572</v>
          </cell>
        </row>
        <row r="124">
          <cell r="A124" t="str">
            <v>Tyndall AFB</v>
          </cell>
          <cell r="B124">
            <v>34</v>
          </cell>
          <cell r="C124">
            <v>10</v>
          </cell>
          <cell r="D124">
            <v>3</v>
          </cell>
          <cell r="E124">
            <v>1</v>
          </cell>
          <cell r="F124">
            <v>22</v>
          </cell>
          <cell r="G124">
            <v>7</v>
          </cell>
          <cell r="H124">
            <v>13</v>
          </cell>
          <cell r="I124">
            <v>0</v>
          </cell>
          <cell r="J124">
            <v>2</v>
          </cell>
          <cell r="K124">
            <v>0</v>
          </cell>
          <cell r="L124">
            <v>1</v>
          </cell>
          <cell r="M124">
            <v>3</v>
          </cell>
          <cell r="N124">
            <v>0</v>
          </cell>
          <cell r="O124">
            <v>0</v>
          </cell>
          <cell r="S124">
            <v>211.32397948020994</v>
          </cell>
          <cell r="U124">
            <v>43.913812975135443</v>
          </cell>
          <cell r="V124">
            <v>12.857142857142858</v>
          </cell>
          <cell r="X124">
            <v>5.4053636651454431</v>
          </cell>
          <cell r="Z124">
            <v>16.6331252937714</v>
          </cell>
          <cell r="AA124">
            <v>0.8571428571428571</v>
          </cell>
        </row>
        <row r="125">
          <cell r="A125" t="str">
            <v>Vance AFB</v>
          </cell>
          <cell r="B125">
            <v>8</v>
          </cell>
          <cell r="C125">
            <v>9</v>
          </cell>
          <cell r="D125">
            <v>12</v>
          </cell>
          <cell r="E125">
            <v>14</v>
          </cell>
          <cell r="F125">
            <v>16</v>
          </cell>
          <cell r="G125">
            <v>13</v>
          </cell>
          <cell r="H125">
            <v>20</v>
          </cell>
          <cell r="I125">
            <v>0</v>
          </cell>
          <cell r="J125">
            <v>2</v>
          </cell>
          <cell r="K125">
            <v>0</v>
          </cell>
          <cell r="L125">
            <v>1</v>
          </cell>
          <cell r="M125">
            <v>1</v>
          </cell>
          <cell r="N125">
            <v>1</v>
          </cell>
          <cell r="O125">
            <v>0</v>
          </cell>
          <cell r="S125">
            <v>127.83780391609251</v>
          </cell>
          <cell r="U125">
            <v>80.766219228836206</v>
          </cell>
          <cell r="V125">
            <v>13.142857142857142</v>
          </cell>
          <cell r="X125">
            <v>5.7352460794605875</v>
          </cell>
          <cell r="Z125">
            <v>66.61084298332004</v>
          </cell>
          <cell r="AA125">
            <v>0.7142857142857143</v>
          </cell>
        </row>
        <row r="126">
          <cell r="A126" t="str">
            <v>Vandenberg AFB</v>
          </cell>
          <cell r="B126">
            <v>8</v>
          </cell>
          <cell r="C126">
            <v>28</v>
          </cell>
          <cell r="D126">
            <v>22</v>
          </cell>
          <cell r="E126">
            <v>15</v>
          </cell>
          <cell r="F126">
            <v>14</v>
          </cell>
          <cell r="G126">
            <v>15</v>
          </cell>
          <cell r="H126">
            <v>4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S126">
            <v>264.52488315675498</v>
          </cell>
          <cell r="U126">
            <v>87.99654131753266</v>
          </cell>
          <cell r="V126">
            <v>15.142857142857142</v>
          </cell>
          <cell r="X126">
            <v>1.7817738243719248</v>
          </cell>
          <cell r="Z126">
            <v>0</v>
          </cell>
          <cell r="AA126">
            <v>0</v>
          </cell>
        </row>
        <row r="127">
          <cell r="A127" t="str">
            <v>Whiteman AFB</v>
          </cell>
          <cell r="B127">
            <v>9</v>
          </cell>
          <cell r="C127">
            <v>14</v>
          </cell>
          <cell r="D127">
            <v>17</v>
          </cell>
          <cell r="E127">
            <v>26</v>
          </cell>
          <cell r="F127">
            <v>10</v>
          </cell>
          <cell r="G127">
            <v>15</v>
          </cell>
          <cell r="H127">
            <v>29</v>
          </cell>
          <cell r="I127">
            <v>0</v>
          </cell>
          <cell r="J127">
            <v>0</v>
          </cell>
          <cell r="K127">
            <v>0</v>
          </cell>
          <cell r="L127">
            <v>3</v>
          </cell>
          <cell r="M127">
            <v>0</v>
          </cell>
          <cell r="N127">
            <v>2</v>
          </cell>
          <cell r="O127">
            <v>0</v>
          </cell>
          <cell r="S127">
            <v>116.08281930069163</v>
          </cell>
          <cell r="U127">
            <v>52.741965091161077</v>
          </cell>
          <cell r="V127">
            <v>17.142857142857142</v>
          </cell>
          <cell r="X127">
            <v>3.2711837883667862</v>
          </cell>
          <cell r="Z127">
            <v>35.557324364121584</v>
          </cell>
          <cell r="AA127">
            <v>0.7142857142857143</v>
          </cell>
        </row>
        <row r="128">
          <cell r="A128" t="str">
            <v>Wright-Patterson AFB</v>
          </cell>
          <cell r="B128">
            <v>149</v>
          </cell>
          <cell r="C128">
            <v>106</v>
          </cell>
          <cell r="D128">
            <v>98</v>
          </cell>
          <cell r="E128">
            <v>132</v>
          </cell>
          <cell r="F128">
            <v>171</v>
          </cell>
          <cell r="G128">
            <v>145</v>
          </cell>
          <cell r="H128">
            <v>102</v>
          </cell>
          <cell r="I128">
            <v>0</v>
          </cell>
          <cell r="J128">
            <v>1</v>
          </cell>
          <cell r="K128">
            <v>11</v>
          </cell>
          <cell r="L128">
            <v>14</v>
          </cell>
          <cell r="M128">
            <v>16</v>
          </cell>
          <cell r="N128">
            <v>3</v>
          </cell>
          <cell r="O128">
            <v>2</v>
          </cell>
          <cell r="S128">
            <v>214.88449061667376</v>
          </cell>
          <cell r="U128">
            <v>41.488460976451591</v>
          </cell>
          <cell r="V128">
            <v>129</v>
          </cell>
          <cell r="X128">
            <v>10.763543711854966</v>
          </cell>
          <cell r="Z128">
            <v>39.913951034972655</v>
          </cell>
          <cell r="AA128">
            <v>6.7142857142857144</v>
          </cell>
        </row>
        <row r="129">
          <cell r="A129" t="str">
            <v>Grand Total</v>
          </cell>
          <cell r="S129">
            <v>608.72577234154335</v>
          </cell>
          <cell r="U129">
            <v>54.220257652298201</v>
          </cell>
          <cell r="V129">
            <v>29087.857142857141</v>
          </cell>
          <cell r="X129">
            <v>35.06936587656358</v>
          </cell>
          <cell r="Z129">
            <v>60.314636418130704</v>
          </cell>
          <cell r="AA129">
            <v>1507.4285714285713</v>
          </cell>
        </row>
      </sheetData>
      <sheetData sheetId="1"/>
      <sheetData sheetId="2">
        <row r="1">
          <cell r="O1">
            <v>43982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7.915154687991012E-2</v>
          </cell>
          <cell r="BI4" t="str">
            <v>AR</v>
          </cell>
        </row>
        <row r="5">
          <cell r="B5">
            <v>1101</v>
          </cell>
          <cell r="I5">
            <v>7.915154687991012E-2</v>
          </cell>
          <cell r="BI5" t="str">
            <v>AZ</v>
          </cell>
        </row>
        <row r="6">
          <cell r="B6">
            <v>5119</v>
          </cell>
          <cell r="I6">
            <v>6.6450652604905638E-2</v>
          </cell>
          <cell r="BI6" t="str">
            <v>CA</v>
          </cell>
        </row>
        <row r="7">
          <cell r="B7">
            <v>4013</v>
          </cell>
          <cell r="I7">
            <v>0.22570031250703787</v>
          </cell>
          <cell r="BI7" t="str">
            <v>CO</v>
          </cell>
        </row>
        <row r="8">
          <cell r="B8">
            <v>4019</v>
          </cell>
          <cell r="I8">
            <v>0.22570031250703787</v>
          </cell>
          <cell r="BI8" t="str">
            <v>CT</v>
          </cell>
        </row>
        <row r="9">
          <cell r="B9">
            <v>4021</v>
          </cell>
          <cell r="I9">
            <v>0.22570031250703787</v>
          </cell>
          <cell r="BI9" t="str">
            <v>DC</v>
          </cell>
        </row>
        <row r="10">
          <cell r="B10">
            <v>6019</v>
          </cell>
          <cell r="I10">
            <v>0.29463716417910446</v>
          </cell>
          <cell r="BI10" t="str">
            <v>DE</v>
          </cell>
        </row>
        <row r="11">
          <cell r="B11">
            <v>6111</v>
          </cell>
          <cell r="I11">
            <v>0.29463716417910446</v>
          </cell>
          <cell r="BI11" t="str">
            <v>FL</v>
          </cell>
        </row>
        <row r="12">
          <cell r="B12">
            <v>6065</v>
          </cell>
          <cell r="I12">
            <v>0.29463716417910446</v>
          </cell>
          <cell r="BI12" t="str">
            <v>GA</v>
          </cell>
        </row>
        <row r="13">
          <cell r="B13">
            <v>6115</v>
          </cell>
          <cell r="I13">
            <v>0.29463716417910446</v>
          </cell>
          <cell r="BI13" t="str">
            <v>HI</v>
          </cell>
        </row>
        <row r="14">
          <cell r="B14">
            <v>6029</v>
          </cell>
          <cell r="I14">
            <v>0.29463716417910446</v>
          </cell>
          <cell r="BI14" t="str">
            <v>IA</v>
          </cell>
        </row>
        <row r="15">
          <cell r="B15">
            <v>6037</v>
          </cell>
          <cell r="I15">
            <v>0.29463716417910446</v>
          </cell>
          <cell r="BI15" t="str">
            <v>ID</v>
          </cell>
        </row>
        <row r="16">
          <cell r="B16">
            <v>6095</v>
          </cell>
          <cell r="I16">
            <v>0.29463716417910446</v>
          </cell>
          <cell r="BI16" t="str">
            <v>IL</v>
          </cell>
        </row>
        <row r="17">
          <cell r="B17">
            <v>6083</v>
          </cell>
          <cell r="I17">
            <v>0.29463716417910446</v>
          </cell>
          <cell r="BI17" t="str">
            <v>IN</v>
          </cell>
        </row>
        <row r="18">
          <cell r="B18">
            <v>8001</v>
          </cell>
          <cell r="I18">
            <v>0.37778568696386133</v>
          </cell>
          <cell r="BI18" t="str">
            <v>KS</v>
          </cell>
        </row>
        <row r="19">
          <cell r="B19">
            <v>8041</v>
          </cell>
          <cell r="I19">
            <v>0.37778568696386133</v>
          </cell>
          <cell r="BI19" t="str">
            <v>KY</v>
          </cell>
        </row>
        <row r="20">
          <cell r="B20">
            <v>9003</v>
          </cell>
          <cell r="I20">
            <v>0.56839765100671136</v>
          </cell>
          <cell r="BI20" t="str">
            <v>LA</v>
          </cell>
        </row>
        <row r="21">
          <cell r="B21">
            <v>10003</v>
          </cell>
          <cell r="I21">
            <v>0.323295840407471</v>
          </cell>
          <cell r="BI21" t="str">
            <v>MA</v>
          </cell>
        </row>
        <row r="22">
          <cell r="B22">
            <v>10001</v>
          </cell>
          <cell r="I22">
            <v>0.323295840407471</v>
          </cell>
          <cell r="BI22" t="str">
            <v>MD</v>
          </cell>
        </row>
        <row r="23">
          <cell r="B23">
            <v>12031</v>
          </cell>
          <cell r="I23">
            <v>0.12930208685461902</v>
          </cell>
          <cell r="BI23" t="str">
            <v>ME</v>
          </cell>
        </row>
        <row r="24">
          <cell r="B24">
            <v>12086</v>
          </cell>
          <cell r="I24">
            <v>0.12930208685461902</v>
          </cell>
          <cell r="BI24" t="str">
            <v>MI</v>
          </cell>
        </row>
        <row r="25">
          <cell r="B25">
            <v>12009</v>
          </cell>
          <cell r="I25">
            <v>0.12930208685461902</v>
          </cell>
          <cell r="BI25" t="str">
            <v>MN</v>
          </cell>
        </row>
        <row r="26">
          <cell r="B26">
            <v>12091</v>
          </cell>
          <cell r="I26">
            <v>0.12930208685461902</v>
          </cell>
          <cell r="BI26" t="str">
            <v>MO</v>
          </cell>
        </row>
        <row r="27">
          <cell r="B27">
            <v>12057</v>
          </cell>
          <cell r="I27">
            <v>0.12930208685461902</v>
          </cell>
          <cell r="BI27" t="str">
            <v>MS</v>
          </cell>
        </row>
        <row r="28">
          <cell r="B28">
            <v>12009</v>
          </cell>
          <cell r="I28">
            <v>0.12930208685461902</v>
          </cell>
          <cell r="BI28" t="str">
            <v>MT</v>
          </cell>
        </row>
        <row r="29">
          <cell r="B29">
            <v>12005</v>
          </cell>
          <cell r="I29">
            <v>0.12930208685461902</v>
          </cell>
          <cell r="BI29" t="str">
            <v>NC</v>
          </cell>
        </row>
        <row r="30">
          <cell r="B30">
            <v>13051</v>
          </cell>
          <cell r="I30">
            <v>0.34089809711597396</v>
          </cell>
          <cell r="BI30" t="str">
            <v>ND</v>
          </cell>
        </row>
        <row r="31">
          <cell r="B31">
            <v>13067</v>
          </cell>
          <cell r="I31">
            <v>0.34089809711597396</v>
          </cell>
          <cell r="BI31" t="str">
            <v>NE</v>
          </cell>
        </row>
        <row r="32">
          <cell r="B32">
            <v>13185</v>
          </cell>
          <cell r="I32">
            <v>0.34089809711597396</v>
          </cell>
          <cell r="BI32" t="str">
            <v>NH</v>
          </cell>
        </row>
        <row r="33">
          <cell r="B33">
            <v>13153</v>
          </cell>
          <cell r="I33">
            <v>0.34089809711597396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0.60974882496184157</v>
          </cell>
          <cell r="BI35" t="str">
            <v>NV</v>
          </cell>
        </row>
        <row r="36">
          <cell r="B36">
            <v>19193</v>
          </cell>
          <cell r="I36">
            <v>0.60974882496184157</v>
          </cell>
          <cell r="BI36" t="str">
            <v>NY</v>
          </cell>
        </row>
        <row r="37">
          <cell r="B37">
            <v>16001</v>
          </cell>
          <cell r="I37">
            <v>3.1378571428571429E-2</v>
          </cell>
          <cell r="BI37" t="str">
            <v>OH</v>
          </cell>
        </row>
        <row r="38">
          <cell r="B38">
            <v>16039</v>
          </cell>
          <cell r="I38">
            <v>3.1378571428571429E-2</v>
          </cell>
          <cell r="BI38" t="str">
            <v>OK</v>
          </cell>
        </row>
        <row r="39">
          <cell r="B39">
            <v>17167</v>
          </cell>
          <cell r="I39">
            <v>0.45645112179487174</v>
          </cell>
          <cell r="BI39" t="str">
            <v>OR</v>
          </cell>
        </row>
        <row r="40">
          <cell r="B40">
            <v>17163</v>
          </cell>
          <cell r="I40">
            <v>0.45645112179487174</v>
          </cell>
          <cell r="BI40" t="str">
            <v>PA</v>
          </cell>
        </row>
        <row r="41">
          <cell r="B41">
            <v>18167</v>
          </cell>
          <cell r="I41">
            <v>0.22239646177982045</v>
          </cell>
          <cell r="BI41" t="str">
            <v>PR</v>
          </cell>
        </row>
        <row r="42">
          <cell r="B42">
            <v>18103</v>
          </cell>
          <cell r="I42">
            <v>0.22239646177982045</v>
          </cell>
          <cell r="BI42" t="str">
            <v>RI</v>
          </cell>
        </row>
        <row r="43">
          <cell r="B43">
            <v>20177</v>
          </cell>
          <cell r="I43">
            <v>1.6949003984063744E-2</v>
          </cell>
          <cell r="BI43" t="str">
            <v>SC</v>
          </cell>
        </row>
        <row r="44">
          <cell r="B44">
            <v>20173</v>
          </cell>
          <cell r="I44">
            <v>1.6949003984063744E-2</v>
          </cell>
          <cell r="BI44" t="str">
            <v>SD</v>
          </cell>
        </row>
        <row r="45">
          <cell r="B45">
            <v>21111</v>
          </cell>
          <cell r="I45">
            <v>8.712213095136398E-2</v>
          </cell>
          <cell r="BI45" t="str">
            <v>TN</v>
          </cell>
        </row>
        <row r="46">
          <cell r="B46">
            <v>22015</v>
          </cell>
          <cell r="I46">
            <v>0.16120924479166718</v>
          </cell>
          <cell r="BI46" t="str">
            <v>TX</v>
          </cell>
        </row>
        <row r="47">
          <cell r="B47">
            <v>25001</v>
          </cell>
          <cell r="I47">
            <v>0.49516245487364619</v>
          </cell>
          <cell r="BI47" t="str">
            <v>UT</v>
          </cell>
        </row>
        <row r="48">
          <cell r="B48">
            <v>25013</v>
          </cell>
          <cell r="I48">
            <v>0.49516245487364619</v>
          </cell>
          <cell r="BI48" t="str">
            <v>VA</v>
          </cell>
        </row>
        <row r="49">
          <cell r="B49">
            <v>25017</v>
          </cell>
          <cell r="I49">
            <v>0.49516245487364619</v>
          </cell>
          <cell r="BI49" t="str">
            <v>VT</v>
          </cell>
        </row>
        <row r="50">
          <cell r="B50">
            <v>24510</v>
          </cell>
          <cell r="I50">
            <v>0.94280906698665257</v>
          </cell>
          <cell r="BI50" t="str">
            <v>WA</v>
          </cell>
        </row>
        <row r="51">
          <cell r="B51">
            <v>24033</v>
          </cell>
          <cell r="I51">
            <v>0.94280906698665257</v>
          </cell>
          <cell r="BI51" t="str">
            <v>WI</v>
          </cell>
        </row>
        <row r="52">
          <cell r="B52">
            <v>23019</v>
          </cell>
          <cell r="I52">
            <v>7.1160365497076009E-2</v>
          </cell>
          <cell r="BI52" t="str">
            <v>WV</v>
          </cell>
        </row>
        <row r="53">
          <cell r="B53">
            <v>26025</v>
          </cell>
          <cell r="I53">
            <v>0.20445854922279794</v>
          </cell>
          <cell r="BI53" t="str">
            <v>WY</v>
          </cell>
        </row>
        <row r="54">
          <cell r="B54">
            <v>26099</v>
          </cell>
          <cell r="I54">
            <v>0.20445854922279794</v>
          </cell>
        </row>
        <row r="55">
          <cell r="B55">
            <v>27137</v>
          </cell>
          <cell r="I55">
            <v>0.36907970545583441</v>
          </cell>
        </row>
        <row r="56">
          <cell r="B56">
            <v>27053</v>
          </cell>
          <cell r="I56">
            <v>0.36907970545583441</v>
          </cell>
        </row>
        <row r="57">
          <cell r="B57">
            <v>29021</v>
          </cell>
          <cell r="I57">
            <v>8.992529469154463E-2</v>
          </cell>
        </row>
        <row r="58">
          <cell r="B58">
            <v>29101</v>
          </cell>
          <cell r="I58">
            <v>8.992529469154463E-2</v>
          </cell>
        </row>
        <row r="59">
          <cell r="B59">
            <v>28049</v>
          </cell>
          <cell r="I59">
            <v>0.28449593168477583</v>
          </cell>
        </row>
        <row r="60">
          <cell r="B60">
            <v>28023</v>
          </cell>
          <cell r="I60">
            <v>0.28449593168477583</v>
          </cell>
        </row>
        <row r="61">
          <cell r="B61">
            <v>28087</v>
          </cell>
          <cell r="I61">
            <v>0.28449593168477583</v>
          </cell>
        </row>
        <row r="62">
          <cell r="B62">
            <v>28047</v>
          </cell>
          <cell r="I62">
            <v>0.28449593168477583</v>
          </cell>
        </row>
        <row r="63">
          <cell r="B63">
            <v>30013</v>
          </cell>
          <cell r="I63">
            <v>0</v>
          </cell>
        </row>
        <row r="64">
          <cell r="B64">
            <v>37119</v>
          </cell>
          <cell r="I64">
            <v>0.1579368329858433</v>
          </cell>
        </row>
        <row r="65">
          <cell r="B65">
            <v>37191</v>
          </cell>
          <cell r="I65">
            <v>0.1579368329858433</v>
          </cell>
        </row>
        <row r="66">
          <cell r="B66">
            <v>38017</v>
          </cell>
          <cell r="I66">
            <v>0.10790207404103475</v>
          </cell>
        </row>
        <row r="67">
          <cell r="B67">
            <v>38035</v>
          </cell>
          <cell r="I67">
            <v>0.10790207404103475</v>
          </cell>
        </row>
        <row r="68">
          <cell r="B68">
            <v>38101</v>
          </cell>
          <cell r="I68">
            <v>0.10790207404103475</v>
          </cell>
        </row>
        <row r="69">
          <cell r="B69">
            <v>31109</v>
          </cell>
          <cell r="I69">
            <v>0.21818907088911937</v>
          </cell>
        </row>
        <row r="70">
          <cell r="B70">
            <v>31153</v>
          </cell>
          <cell r="I70">
            <v>0.21818907088911937</v>
          </cell>
        </row>
        <row r="71">
          <cell r="B71">
            <v>33015</v>
          </cell>
          <cell r="I71">
            <v>0.52288952709846237</v>
          </cell>
        </row>
        <row r="72">
          <cell r="B72">
            <v>34001</v>
          </cell>
          <cell r="I72">
            <v>0.7283954489544896</v>
          </cell>
        </row>
        <row r="73">
          <cell r="B73">
            <v>34005</v>
          </cell>
          <cell r="I73">
            <v>0.7283954489544896</v>
          </cell>
        </row>
        <row r="74">
          <cell r="B74">
            <v>35009</v>
          </cell>
          <cell r="I74">
            <v>0.33208411007805094</v>
          </cell>
        </row>
        <row r="75">
          <cell r="B75">
            <v>35035</v>
          </cell>
          <cell r="I75">
            <v>0.33208411007805094</v>
          </cell>
        </row>
        <row r="76">
          <cell r="B76">
            <v>35001</v>
          </cell>
          <cell r="I76">
            <v>0.33208411007805094</v>
          </cell>
        </row>
        <row r="77">
          <cell r="B77">
            <v>32031</v>
          </cell>
          <cell r="I77">
            <v>0.21572088385786242</v>
          </cell>
        </row>
        <row r="78">
          <cell r="B78">
            <v>32003</v>
          </cell>
          <cell r="I78">
            <v>0.21572088385786242</v>
          </cell>
        </row>
        <row r="79">
          <cell r="B79">
            <v>36071</v>
          </cell>
          <cell r="I79">
            <v>0.2059826607818411</v>
          </cell>
        </row>
        <row r="80">
          <cell r="B80">
            <v>36091</v>
          </cell>
          <cell r="I80">
            <v>0.2059826607818411</v>
          </cell>
        </row>
        <row r="81">
          <cell r="B81">
            <v>36067</v>
          </cell>
          <cell r="I81">
            <v>0.2059826607818411</v>
          </cell>
        </row>
        <row r="82">
          <cell r="B82">
            <v>36065</v>
          </cell>
          <cell r="I82">
            <v>0.2059826607818411</v>
          </cell>
        </row>
        <row r="83">
          <cell r="B83">
            <v>39049</v>
          </cell>
          <cell r="I83">
            <v>0.26357562936387141</v>
          </cell>
        </row>
        <row r="84">
          <cell r="B84">
            <v>39021</v>
          </cell>
          <cell r="I84">
            <v>0.26357562936387141</v>
          </cell>
        </row>
        <row r="85">
          <cell r="B85">
            <v>39005</v>
          </cell>
          <cell r="I85">
            <v>0.26357562936387141</v>
          </cell>
        </row>
        <row r="86">
          <cell r="B86">
            <v>39051</v>
          </cell>
          <cell r="I86">
            <v>0.26357562936387141</v>
          </cell>
        </row>
        <row r="87">
          <cell r="B87">
            <v>39155</v>
          </cell>
          <cell r="I87">
            <v>0.26357562936387141</v>
          </cell>
        </row>
        <row r="88">
          <cell r="B88">
            <v>39057</v>
          </cell>
          <cell r="I88">
            <v>0.26357562936387141</v>
          </cell>
        </row>
        <row r="89">
          <cell r="B89">
            <v>40143</v>
          </cell>
          <cell r="I89">
            <v>4.2953725961538458E-2</v>
          </cell>
        </row>
        <row r="90">
          <cell r="B90">
            <v>40065</v>
          </cell>
          <cell r="I90">
            <v>4.2953725961538458E-2</v>
          </cell>
        </row>
        <row r="91">
          <cell r="B91">
            <v>40109</v>
          </cell>
          <cell r="I91">
            <v>4.2953725961538458E-2</v>
          </cell>
        </row>
        <row r="92">
          <cell r="B92">
            <v>40047</v>
          </cell>
          <cell r="I92">
            <v>4.2953725961538458E-2</v>
          </cell>
        </row>
        <row r="93">
          <cell r="B93">
            <v>6059</v>
          </cell>
          <cell r="I93">
            <v>2.3330583756345176E-2</v>
          </cell>
        </row>
        <row r="94">
          <cell r="B94">
            <v>41035</v>
          </cell>
          <cell r="I94">
            <v>2.3330583756345176E-2</v>
          </cell>
        </row>
        <row r="95">
          <cell r="B95">
            <v>42091</v>
          </cell>
          <cell r="I95">
            <v>0.32080905511811025</v>
          </cell>
        </row>
        <row r="96">
          <cell r="B96">
            <v>42043</v>
          </cell>
          <cell r="I96">
            <v>0.32080905511811025</v>
          </cell>
        </row>
        <row r="97">
          <cell r="B97">
            <v>42003</v>
          </cell>
          <cell r="I97">
            <v>0.32080905511811025</v>
          </cell>
        </row>
        <row r="98">
          <cell r="B98">
            <v>44007</v>
          </cell>
          <cell r="I98">
            <v>1.4449915803280489</v>
          </cell>
        </row>
        <row r="99">
          <cell r="B99">
            <v>45079</v>
          </cell>
          <cell r="I99">
            <v>9.5062439136569574E-2</v>
          </cell>
        </row>
        <row r="100">
          <cell r="B100">
            <v>45019</v>
          </cell>
          <cell r="I100">
            <v>9.5062439136569574E-2</v>
          </cell>
        </row>
        <row r="101">
          <cell r="B101">
            <v>45085</v>
          </cell>
          <cell r="I101">
            <v>9.5062439136569574E-2</v>
          </cell>
        </row>
        <row r="102">
          <cell r="B102">
            <v>46083</v>
          </cell>
          <cell r="I102">
            <v>6.9501603648281937E-2</v>
          </cell>
        </row>
        <row r="103">
          <cell r="B103">
            <v>46093</v>
          </cell>
          <cell r="I103">
            <v>6.9501603648281937E-2</v>
          </cell>
        </row>
        <row r="104">
          <cell r="B104">
            <v>47037</v>
          </cell>
          <cell r="I104">
            <v>5.0788468356752374E-2</v>
          </cell>
        </row>
        <row r="105">
          <cell r="B105">
            <v>47009</v>
          </cell>
          <cell r="I105">
            <v>5.0788468356752374E-2</v>
          </cell>
        </row>
        <row r="106">
          <cell r="B106">
            <v>47157</v>
          </cell>
          <cell r="I106">
            <v>5.0788468356752374E-2</v>
          </cell>
        </row>
        <row r="107">
          <cell r="B107">
            <v>47031</v>
          </cell>
          <cell r="I107">
            <v>5.0788468356752374E-2</v>
          </cell>
        </row>
        <row r="108">
          <cell r="B108">
            <v>48201</v>
          </cell>
          <cell r="I108">
            <v>6.4971413698329802E-2</v>
          </cell>
        </row>
        <row r="109">
          <cell r="B109">
            <v>48439</v>
          </cell>
          <cell r="I109">
            <v>6.4971413698329802E-2</v>
          </cell>
        </row>
        <row r="110">
          <cell r="B110">
            <v>48441</v>
          </cell>
          <cell r="I110">
            <v>6.4971413698329802E-2</v>
          </cell>
        </row>
        <row r="111">
          <cell r="B111">
            <v>48451</v>
          </cell>
          <cell r="I111">
            <v>6.4971413698329802E-2</v>
          </cell>
        </row>
        <row r="112">
          <cell r="B112">
            <v>48029</v>
          </cell>
          <cell r="I112">
            <v>6.4971413698329802E-2</v>
          </cell>
        </row>
        <row r="113">
          <cell r="B113">
            <v>48465</v>
          </cell>
          <cell r="I113">
            <v>6.4971413698329802E-2</v>
          </cell>
        </row>
        <row r="114">
          <cell r="B114">
            <v>48485</v>
          </cell>
          <cell r="I114">
            <v>6.4971413698329802E-2</v>
          </cell>
        </row>
        <row r="115">
          <cell r="B115">
            <v>49035</v>
          </cell>
          <cell r="I115">
            <v>8.5169407008086256E-2</v>
          </cell>
        </row>
        <row r="116">
          <cell r="B116">
            <v>49011</v>
          </cell>
          <cell r="I116">
            <v>8.5169407008086256E-2</v>
          </cell>
        </row>
        <row r="117">
          <cell r="B117">
            <v>51199</v>
          </cell>
          <cell r="I117">
            <v>0.44170987845838011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6.4336108736896935E-2</v>
          </cell>
        </row>
        <row r="120">
          <cell r="B120">
            <v>53053</v>
          </cell>
          <cell r="I120">
            <v>6.4336108736896935E-2</v>
          </cell>
        </row>
        <row r="121">
          <cell r="B121">
            <v>55025</v>
          </cell>
          <cell r="I121">
            <v>9.4674216304338255E-2</v>
          </cell>
        </row>
        <row r="122">
          <cell r="B122">
            <v>55079</v>
          </cell>
          <cell r="I122">
            <v>9.4674216304338255E-2</v>
          </cell>
        </row>
        <row r="123">
          <cell r="B123">
            <v>55057</v>
          </cell>
          <cell r="I123">
            <v>9.4674216304338255E-2</v>
          </cell>
        </row>
        <row r="124">
          <cell r="B124">
            <v>54039</v>
          </cell>
          <cell r="I124">
            <v>3.3648258706467662E-2</v>
          </cell>
        </row>
        <row r="125">
          <cell r="B125">
            <v>54003</v>
          </cell>
          <cell r="I125">
            <v>3.3648258706467662E-2</v>
          </cell>
        </row>
        <row r="126">
          <cell r="B126">
            <v>56021</v>
          </cell>
          <cell r="I126">
            <v>0.25402749999999996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8"/>
      <c r="C10" s="269"/>
      <c r="D10" s="269"/>
      <c r="E10" s="270"/>
      <c r="F10" s="270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opLeftCell="U1" zoomScaleNormal="100" workbookViewId="0">
      <selection activeCell="AT70" sqref="AT70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7"/>
      <c r="AF1" s="247"/>
      <c r="AG1" s="247"/>
      <c r="AH1" s="248"/>
      <c r="AI1" s="249"/>
      <c r="AJ1" s="247"/>
      <c r="AK1" s="247"/>
      <c r="AL1" s="249"/>
      <c r="AM1" s="249"/>
      <c r="AN1" s="255" t="s">
        <v>426</v>
      </c>
      <c r="AO1" s="256">
        <f>[3]Source!$O$1</f>
        <v>43982</v>
      </c>
    </row>
    <row r="2" spans="1:49" x14ac:dyDescent="0.25">
      <c r="AE2" s="247"/>
      <c r="AF2" s="247"/>
      <c r="AG2" s="247"/>
      <c r="AH2" s="248"/>
      <c r="AI2" s="249"/>
      <c r="AJ2" s="247"/>
      <c r="AK2" s="247"/>
      <c r="AL2" s="249"/>
      <c r="AM2" s="249"/>
      <c r="AN2" s="255" t="s">
        <v>427</v>
      </c>
      <c r="AO2" s="256">
        <f>[2]State!$C$2</f>
        <v>43983</v>
      </c>
    </row>
    <row r="3" spans="1:49" x14ac:dyDescent="0.25">
      <c r="AE3" s="248"/>
      <c r="AF3" s="248"/>
      <c r="AG3" s="248"/>
      <c r="AH3" s="248"/>
      <c r="AI3" s="253"/>
      <c r="AJ3" s="248"/>
      <c r="AK3" s="248"/>
      <c r="AL3" s="249"/>
      <c r="AM3" s="247"/>
      <c r="AN3" s="247"/>
      <c r="AO3" s="249"/>
    </row>
    <row r="4" spans="1:49" ht="13.5" customHeight="1" x14ac:dyDescent="0.25">
      <c r="AE4" s="247"/>
      <c r="AF4" s="247"/>
      <c r="AG4" s="247"/>
      <c r="AH4" s="248"/>
      <c r="AI4" s="249"/>
      <c r="AJ4" s="247"/>
      <c r="AK4" s="247"/>
      <c r="AL4" s="254"/>
      <c r="AM4" s="247"/>
      <c r="AN4" s="247"/>
      <c r="AO4" s="249"/>
      <c r="AR4" s="250"/>
    </row>
    <row r="5" spans="1:49" ht="9.75" customHeight="1" x14ac:dyDescent="0.25">
      <c r="AE5" s="247"/>
      <c r="AF5" s="247"/>
      <c r="AG5" s="247"/>
      <c r="AH5" s="248"/>
      <c r="AI5" s="249"/>
      <c r="AJ5" s="247"/>
      <c r="AK5" s="247"/>
      <c r="AL5" s="254"/>
      <c r="AM5" s="247"/>
      <c r="AN5" s="247"/>
      <c r="AO5" s="249"/>
    </row>
    <row r="6" spans="1:49" ht="3" customHeight="1" x14ac:dyDescent="0.25">
      <c r="AE6" s="89"/>
      <c r="AF6" s="89"/>
      <c r="AG6" s="89"/>
      <c r="AH6" s="251"/>
      <c r="AI6" s="252"/>
      <c r="AJ6" s="89"/>
      <c r="AK6" s="89"/>
      <c r="AL6" s="252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417</v>
      </c>
      <c r="AG7" s="128" t="s">
        <v>424</v>
      </c>
      <c r="AH7" s="129" t="s">
        <v>418</v>
      </c>
      <c r="AI7" s="129" t="s">
        <v>421</v>
      </c>
      <c r="AJ7" s="130" t="s">
        <v>425</v>
      </c>
      <c r="AK7" s="131" t="s">
        <v>419</v>
      </c>
      <c r="AL7" s="131" t="s">
        <v>422</v>
      </c>
      <c r="AM7" s="132" t="s">
        <v>423</v>
      </c>
      <c r="AN7" s="133" t="s">
        <v>420</v>
      </c>
      <c r="AO7" s="132" t="s">
        <v>429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109</v>
      </c>
      <c r="I8" s="161">
        <f>INDEX('Data Table'!$F$4:$F$128,MATCH('Active &amp; Reserve'!C8,'Data Table'!$A$4:$A$128,0))</f>
        <v>7.9254847393412996E-7</v>
      </c>
      <c r="J8" s="190">
        <f>'Data Table'!BV4</f>
        <v>1</v>
      </c>
      <c r="K8" s="190">
        <f>'Data Table'!BW4</f>
        <v>0</v>
      </c>
      <c r="L8" s="190">
        <f>'Data Table'!BX4</f>
        <v>0</v>
      </c>
      <c r="M8" s="190">
        <f>'Data Table'!BY4</f>
        <v>1</v>
      </c>
      <c r="N8" s="190">
        <f>'Data Table'!BZ4</f>
        <v>0</v>
      </c>
      <c r="O8" s="190">
        <f>'Data Table'!CA4</f>
        <v>0</v>
      </c>
      <c r="P8" s="190">
        <f>'Data Table'!CB4</f>
        <v>0</v>
      </c>
      <c r="Q8" s="190">
        <f>'Data Table'!CC4</f>
        <v>0</v>
      </c>
      <c r="R8" s="190">
        <f>'Data Table'!CD4</f>
        <v>0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-315</v>
      </c>
      <c r="Y8" s="190">
        <f>'Data Table'!CL4</f>
        <v>7778</v>
      </c>
      <c r="Z8" s="190">
        <f>'Data Table'!CM4</f>
        <v>-468</v>
      </c>
      <c r="AA8" s="190">
        <f>'Data Table'!CN4</f>
        <v>-333</v>
      </c>
      <c r="AB8" s="190">
        <f>'Data Table'!CO4</f>
        <v>3300</v>
      </c>
      <c r="AC8" s="190">
        <f>'Data Table'!CP4</f>
        <v>-387</v>
      </c>
      <c r="AD8" s="190">
        <f>'Data Table'!CQ4</f>
        <v>-216</v>
      </c>
      <c r="AE8" s="208" t="s">
        <v>175</v>
      </c>
      <c r="AF8" s="209">
        <f>I8</f>
        <v>7.9254847393412996E-7</v>
      </c>
      <c r="AG8" s="210">
        <f>INDEX('Data Table'!$BE$4:$BE$128,MATCH('Active &amp; Reserve'!C8,'Data Table'!$A$4:$A$128,0))</f>
        <v>63.498266008889757</v>
      </c>
      <c r="AH8" s="211">
        <f>INDEX('[3]60-Mile'!$V$4:$V$129,MATCH(AE8,'[3]60-Mile'!$A$4:$A$129,0))</f>
        <v>0.2857142857142857</v>
      </c>
      <c r="AI8" s="212"/>
      <c r="AJ8" s="213">
        <f>INDEX('[3]60-Mile'!$X$4:$X$129,MATCH(AE8,'[3]60-Mile'!$A$4:$A$129,0))</f>
        <v>5.5822651436386597</v>
      </c>
      <c r="AK8" s="214">
        <f>INDEX('[3]60-Mile'!$AA$4:$AA$129,MATCH(AE8,'[3]60-Mile'!$A$4:$A$129,0))</f>
        <v>0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43982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6</v>
      </c>
      <c r="I9" s="172">
        <f>INDEX('Data Table'!$F$4:$F$128,MATCH('Active &amp; Reserve'!C9,'Data Table'!$A$4:$A$128,0))</f>
        <v>3.9939527940588495</v>
      </c>
      <c r="J9" s="191">
        <f>'Data Table'!BV5</f>
        <v>223</v>
      </c>
      <c r="K9" s="191">
        <f>'Data Table'!BW5</f>
        <v>165</v>
      </c>
      <c r="L9" s="191">
        <f>'Data Table'!BX5</f>
        <v>173</v>
      </c>
      <c r="M9" s="191">
        <f>'Data Table'!BY5</f>
        <v>293</v>
      </c>
      <c r="N9" s="191">
        <f>'Data Table'!BZ5</f>
        <v>265</v>
      </c>
      <c r="O9" s="191">
        <f>'Data Table'!CA5</f>
        <v>358</v>
      </c>
      <c r="P9" s="191">
        <f>'Data Table'!CB5</f>
        <v>244</v>
      </c>
      <c r="Q9" s="191">
        <f>'Data Table'!CC5</f>
        <v>15</v>
      </c>
      <c r="R9" s="191">
        <f>'Data Table'!CD5</f>
        <v>28</v>
      </c>
      <c r="S9" s="191">
        <f>'Data Table'!CE5</f>
        <v>36</v>
      </c>
      <c r="T9" s="191">
        <f>'Data Table'!CF5</f>
        <v>29</v>
      </c>
      <c r="U9" s="191">
        <f>'Data Table'!CG5</f>
        <v>30</v>
      </c>
      <c r="V9" s="191">
        <f>'Data Table'!CH5</f>
        <v>23</v>
      </c>
      <c r="W9" s="191">
        <f>'Data Table'!CI5</f>
        <v>19</v>
      </c>
      <c r="X9" s="191">
        <f>'Data Table'!CK5</f>
        <v>700</v>
      </c>
      <c r="Y9" s="191">
        <f>'Data Table'!CL5</f>
        <v>0</v>
      </c>
      <c r="Z9" s="191">
        <f>'Data Table'!CM5</f>
        <v>4822</v>
      </c>
      <c r="AA9" s="191">
        <f>'Data Table'!CN5</f>
        <v>3252</v>
      </c>
      <c r="AB9" s="191">
        <f>'Data Table'!CO5</f>
        <v>2884</v>
      </c>
      <c r="AC9" s="191">
        <f>'Data Table'!CP5</f>
        <v>3694</v>
      </c>
      <c r="AD9" s="191">
        <f>'Data Table'!CQ5</f>
        <v>0</v>
      </c>
      <c r="AE9" s="189" t="s">
        <v>211</v>
      </c>
      <c r="AF9" s="138">
        <f t="shared" ref="AF9:AF72" si="1">I9</f>
        <v>3.9939527940588495</v>
      </c>
      <c r="AG9" s="139">
        <f>INDEX('Data Table'!$BE$4:$BE$128,MATCH('Active &amp; Reserve'!C9,'Data Table'!$A$4:$A$128,0))</f>
        <v>1443.1617612143668</v>
      </c>
      <c r="AH9" s="140">
        <f>INDEX('[3]60-Mile'!$V$4:$V$129,MATCH(AE9,'[3]60-Mile'!$A$4:$A$129,0))</f>
        <v>245.85714285714286</v>
      </c>
      <c r="AI9" s="187"/>
      <c r="AJ9" s="141">
        <f>INDEX('[3]60-Mile'!$X$4:$X$129,MATCH(AE9,'[3]60-Mile'!$A$4:$A$129,0))</f>
        <v>93.992590379887005</v>
      </c>
      <c r="AK9" s="142">
        <f>INDEX('[3]60-Mile'!$AA$4:$AA$129,MATCH(AE9,'[3]60-Mile'!$A$4:$A$129,0))</f>
        <v>25.714285714285715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379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7</v>
      </c>
      <c r="I10" s="172">
        <f>INDEX('Data Table'!$F$4:$F$128,MATCH('Active &amp; Reserve'!C10,'Data Table'!$A$4:$A$128,0))</f>
        <v>3.4173293063096528</v>
      </c>
      <c r="J10" s="191">
        <f>'Data Table'!BV6</f>
        <v>551</v>
      </c>
      <c r="K10" s="191">
        <f>'Data Table'!BW6</f>
        <v>512</v>
      </c>
      <c r="L10" s="191">
        <f>'Data Table'!BX6</f>
        <v>236</v>
      </c>
      <c r="M10" s="191">
        <f>'Data Table'!BY6</f>
        <v>384</v>
      </c>
      <c r="N10" s="191">
        <f>'Data Table'!BZ6</f>
        <v>377</v>
      </c>
      <c r="O10" s="191">
        <f>'Data Table'!CA6</f>
        <v>385</v>
      </c>
      <c r="P10" s="191">
        <f>'Data Table'!CB6</f>
        <v>348</v>
      </c>
      <c r="Q10" s="191">
        <f>'Data Table'!CC6</f>
        <v>65</v>
      </c>
      <c r="R10" s="191">
        <f>'Data Table'!CD6</f>
        <v>40</v>
      </c>
      <c r="S10" s="191">
        <f>'Data Table'!CE6</f>
        <v>60</v>
      </c>
      <c r="T10" s="191">
        <f>'Data Table'!CF6</f>
        <v>57</v>
      </c>
      <c r="U10" s="191">
        <f>'Data Table'!CG6</f>
        <v>60</v>
      </c>
      <c r="V10" s="191">
        <f>'Data Table'!CH6</f>
        <v>56</v>
      </c>
      <c r="W10" s="191">
        <f>'Data Table'!CI6</f>
        <v>56</v>
      </c>
      <c r="X10" s="191">
        <f>'Data Table'!CK6</f>
        <v>-664</v>
      </c>
      <c r="Y10" s="191">
        <f>'Data Table'!CL6</f>
        <v>0</v>
      </c>
      <c r="Z10" s="191">
        <f>'Data Table'!CM6</f>
        <v>7603</v>
      </c>
      <c r="AA10" s="191">
        <f>'Data Table'!CN6</f>
        <v>3838</v>
      </c>
      <c r="AB10" s="191">
        <f>'Data Table'!CO6</f>
        <v>2942</v>
      </c>
      <c r="AC10" s="191">
        <f>'Data Table'!CP6</f>
        <v>1321</v>
      </c>
      <c r="AD10" s="191">
        <f>'Data Table'!CQ6</f>
        <v>5954</v>
      </c>
      <c r="AE10" s="189" t="s">
        <v>178</v>
      </c>
      <c r="AF10" s="138">
        <f t="shared" si="1"/>
        <v>3.4173293063096528</v>
      </c>
      <c r="AG10" s="139">
        <f>INDEX('Data Table'!$BE$4:$BE$128,MATCH('Active &amp; Reserve'!C10,'Data Table'!$A$4:$A$128,0))</f>
        <v>1158.1758403667054</v>
      </c>
      <c r="AH10" s="140">
        <f>INDEX('[3]60-Mile'!$V$4:$V$129,MATCH(AE10,'[3]60-Mile'!$A$4:$A$129,0))</f>
        <v>399</v>
      </c>
      <c r="AI10" s="187"/>
      <c r="AJ10" s="141">
        <f>INDEX('[3]60-Mile'!$X$4:$X$129,MATCH(AE10,'[3]60-Mile'!$A$4:$A$129,0))</f>
        <v>104.30687936554132</v>
      </c>
      <c r="AK10" s="142">
        <f>INDEX('[3]60-Mile'!$AA$4:$AA$129,MATCH(AE10,'[3]60-Mile'!$A$4:$A$129,0))</f>
        <v>56.285714285714285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1</v>
      </c>
      <c r="I11" s="172">
        <f>INDEX('Data Table'!$F$4:$F$128,MATCH('Active &amp; Reserve'!C11,'Data Table'!$A$4:$A$128,0))</f>
        <v>34.963805625374263</v>
      </c>
      <c r="J11" s="191">
        <f>'Data Table'!BV7</f>
        <v>807</v>
      </c>
      <c r="K11" s="191">
        <f>'Data Table'!BW7</f>
        <v>687</v>
      </c>
      <c r="L11" s="191">
        <f>'Data Table'!BX7</f>
        <v>495</v>
      </c>
      <c r="M11" s="191">
        <f>'Data Table'!BY7</f>
        <v>1030</v>
      </c>
      <c r="N11" s="191">
        <f>'Data Table'!BZ7</f>
        <v>771</v>
      </c>
      <c r="O11" s="191">
        <f>'Data Table'!CA7</f>
        <v>695</v>
      </c>
      <c r="P11" s="191">
        <f>'Data Table'!CB7</f>
        <v>661</v>
      </c>
      <c r="Q11" s="191">
        <f>'Data Table'!CC7</f>
        <v>34</v>
      </c>
      <c r="R11" s="191">
        <f>'Data Table'!CD7</f>
        <v>54</v>
      </c>
      <c r="S11" s="191">
        <f>'Data Table'!CE7</f>
        <v>104</v>
      </c>
      <c r="T11" s="191">
        <f>'Data Table'!CF7</f>
        <v>48</v>
      </c>
      <c r="U11" s="191">
        <f>'Data Table'!CG7</f>
        <v>95</v>
      </c>
      <c r="V11" s="191">
        <f>'Data Table'!CH7</f>
        <v>69</v>
      </c>
      <c r="W11" s="191">
        <f>'Data Table'!CI7</f>
        <v>57</v>
      </c>
      <c r="X11" s="191">
        <f>'Data Table'!CK7</f>
        <v>23959</v>
      </c>
      <c r="Y11" s="191">
        <f>'Data Table'!CL7</f>
        <v>26126</v>
      </c>
      <c r="Z11" s="191">
        <f>'Data Table'!CM7</f>
        <v>47565</v>
      </c>
      <c r="AA11" s="191">
        <f>'Data Table'!CN7</f>
        <v>51831</v>
      </c>
      <c r="AB11" s="191">
        <f>'Data Table'!CO7</f>
        <v>47491</v>
      </c>
      <c r="AC11" s="191">
        <f>'Data Table'!CP7</f>
        <v>47344</v>
      </c>
      <c r="AD11" s="191">
        <f>'Data Table'!CQ7</f>
        <v>40542</v>
      </c>
      <c r="AE11" s="189" t="s">
        <v>227</v>
      </c>
      <c r="AF11" s="138">
        <f t="shared" si="1"/>
        <v>34.963805625374263</v>
      </c>
      <c r="AG11" s="139">
        <f>INDEX('Data Table'!$BE$4:$BE$128,MATCH('Active &amp; Reserve'!C11,'Data Table'!$A$4:$A$128,0))</f>
        <v>2401.6617346656667</v>
      </c>
      <c r="AH11" s="140">
        <f>INDEX('[3]60-Mile'!$V$4:$V$129,MATCH(AE11,'[3]60-Mile'!$A$4:$A$129,0))</f>
        <v>735.14285714285711</v>
      </c>
      <c r="AI11" s="187"/>
      <c r="AJ11" s="141">
        <f>INDEX('[3]60-Mile'!$X$4:$X$129,MATCH(AE11,'[3]60-Mile'!$A$4:$A$129,0))</f>
        <v>153.36236726335915</v>
      </c>
      <c r="AK11" s="142">
        <f>INDEX('[3]60-Mile'!$AA$4:$AA$129,MATCH(AE11,'[3]60-Mile'!$A$4:$A$129,0))</f>
        <v>65.857142857142861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0.86744606177370542</v>
      </c>
      <c r="J12" s="191">
        <f>'Data Table'!BV8</f>
        <v>96</v>
      </c>
      <c r="K12" s="191">
        <f>'Data Table'!BW8</f>
        <v>69</v>
      </c>
      <c r="L12" s="191">
        <f>'Data Table'!BX8</f>
        <v>70</v>
      </c>
      <c r="M12" s="191">
        <f>'Data Table'!BY8</f>
        <v>98</v>
      </c>
      <c r="N12" s="191">
        <f>'Data Table'!BZ8</f>
        <v>81</v>
      </c>
      <c r="O12" s="191">
        <f>'Data Table'!CA8</f>
        <v>108</v>
      </c>
      <c r="P12" s="191">
        <f>'Data Table'!CB8</f>
        <v>80</v>
      </c>
      <c r="Q12" s="191">
        <f>'Data Table'!CC8</f>
        <v>9</v>
      </c>
      <c r="R12" s="191">
        <f>'Data Table'!CD8</f>
        <v>10</v>
      </c>
      <c r="S12" s="191">
        <f>'Data Table'!CE8</f>
        <v>10</v>
      </c>
      <c r="T12" s="191">
        <f>'Data Table'!CF8</f>
        <v>12</v>
      </c>
      <c r="U12" s="191">
        <f>'Data Table'!CG8</f>
        <v>3</v>
      </c>
      <c r="V12" s="191">
        <f>'Data Table'!CH8</f>
        <v>7</v>
      </c>
      <c r="W12" s="191">
        <f>'Data Table'!CI8</f>
        <v>1</v>
      </c>
      <c r="X12" s="191">
        <f>'Data Table'!CK8</f>
        <v>23959</v>
      </c>
      <c r="Y12" s="191">
        <f>'Data Table'!CL8</f>
        <v>26126</v>
      </c>
      <c r="Z12" s="191">
        <f>'Data Table'!CM8</f>
        <v>47565</v>
      </c>
      <c r="AA12" s="191">
        <f>'Data Table'!CN8</f>
        <v>51831</v>
      </c>
      <c r="AB12" s="191">
        <f>'Data Table'!CO8</f>
        <v>47491</v>
      </c>
      <c r="AC12" s="191">
        <f>'Data Table'!CP8</f>
        <v>47344</v>
      </c>
      <c r="AD12" s="191">
        <f>'Data Table'!CQ8</f>
        <v>40542</v>
      </c>
      <c r="AE12" s="189" t="s">
        <v>172</v>
      </c>
      <c r="AF12" s="138">
        <f t="shared" si="1"/>
        <v>0.86744606177370542</v>
      </c>
      <c r="AG12" s="139">
        <f>INDEX('Data Table'!$BE$4:$BE$128,MATCH('Active &amp; Reserve'!C12,'Data Table'!$A$4:$A$128,0))</f>
        <v>530.88402131707721</v>
      </c>
      <c r="AH12" s="140">
        <f>INDEX('[3]60-Mile'!$V$4:$V$129,MATCH(AE12,'[3]60-Mile'!$A$4:$A$129,0))</f>
        <v>86</v>
      </c>
      <c r="AI12" s="187"/>
      <c r="AJ12" s="141">
        <f>INDEX('[3]60-Mile'!$X$4:$X$129,MATCH(AE12,'[3]60-Mile'!$A$4:$A$129,0))</f>
        <v>41.675349031048135</v>
      </c>
      <c r="AK12" s="142">
        <f>INDEX('[3]60-Mile'!$AA$4:$AA$129,MATCH(AE12,'[3]60-Mile'!$A$4:$A$129,0))</f>
        <v>7.4285714285714288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39</v>
      </c>
      <c r="I13" s="172">
        <f>INDEX('Data Table'!$F$4:$F$128,MATCH('Active &amp; Reserve'!C13,'Data Table'!$A$4:$A$128,0))</f>
        <v>1.7073192150075134E-2</v>
      </c>
      <c r="J13" s="191">
        <f>'Data Table'!BV9</f>
        <v>56</v>
      </c>
      <c r="K13" s="191">
        <f>'Data Table'!BW9</f>
        <v>55</v>
      </c>
      <c r="L13" s="191">
        <f>'Data Table'!BX9</f>
        <v>82</v>
      </c>
      <c r="M13" s="191">
        <f>'Data Table'!BY9</f>
        <v>149</v>
      </c>
      <c r="N13" s="191">
        <f>'Data Table'!BZ9</f>
        <v>164</v>
      </c>
      <c r="O13" s="191">
        <f>'Data Table'!CA9</f>
        <v>96</v>
      </c>
      <c r="P13" s="191">
        <f>'Data Table'!CB9</f>
        <v>113</v>
      </c>
      <c r="Q13" s="191">
        <f>'Data Table'!CC9</f>
        <v>3</v>
      </c>
      <c r="R13" s="191">
        <f>'Data Table'!CD9</f>
        <v>7</v>
      </c>
      <c r="S13" s="191">
        <f>'Data Table'!CE9</f>
        <v>5</v>
      </c>
      <c r="T13" s="191">
        <f>'Data Table'!CF9</f>
        <v>8</v>
      </c>
      <c r="U13" s="191">
        <f>'Data Table'!CG9</f>
        <v>2</v>
      </c>
      <c r="V13" s="191">
        <f>'Data Table'!CH9</f>
        <v>4</v>
      </c>
      <c r="W13" s="191">
        <f>'Data Table'!CI9</f>
        <v>4</v>
      </c>
      <c r="X13" s="191">
        <f>'Data Table'!CK9</f>
        <v>9189</v>
      </c>
      <c r="Y13" s="191">
        <f>'Data Table'!CL9</f>
        <v>4933</v>
      </c>
      <c r="Z13" s="191">
        <f>'Data Table'!CM9</f>
        <v>6146</v>
      </c>
      <c r="AA13" s="191">
        <f>'Data Table'!CN9</f>
        <v>11079</v>
      </c>
      <c r="AB13" s="191">
        <f>'Data Table'!CO9</f>
        <v>14575</v>
      </c>
      <c r="AC13" s="191">
        <f>'Data Table'!CP9</f>
        <v>10688</v>
      </c>
      <c r="AD13" s="191">
        <f>'Data Table'!CQ9</f>
        <v>12043</v>
      </c>
      <c r="AE13" s="189" t="s">
        <v>235</v>
      </c>
      <c r="AF13" s="138">
        <f t="shared" si="1"/>
        <v>1.7073192150075134E-2</v>
      </c>
      <c r="AG13" s="139">
        <f>INDEX('Data Table'!$BE$4:$BE$128,MATCH('Active &amp; Reserve'!C13,'Data Table'!$A$4:$A$128,0))</f>
        <v>339.00270853353749</v>
      </c>
      <c r="AH13" s="140">
        <f>INDEX('[3]60-Mile'!$V$4:$V$129,MATCH(AE13,'[3]60-Mile'!$A$4:$A$129,0))</f>
        <v>102.14285714285714</v>
      </c>
      <c r="AI13" s="187"/>
      <c r="AJ13" s="141">
        <f>INDEX('[3]60-Mile'!$X$4:$X$129,MATCH(AE13,'[3]60-Mile'!$A$4:$A$129,0))</f>
        <v>13.167693630498819</v>
      </c>
      <c r="AK13" s="142">
        <f>INDEX('[3]60-Mile'!$AA$4:$AA$129,MATCH(AE13,'[3]60-Mile'!$A$4:$A$129,0))</f>
        <v>4.7142857142857144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1.0748997494819956</v>
      </c>
      <c r="J14" s="191">
        <f>'Data Table'!BV10</f>
        <v>1124</v>
      </c>
      <c r="K14" s="191">
        <f>'Data Table'!BW10</f>
        <v>760</v>
      </c>
      <c r="L14" s="191">
        <f>'Data Table'!BX10</f>
        <v>981</v>
      </c>
      <c r="M14" s="191">
        <f>'Data Table'!BY10</f>
        <v>955</v>
      </c>
      <c r="N14" s="191">
        <f>'Data Table'!BZ10</f>
        <v>1128</v>
      </c>
      <c r="O14" s="191">
        <f>'Data Table'!CA10</f>
        <v>1045</v>
      </c>
      <c r="P14" s="191">
        <f>'Data Table'!CB10</f>
        <v>780</v>
      </c>
      <c r="Q14" s="191">
        <f>'Data Table'!CC10</f>
        <v>21</v>
      </c>
      <c r="R14" s="191">
        <f>'Data Table'!CD10</f>
        <v>25</v>
      </c>
      <c r="S14" s="191">
        <f>'Data Table'!CE10</f>
        <v>137</v>
      </c>
      <c r="T14" s="191">
        <f>'Data Table'!CF10</f>
        <v>111</v>
      </c>
      <c r="U14" s="191">
        <f>'Data Table'!CG10</f>
        <v>96</v>
      </c>
      <c r="V14" s="191">
        <f>'Data Table'!CH10</f>
        <v>101</v>
      </c>
      <c r="W14" s="191">
        <f>'Data Table'!CI10</f>
        <v>37</v>
      </c>
      <c r="X14" s="191">
        <f>'Data Table'!CK10</f>
        <v>848</v>
      </c>
      <c r="Y14" s="191">
        <f>'Data Table'!CL10</f>
        <v>3135</v>
      </c>
      <c r="Z14" s="191">
        <f>'Data Table'!CM10</f>
        <v>2189</v>
      </c>
      <c r="AA14" s="191">
        <f>'Data Table'!CN10</f>
        <v>-2507</v>
      </c>
      <c r="AB14" s="191">
        <f>'Data Table'!CO10</f>
        <v>2543</v>
      </c>
      <c r="AC14" s="191">
        <f>'Data Table'!CP10</f>
        <v>2735</v>
      </c>
      <c r="AD14" s="191">
        <f>'Data Table'!CQ10</f>
        <v>3152</v>
      </c>
      <c r="AE14" s="189" t="s">
        <v>236</v>
      </c>
      <c r="AF14" s="138">
        <f t="shared" si="1"/>
        <v>1.0748997494819956</v>
      </c>
      <c r="AG14" s="139">
        <f>INDEX('Data Table'!$BE$4:$BE$128,MATCH('Active &amp; Reserve'!C14,'Data Table'!$A$4:$A$128,0))</f>
        <v>1101.041802224438</v>
      </c>
      <c r="AH14" s="140">
        <f>INDEX('[3]60-Mile'!$V$4:$V$129,MATCH(AE14,'[3]60-Mile'!$A$4:$A$129,0))</f>
        <v>967.57142857142856</v>
      </c>
      <c r="AI14" s="187"/>
      <c r="AJ14" s="141">
        <f>INDEX('[3]60-Mile'!$X$4:$X$129,MATCH(AE14,'[3]60-Mile'!$A$4:$A$129,0))</f>
        <v>76.933609358895239</v>
      </c>
      <c r="AK14" s="142">
        <f>INDEX('[3]60-Mile'!$AA$4:$AA$129,MATCH(AE14,'[3]60-Mile'!$A$4:$A$129,0))</f>
        <v>75.428571428571431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81</v>
      </c>
      <c r="I15" s="172">
        <f>INDEX('Data Table'!$F$4:$F$128,MATCH('Active &amp; Reserve'!C15,'Data Table'!$A$4:$A$128,0))</f>
        <v>6.2705324863519579E-4</v>
      </c>
      <c r="J15" s="191">
        <f>'Data Table'!BV11</f>
        <v>34</v>
      </c>
      <c r="K15" s="191">
        <f>'Data Table'!BW11</f>
        <v>38</v>
      </c>
      <c r="L15" s="191">
        <f>'Data Table'!BX11</f>
        <v>29</v>
      </c>
      <c r="M15" s="191">
        <f>'Data Table'!BY11</f>
        <v>32</v>
      </c>
      <c r="N15" s="191">
        <f>'Data Table'!BZ11</f>
        <v>32</v>
      </c>
      <c r="O15" s="191">
        <f>'Data Table'!CA11</f>
        <v>36</v>
      </c>
      <c r="P15" s="191">
        <f>'Data Table'!CB11</f>
        <v>102</v>
      </c>
      <c r="Q15" s="191">
        <f>'Data Table'!CC11</f>
        <v>0</v>
      </c>
      <c r="R15" s="191">
        <f>'Data Table'!CD11</f>
        <v>1</v>
      </c>
      <c r="S15" s="191">
        <f>'Data Table'!CE11</f>
        <v>3</v>
      </c>
      <c r="T15" s="191">
        <f>'Data Table'!CF11</f>
        <v>0</v>
      </c>
      <c r="U15" s="191">
        <f>'Data Table'!CG11</f>
        <v>6</v>
      </c>
      <c r="V15" s="191">
        <f>'Data Table'!CH11</f>
        <v>1</v>
      </c>
      <c r="W15" s="191">
        <f>'Data Table'!CI11</f>
        <v>0</v>
      </c>
      <c r="X15" s="191">
        <f>'Data Table'!CK11</f>
        <v>1085</v>
      </c>
      <c r="Y15" s="191">
        <f>'Data Table'!CL11</f>
        <v>398</v>
      </c>
      <c r="Z15" s="191">
        <f>'Data Table'!CM11</f>
        <v>190</v>
      </c>
      <c r="AA15" s="191">
        <f>'Data Table'!CN11</f>
        <v>926</v>
      </c>
      <c r="AB15" s="191">
        <f>'Data Table'!CO11</f>
        <v>1316</v>
      </c>
      <c r="AC15" s="191">
        <f>'Data Table'!CP11</f>
        <v>860</v>
      </c>
      <c r="AD15" s="191">
        <f>'Data Table'!CQ11</f>
        <v>1123</v>
      </c>
      <c r="AE15" s="189" t="s">
        <v>197</v>
      </c>
      <c r="AF15" s="138">
        <f t="shared" si="1"/>
        <v>6.2705324863519579E-4</v>
      </c>
      <c r="AG15" s="139">
        <f>INDEX('Data Table'!$BE$4:$BE$128,MATCH('Active &amp; Reserve'!C15,'Data Table'!$A$4:$A$128,0))</f>
        <v>1177.8841299650653</v>
      </c>
      <c r="AH15" s="140">
        <f>INDEX('[3]60-Mile'!$V$4:$V$129,MATCH(AE15,'[3]60-Mile'!$A$4:$A$129,0))</f>
        <v>43.285714285714285</v>
      </c>
      <c r="AI15" s="187"/>
      <c r="AJ15" s="141">
        <f>INDEX('[3]60-Mile'!$X$4:$X$129,MATCH(AE15,'[3]60-Mile'!$A$4:$A$129,0))</f>
        <v>11.510268370994124</v>
      </c>
      <c r="AK15" s="142">
        <f>INDEX('[3]60-Mile'!$AA$4:$AA$129,MATCH(AE15,'[3]60-Mile'!$A$4:$A$129,0))</f>
        <v>1.5714285714285714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65</v>
      </c>
      <c r="I16" s="172">
        <f>INDEX('Data Table'!$F$4:$F$128,MATCH('Active &amp; Reserve'!C16,'Data Table'!$A$4:$A$128,0))</f>
        <v>1.7595234765277168E-3</v>
      </c>
      <c r="J16" s="191">
        <f>'Data Table'!BV12</f>
        <v>95</v>
      </c>
      <c r="K16" s="191">
        <f>'Data Table'!BW12</f>
        <v>95</v>
      </c>
      <c r="L16" s="191">
        <f>'Data Table'!BX12</f>
        <v>66</v>
      </c>
      <c r="M16" s="191">
        <f>'Data Table'!BY12</f>
        <v>185</v>
      </c>
      <c r="N16" s="191">
        <f>'Data Table'!BZ12</f>
        <v>139</v>
      </c>
      <c r="O16" s="191">
        <f>'Data Table'!CA12</f>
        <v>151</v>
      </c>
      <c r="P16" s="191">
        <f>'Data Table'!CB12</f>
        <v>79</v>
      </c>
      <c r="Q16" s="191">
        <f>'Data Table'!CC12</f>
        <v>0</v>
      </c>
      <c r="R16" s="191">
        <f>'Data Table'!CD12</f>
        <v>0</v>
      </c>
      <c r="S16" s="191">
        <f>'Data Table'!CE12</f>
        <v>8</v>
      </c>
      <c r="T16" s="191">
        <f>'Data Table'!CF12</f>
        <v>4</v>
      </c>
      <c r="U16" s="191">
        <f>'Data Table'!CG12</f>
        <v>4</v>
      </c>
      <c r="V16" s="191">
        <f>'Data Table'!CH12</f>
        <v>3</v>
      </c>
      <c r="W16" s="191">
        <f>'Data Table'!CI12</f>
        <v>0</v>
      </c>
      <c r="X16" s="191">
        <f>'Data Table'!CK12</f>
        <v>4984</v>
      </c>
      <c r="Y16" s="191">
        <f>'Data Table'!CL12</f>
        <v>4340</v>
      </c>
      <c r="Z16" s="191">
        <f>'Data Table'!CM12</f>
        <v>5506</v>
      </c>
      <c r="AA16" s="191">
        <f>'Data Table'!CN12</f>
        <v>6272</v>
      </c>
      <c r="AB16" s="191">
        <f>'Data Table'!CO12</f>
        <v>4613</v>
      </c>
      <c r="AC16" s="191">
        <f>'Data Table'!CP12</f>
        <v>5638</v>
      </c>
      <c r="AD16" s="191">
        <f>'Data Table'!CQ12</f>
        <v>2232</v>
      </c>
      <c r="AE16" s="189" t="s">
        <v>229</v>
      </c>
      <c r="AF16" s="138">
        <f t="shared" si="1"/>
        <v>1.7595234765277168E-3</v>
      </c>
      <c r="AG16" s="139">
        <f>INDEX('Data Table'!$BE$4:$BE$128,MATCH('Active &amp; Reserve'!C16,'Data Table'!$A$4:$A$128,0))</f>
        <v>320.0722426204722</v>
      </c>
      <c r="AH16" s="140">
        <f>INDEX('[3]60-Mile'!$V$4:$V$129,MATCH(AE16,'[3]60-Mile'!$A$4:$A$129,0))</f>
        <v>115.71428571428571</v>
      </c>
      <c r="AI16" s="187"/>
      <c r="AJ16" s="141">
        <f>INDEX('[3]60-Mile'!$X$4:$X$129,MATCH(AE16,'[3]60-Mile'!$A$4:$A$129,0))</f>
        <v>9.3584821271222172</v>
      </c>
      <c r="AK16" s="142">
        <f>INDEX('[3]60-Mile'!$AA$4:$AA$129,MATCH(AE16,'[3]60-Mile'!$A$4:$A$129,0))</f>
        <v>2.7142857142857144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77</v>
      </c>
      <c r="I17" s="172">
        <f>INDEX('Data Table'!$F$4:$F$128,MATCH('Active &amp; Reserve'!C17,'Data Table'!$A$4:$A$128,0))</f>
        <v>1.0680524425988075E-3</v>
      </c>
      <c r="J17" s="191">
        <f>'Data Table'!BV13</f>
        <v>156</v>
      </c>
      <c r="K17" s="191">
        <f>'Data Table'!BW13</f>
        <v>194</v>
      </c>
      <c r="L17" s="191">
        <f>'Data Table'!BX13</f>
        <v>95</v>
      </c>
      <c r="M17" s="191">
        <f>'Data Table'!BY13</f>
        <v>183</v>
      </c>
      <c r="N17" s="191">
        <f>'Data Table'!BZ13</f>
        <v>186</v>
      </c>
      <c r="O17" s="191">
        <f>'Data Table'!CA13</f>
        <v>110</v>
      </c>
      <c r="P17" s="191">
        <f>'Data Table'!CB13</f>
        <v>212</v>
      </c>
      <c r="Q17" s="191">
        <f>'Data Table'!CC13</f>
        <v>4</v>
      </c>
      <c r="R17" s="191">
        <f>'Data Table'!CD13</f>
        <v>6</v>
      </c>
      <c r="S17" s="191">
        <f>'Data Table'!CE13</f>
        <v>1</v>
      </c>
      <c r="T17" s="191">
        <f>'Data Table'!CF13</f>
        <v>4</v>
      </c>
      <c r="U17" s="191">
        <f>'Data Table'!CG13</f>
        <v>4</v>
      </c>
      <c r="V17" s="191">
        <f>'Data Table'!CH13</f>
        <v>0</v>
      </c>
      <c r="W17" s="191">
        <f>'Data Table'!CI13</f>
        <v>4</v>
      </c>
      <c r="X17" s="191">
        <f>'Data Table'!CK13</f>
        <v>-3216</v>
      </c>
      <c r="Y17" s="191">
        <f>'Data Table'!CL13</f>
        <v>-2435</v>
      </c>
      <c r="Z17" s="191">
        <f>'Data Table'!CM13</f>
        <v>17</v>
      </c>
      <c r="AA17" s="191">
        <f>'Data Table'!CN13</f>
        <v>3272</v>
      </c>
      <c r="AB17" s="191">
        <f>'Data Table'!CO13</f>
        <v>-2042</v>
      </c>
      <c r="AC17" s="191">
        <f>'Data Table'!CP13</f>
        <v>-88</v>
      </c>
      <c r="AD17" s="191">
        <f>'Data Table'!CQ13</f>
        <v>1370</v>
      </c>
      <c r="AE17" s="189" t="s">
        <v>176</v>
      </c>
      <c r="AF17" s="138">
        <f t="shared" si="1"/>
        <v>1.0680524425988075E-3</v>
      </c>
      <c r="AG17" s="139">
        <f>INDEX('Data Table'!$BE$4:$BE$128,MATCH('Active &amp; Reserve'!C17,'Data Table'!$A$4:$A$128,0))</f>
        <v>280.29687447484491</v>
      </c>
      <c r="AH17" s="140">
        <f>INDEX('[3]60-Mile'!$V$4:$V$129,MATCH(AE17,'[3]60-Mile'!$A$4:$A$129,0))</f>
        <v>162.28571428571428</v>
      </c>
      <c r="AI17" s="187"/>
      <c r="AJ17" s="141">
        <f>INDEX('[3]60-Mile'!$X$4:$X$129,MATCH(AE17,'[3]60-Mile'!$A$4:$A$129,0))</f>
        <v>8.6496125962084065</v>
      </c>
      <c r="AK17" s="142">
        <f>INDEX('[3]60-Mile'!$AA$4:$AA$129,MATCH(AE17,'[3]60-Mile'!$A$4:$A$129,0))</f>
        <v>3.2857142857142856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51</v>
      </c>
      <c r="I18" s="172">
        <f>INDEX('Data Table'!$F$4:$F$128,MATCH('Active &amp; Reserve'!C18,'Data Table'!$A$4:$A$128,0))</f>
        <v>3.7925947273944683E-3</v>
      </c>
      <c r="J18" s="191">
        <f>'Data Table'!BV14</f>
        <v>202</v>
      </c>
      <c r="K18" s="191">
        <f>'Data Table'!BW14</f>
        <v>302</v>
      </c>
      <c r="L18" s="191">
        <f>'Data Table'!BX14</f>
        <v>181</v>
      </c>
      <c r="M18" s="191">
        <f>'Data Table'!BY14</f>
        <v>217</v>
      </c>
      <c r="N18" s="191">
        <f>'Data Table'!BZ14</f>
        <v>190</v>
      </c>
      <c r="O18" s="191">
        <f>'Data Table'!CA14</f>
        <v>217</v>
      </c>
      <c r="P18" s="191">
        <f>'Data Table'!CB14</f>
        <v>18</v>
      </c>
      <c r="Q18" s="191">
        <f>'Data Table'!CC14</f>
        <v>1</v>
      </c>
      <c r="R18" s="191">
        <f>'Data Table'!CD14</f>
        <v>3</v>
      </c>
      <c r="S18" s="191">
        <f>'Data Table'!CE14</f>
        <v>1</v>
      </c>
      <c r="T18" s="191">
        <f>'Data Table'!CF14</f>
        <v>1</v>
      </c>
      <c r="U18" s="191">
        <f>'Data Table'!CG14</f>
        <v>2</v>
      </c>
      <c r="V18" s="191">
        <f>'Data Table'!CH14</f>
        <v>4</v>
      </c>
      <c r="W18" s="191">
        <f>'Data Table'!CI14</f>
        <v>0</v>
      </c>
      <c r="X18" s="191">
        <f>'Data Table'!CK14</f>
        <v>3705</v>
      </c>
      <c r="Y18" s="191">
        <f>'Data Table'!CL14</f>
        <v>2716</v>
      </c>
      <c r="Z18" s="191">
        <f>'Data Table'!CM14</f>
        <v>2629</v>
      </c>
      <c r="AA18" s="191">
        <f>'Data Table'!CN14</f>
        <v>1918</v>
      </c>
      <c r="AB18" s="191">
        <f>'Data Table'!CO14</f>
        <v>269</v>
      </c>
      <c r="AC18" s="191">
        <f>'Data Table'!CP14</f>
        <v>4531</v>
      </c>
      <c r="AD18" s="191">
        <f>'Data Table'!CQ14</f>
        <v>7036</v>
      </c>
      <c r="AE18" s="189" t="s">
        <v>209</v>
      </c>
      <c r="AF18" s="138">
        <f t="shared" si="1"/>
        <v>3.7925947273944683E-3</v>
      </c>
      <c r="AG18" s="139">
        <f>INDEX('Data Table'!$BE$4:$BE$128,MATCH('Active &amp; Reserve'!C18,'Data Table'!$A$4:$A$128,0))</f>
        <v>480.78726664035639</v>
      </c>
      <c r="AH18" s="140">
        <f>INDEX('[3]60-Mile'!$V$4:$V$129,MATCH(AE18,'[3]60-Mile'!$A$4:$A$129,0))</f>
        <v>189.57142857142858</v>
      </c>
      <c r="AI18" s="187"/>
      <c r="AJ18" s="141">
        <f>INDEX('[3]60-Mile'!$X$4:$X$129,MATCH(AE18,'[3]60-Mile'!$A$4:$A$129,0))</f>
        <v>6.865173985267262</v>
      </c>
      <c r="AK18" s="142">
        <f>INDEX('[3]60-Mile'!$AA$4:$AA$129,MATCH(AE18,'[3]60-Mile'!$A$4:$A$129,0))</f>
        <v>1.7142857142857142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100</v>
      </c>
      <c r="I19" s="172">
        <f>INDEX('Data Table'!$F$4:$F$128,MATCH('Active &amp; Reserve'!C19,'Data Table'!$A$4:$A$128,0))</f>
        <v>1.0606984595166484E-5</v>
      </c>
      <c r="J19" s="191">
        <f>'Data Table'!BV15</f>
        <v>45</v>
      </c>
      <c r="K19" s="191">
        <f>'Data Table'!BW15</f>
        <v>29</v>
      </c>
      <c r="L19" s="191">
        <f>'Data Table'!BX15</f>
        <v>36</v>
      </c>
      <c r="M19" s="191">
        <f>'Data Table'!BY15</f>
        <v>48</v>
      </c>
      <c r="N19" s="191">
        <f>'Data Table'!BZ15</f>
        <v>36</v>
      </c>
      <c r="O19" s="191">
        <f>'Data Table'!CA15</f>
        <v>32</v>
      </c>
      <c r="P19" s="191">
        <f>'Data Table'!CB15</f>
        <v>21</v>
      </c>
      <c r="Q19" s="191">
        <f>'Data Table'!CC15</f>
        <v>2</v>
      </c>
      <c r="R19" s="191">
        <f>'Data Table'!CD15</f>
        <v>1</v>
      </c>
      <c r="S19" s="191">
        <f>'Data Table'!CE15</f>
        <v>2</v>
      </c>
      <c r="T19" s="191">
        <f>'Data Table'!CF15</f>
        <v>1</v>
      </c>
      <c r="U19" s="191">
        <f>'Data Table'!CG15</f>
        <v>2</v>
      </c>
      <c r="V19" s="191">
        <f>'Data Table'!CH15</f>
        <v>2</v>
      </c>
      <c r="W19" s="191">
        <f>'Data Table'!CI15</f>
        <v>3</v>
      </c>
      <c r="X19" s="191">
        <f>'Data Table'!CK15</f>
        <v>854</v>
      </c>
      <c r="Y19" s="191">
        <f>'Data Table'!CL15</f>
        <v>316</v>
      </c>
      <c r="Z19" s="191">
        <f>'Data Table'!CM15</f>
        <v>494</v>
      </c>
      <c r="AA19" s="191">
        <f>'Data Table'!CN15</f>
        <v>809</v>
      </c>
      <c r="AB19" s="191">
        <f>'Data Table'!CO15</f>
        <v>1188</v>
      </c>
      <c r="AC19" s="191">
        <f>'Data Table'!CP15</f>
        <v>829</v>
      </c>
      <c r="AD19" s="191">
        <f>'Data Table'!CQ15</f>
        <v>781</v>
      </c>
      <c r="AE19" s="189" t="s">
        <v>192</v>
      </c>
      <c r="AF19" s="138">
        <f t="shared" si="1"/>
        <v>1.0606984595166484E-5</v>
      </c>
      <c r="AG19" s="139">
        <f>INDEX('Data Table'!$BE$4:$BE$128,MATCH('Active &amp; Reserve'!C19,'Data Table'!$A$4:$A$128,0))</f>
        <v>706.0546691620608</v>
      </c>
      <c r="AH19" s="140">
        <f>INDEX('[3]60-Mile'!$V$4:$V$129,MATCH(AE19,'[3]60-Mile'!$A$4:$A$129,0))</f>
        <v>35.285714285714285</v>
      </c>
      <c r="AI19" s="187"/>
      <c r="AJ19" s="141">
        <f>INDEX('[3]60-Mile'!$X$4:$X$129,MATCH(AE19,'[3]60-Mile'!$A$4:$A$129,0))</f>
        <v>25.976302101263762</v>
      </c>
      <c r="AK19" s="142">
        <f>INDEX('[3]60-Mile'!$AA$4:$AA$129,MATCH(AE19,'[3]60-Mile'!$A$4:$A$129,0))</f>
        <v>1.8571428571428572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59</v>
      </c>
      <c r="I20" s="172">
        <f>INDEX('Data Table'!$F$4:$F$128,MATCH('Active &amp; Reserve'!C20,'Data Table'!$A$4:$A$128,0))</f>
        <v>2.2840839274526781E-3</v>
      </c>
      <c r="J20" s="191">
        <f>'Data Table'!BV16</f>
        <v>158</v>
      </c>
      <c r="K20" s="191">
        <f>'Data Table'!BW16</f>
        <v>144</v>
      </c>
      <c r="L20" s="191">
        <f>'Data Table'!BX16</f>
        <v>98</v>
      </c>
      <c r="M20" s="191">
        <f>'Data Table'!BY16</f>
        <v>132</v>
      </c>
      <c r="N20" s="191">
        <f>'Data Table'!BZ16</f>
        <v>181</v>
      </c>
      <c r="O20" s="191">
        <f>'Data Table'!CA16</f>
        <v>162</v>
      </c>
      <c r="P20" s="191">
        <f>'Data Table'!CB16</f>
        <v>158</v>
      </c>
      <c r="Q20" s="191">
        <f>'Data Table'!CC16</f>
        <v>10</v>
      </c>
      <c r="R20" s="191">
        <f>'Data Table'!CD16</f>
        <v>4</v>
      </c>
      <c r="S20" s="191">
        <f>'Data Table'!CE16</f>
        <v>6</v>
      </c>
      <c r="T20" s="191">
        <f>'Data Table'!CF16</f>
        <v>16</v>
      </c>
      <c r="U20" s="191">
        <f>'Data Table'!CG16</f>
        <v>8</v>
      </c>
      <c r="V20" s="191">
        <f>'Data Table'!CH16</f>
        <v>6</v>
      </c>
      <c r="W20" s="191">
        <f>'Data Table'!CI16</f>
        <v>2</v>
      </c>
      <c r="X20" s="191">
        <f>'Data Table'!CK16</f>
        <v>3776</v>
      </c>
      <c r="Y20" s="191">
        <f>'Data Table'!CL16</f>
        <v>5995</v>
      </c>
      <c r="Z20" s="191">
        <f>'Data Table'!CM16</f>
        <v>5527</v>
      </c>
      <c r="AA20" s="191">
        <f>'Data Table'!CN16</f>
        <v>3368</v>
      </c>
      <c r="AB20" s="191">
        <f>'Data Table'!CO16</f>
        <v>7377</v>
      </c>
      <c r="AC20" s="191">
        <f>'Data Table'!CP16</f>
        <v>4171</v>
      </c>
      <c r="AD20" s="191">
        <f>'Data Table'!CQ16</f>
        <v>2448</v>
      </c>
      <c r="AE20" s="189" t="s">
        <v>218</v>
      </c>
      <c r="AF20" s="138">
        <f t="shared" si="1"/>
        <v>2.2840839274526781E-3</v>
      </c>
      <c r="AG20" s="139">
        <f>INDEX('Data Table'!$BE$4:$BE$128,MATCH('Active &amp; Reserve'!C20,'Data Table'!$A$4:$A$128,0))</f>
        <v>412.16281966129634</v>
      </c>
      <c r="AH20" s="140">
        <f>INDEX('[3]60-Mile'!$V$4:$V$129,MATCH(AE20,'[3]60-Mile'!$A$4:$A$129,0))</f>
        <v>147.57142857142858</v>
      </c>
      <c r="AI20" s="187"/>
      <c r="AJ20" s="141">
        <f>INDEX('[3]60-Mile'!$X$4:$X$129,MATCH(AE20,'[3]60-Mile'!$A$4:$A$129,0))</f>
        <v>12.702530252594222</v>
      </c>
      <c r="AK20" s="142">
        <f>INDEX('[3]60-Mile'!$AA$4:$AA$129,MATCH(AE20,'[3]60-Mile'!$A$4:$A$129,0))</f>
        <v>7.4285714285714288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63</v>
      </c>
      <c r="I21" s="172">
        <f>INDEX('Data Table'!$F$4:$F$128,MATCH('Active &amp; Reserve'!C21,'Data Table'!$A$4:$A$128,0))</f>
        <v>1.9244742139894364E-3</v>
      </c>
      <c r="J21" s="191">
        <f>'Data Table'!BV17</f>
        <v>75</v>
      </c>
      <c r="K21" s="191">
        <f>'Data Table'!BW17</f>
        <v>145</v>
      </c>
      <c r="L21" s="191">
        <f>'Data Table'!BX17</f>
        <v>89</v>
      </c>
      <c r="M21" s="191">
        <f>'Data Table'!BY17</f>
        <v>103</v>
      </c>
      <c r="N21" s="191">
        <f>'Data Table'!BZ17</f>
        <v>69</v>
      </c>
      <c r="O21" s="191">
        <f>'Data Table'!CA17</f>
        <v>122</v>
      </c>
      <c r="P21" s="191">
        <f>'Data Table'!CB17</f>
        <v>25</v>
      </c>
      <c r="Q21" s="191">
        <f>'Data Table'!CC17</f>
        <v>5</v>
      </c>
      <c r="R21" s="191">
        <f>'Data Table'!CD17</f>
        <v>4</v>
      </c>
      <c r="S21" s="191">
        <f>'Data Table'!CE17</f>
        <v>8</v>
      </c>
      <c r="T21" s="191">
        <f>'Data Table'!CF17</f>
        <v>2</v>
      </c>
      <c r="U21" s="191">
        <f>'Data Table'!CG17</f>
        <v>1</v>
      </c>
      <c r="V21" s="191">
        <f>'Data Table'!CH17</f>
        <v>6</v>
      </c>
      <c r="W21" s="191">
        <f>'Data Table'!CI17</f>
        <v>0</v>
      </c>
      <c r="X21" s="191">
        <f>'Data Table'!CK17</f>
        <v>0</v>
      </c>
      <c r="Y21" s="191">
        <f>'Data Table'!CL17</f>
        <v>7185</v>
      </c>
      <c r="Z21" s="191">
        <f>'Data Table'!CM17</f>
        <v>0</v>
      </c>
      <c r="AA21" s="191">
        <f>'Data Table'!CN17</f>
        <v>38103</v>
      </c>
      <c r="AB21" s="191">
        <f>'Data Table'!CO17</f>
        <v>-15879</v>
      </c>
      <c r="AC21" s="191">
        <f>'Data Table'!CP17</f>
        <v>3158</v>
      </c>
      <c r="AD21" s="191">
        <f>'Data Table'!CQ17</f>
        <v>-1127</v>
      </c>
      <c r="AE21" s="189" t="s">
        <v>202</v>
      </c>
      <c r="AF21" s="138">
        <f t="shared" si="1"/>
        <v>1.9244742139894364E-3</v>
      </c>
      <c r="AG21" s="139">
        <f>INDEX('Data Table'!$BE$4:$BE$128,MATCH('Active &amp; Reserve'!C21,'Data Table'!$A$4:$A$128,0))</f>
        <v>282.56925465181524</v>
      </c>
      <c r="AH21" s="140">
        <f>INDEX('[3]60-Mile'!$V$4:$V$129,MATCH(AE21,'[3]60-Mile'!$A$4:$A$129,0))</f>
        <v>89.714285714285708</v>
      </c>
      <c r="AI21" s="187"/>
      <c r="AJ21" s="141">
        <f>INDEX('[3]60-Mile'!$X$4:$X$129,MATCH(AE21,'[3]60-Mile'!$A$4:$A$129,0))</f>
        <v>18.535737203541533</v>
      </c>
      <c r="AK21" s="142">
        <f>INDEX('[3]60-Mile'!$AA$4:$AA$129,MATCH(AE21,'[3]60-Mile'!$A$4:$A$129,0))</f>
        <v>3.7142857142857144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115</v>
      </c>
      <c r="I22" s="172">
        <f>INDEX('Data Table'!$F$4:$F$128,MATCH('Active &amp; Reserve'!C22,'Data Table'!$A$4:$A$128,0))</f>
        <v>5.2981397651588274E-7</v>
      </c>
      <c r="J22" s="191">
        <f>'Data Table'!BV18</f>
        <v>2</v>
      </c>
      <c r="K22" s="191">
        <f>'Data Table'!BW18</f>
        <v>3</v>
      </c>
      <c r="L22" s="191">
        <f>'Data Table'!BX18</f>
        <v>6</v>
      </c>
      <c r="M22" s="191">
        <f>'Data Table'!BY18</f>
        <v>6</v>
      </c>
      <c r="N22" s="191">
        <f>'Data Table'!BZ18</f>
        <v>8</v>
      </c>
      <c r="O22" s="191">
        <f>'Data Table'!CA18</f>
        <v>10</v>
      </c>
      <c r="P22" s="191">
        <f>'Data Table'!CB18</f>
        <v>0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0</v>
      </c>
      <c r="Y22" s="191">
        <f>'Data Table'!CL18</f>
        <v>881</v>
      </c>
      <c r="Z22" s="191">
        <f>'Data Table'!CM18</f>
        <v>538</v>
      </c>
      <c r="AA22" s="191">
        <f>'Data Table'!CN18</f>
        <v>506</v>
      </c>
      <c r="AB22" s="191">
        <f>'Data Table'!CO18</f>
        <v>323</v>
      </c>
      <c r="AC22" s="191">
        <f>'Data Table'!CP18</f>
        <v>913</v>
      </c>
      <c r="AD22" s="191">
        <f>'Data Table'!CQ18</f>
        <v>0</v>
      </c>
      <c r="AE22" s="189" t="s">
        <v>177</v>
      </c>
      <c r="AF22" s="138">
        <f t="shared" si="1"/>
        <v>5.2981397651588274E-7</v>
      </c>
      <c r="AG22" s="139">
        <f>INDEX('Data Table'!$BE$4:$BE$128,MATCH('Active &amp; Reserve'!C22,'Data Table'!$A$4:$A$128,0))</f>
        <v>150.59918040747547</v>
      </c>
      <c r="AH22" s="140">
        <f>INDEX('[3]60-Mile'!$V$4:$V$129,MATCH(AE22,'[3]60-Mile'!$A$4:$A$129,0))</f>
        <v>5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82</v>
      </c>
      <c r="I23" s="172">
        <f>INDEX('Data Table'!$F$4:$F$128,MATCH('Active &amp; Reserve'!C23,'Data Table'!$A$4:$A$128,0))</f>
        <v>6.0270185270696903E-4</v>
      </c>
      <c r="J23" s="191">
        <f>'Data Table'!BV19</f>
        <v>50</v>
      </c>
      <c r="K23" s="191">
        <f>'Data Table'!BW19</f>
        <v>35</v>
      </c>
      <c r="L23" s="191">
        <f>'Data Table'!BX19</f>
        <v>51</v>
      </c>
      <c r="M23" s="191">
        <f>'Data Table'!BY19</f>
        <v>53</v>
      </c>
      <c r="N23" s="191">
        <f>'Data Table'!BZ19</f>
        <v>62</v>
      </c>
      <c r="O23" s="191">
        <f>'Data Table'!CA19</f>
        <v>67</v>
      </c>
      <c r="P23" s="191">
        <f>'Data Table'!CB19</f>
        <v>48</v>
      </c>
      <c r="Q23" s="191">
        <f>'Data Table'!CC19</f>
        <v>3</v>
      </c>
      <c r="R23" s="191">
        <f>'Data Table'!CD19</f>
        <v>1</v>
      </c>
      <c r="S23" s="191">
        <f>'Data Table'!CE19</f>
        <v>3</v>
      </c>
      <c r="T23" s="191">
        <f>'Data Table'!CF19</f>
        <v>1</v>
      </c>
      <c r="U23" s="191">
        <f>'Data Table'!CG19</f>
        <v>3</v>
      </c>
      <c r="V23" s="191">
        <f>'Data Table'!CH19</f>
        <v>1</v>
      </c>
      <c r="W23" s="191">
        <f>'Data Table'!CI19</f>
        <v>3</v>
      </c>
      <c r="X23" s="191">
        <f>'Data Table'!CK19</f>
        <v>9899</v>
      </c>
      <c r="Y23" s="191">
        <f>'Data Table'!CL19</f>
        <v>6557</v>
      </c>
      <c r="Z23" s="191">
        <f>'Data Table'!CM19</f>
        <v>11535</v>
      </c>
      <c r="AA23" s="191">
        <f>'Data Table'!CN19</f>
        <v>19503</v>
      </c>
      <c r="AB23" s="191">
        <f>'Data Table'!CO19</f>
        <v>2459</v>
      </c>
      <c r="AC23" s="191">
        <f>'Data Table'!CP19</f>
        <v>18991</v>
      </c>
      <c r="AD23" s="191">
        <f>'Data Table'!CQ19</f>
        <v>12381</v>
      </c>
      <c r="AE23" s="189" t="s">
        <v>196</v>
      </c>
      <c r="AF23" s="138">
        <f t="shared" si="1"/>
        <v>6.0270185270696903E-4</v>
      </c>
      <c r="AG23" s="139">
        <f>INDEX('Data Table'!$BE$4:$BE$128,MATCH('Active &amp; Reserve'!C23,'Data Table'!$A$4:$A$128,0))</f>
        <v>170.12196880136096</v>
      </c>
      <c r="AH23" s="140">
        <f>INDEX('[3]60-Mile'!$V$4:$V$129,MATCH(AE23,'[3]60-Mile'!$A$4:$A$129,0))</f>
        <v>52.285714285714285</v>
      </c>
      <c r="AI23" s="187"/>
      <c r="AJ23" s="141">
        <f>INDEX('[3]60-Mile'!$X$4:$X$129,MATCH(AE23,'[3]60-Mile'!$A$4:$A$129,0))</f>
        <v>6.1209510035577397</v>
      </c>
      <c r="AK23" s="142">
        <f>INDEX('[3]60-Mile'!$AA$4:$AA$129,MATCH(AE23,'[3]60-Mile'!$A$4:$A$129,0))</f>
        <v>2.1428571428571428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20</v>
      </c>
      <c r="I24" s="172">
        <f>INDEX('Data Table'!$F$4:$F$128,MATCH('Active &amp; Reserve'!C24,'Data Table'!$A$4:$A$128,0))</f>
        <v>0.17251046381421645</v>
      </c>
      <c r="J24" s="191">
        <f>'Data Table'!BV20</f>
        <v>89</v>
      </c>
      <c r="K24" s="191">
        <f>'Data Table'!BW20</f>
        <v>140</v>
      </c>
      <c r="L24" s="191">
        <f>'Data Table'!BX20</f>
        <v>130</v>
      </c>
      <c r="M24" s="191">
        <f>'Data Table'!BY20</f>
        <v>132</v>
      </c>
      <c r="N24" s="191">
        <f>'Data Table'!BZ20</f>
        <v>255</v>
      </c>
      <c r="O24" s="191">
        <f>'Data Table'!CA20</f>
        <v>50</v>
      </c>
      <c r="P24" s="191">
        <f>'Data Table'!CB20</f>
        <v>326</v>
      </c>
      <c r="Q24" s="191">
        <f>'Data Table'!CC20</f>
        <v>8</v>
      </c>
      <c r="R24" s="191">
        <f>'Data Table'!CD20</f>
        <v>12</v>
      </c>
      <c r="S24" s="191">
        <f>'Data Table'!CE20</f>
        <v>49</v>
      </c>
      <c r="T24" s="191">
        <f>'Data Table'!CF20</f>
        <v>19</v>
      </c>
      <c r="U24" s="191">
        <f>'Data Table'!CG20</f>
        <v>28</v>
      </c>
      <c r="V24" s="191">
        <f>'Data Table'!CH20</f>
        <v>48</v>
      </c>
      <c r="W24" s="191">
        <f>'Data Table'!CI20</f>
        <v>22</v>
      </c>
      <c r="X24" s="191">
        <f>'Data Table'!CK20</f>
        <v>9189</v>
      </c>
      <c r="Y24" s="191">
        <f>'Data Table'!CL20</f>
        <v>4933</v>
      </c>
      <c r="Z24" s="191">
        <f>'Data Table'!CM20</f>
        <v>6146</v>
      </c>
      <c r="AA24" s="191">
        <f>'Data Table'!CN20</f>
        <v>11079</v>
      </c>
      <c r="AB24" s="191">
        <f>'Data Table'!CO20</f>
        <v>14575</v>
      </c>
      <c r="AC24" s="191">
        <f>'Data Table'!CP20</f>
        <v>10688</v>
      </c>
      <c r="AD24" s="191">
        <f>'Data Table'!CQ20</f>
        <v>12043</v>
      </c>
      <c r="AE24" s="189" t="s">
        <v>223</v>
      </c>
      <c r="AF24" s="138">
        <f t="shared" si="1"/>
        <v>0.17251046381421645</v>
      </c>
      <c r="AG24" s="139">
        <f>INDEX('Data Table'!$BE$4:$BE$128,MATCH('Active &amp; Reserve'!C24,'Data Table'!$A$4:$A$128,0))</f>
        <v>818.45592394854987</v>
      </c>
      <c r="AH24" s="140">
        <f>INDEX('[3]60-Mile'!$V$4:$V$129,MATCH(AE24,'[3]60-Mile'!$A$4:$A$129,0))</f>
        <v>160.28571428571428</v>
      </c>
      <c r="AI24" s="187"/>
      <c r="AJ24" s="141">
        <f>INDEX('[3]60-Mile'!$X$4:$X$129,MATCH(AE24,'[3]60-Mile'!$A$4:$A$129,0))</f>
        <v>97.479067714090462</v>
      </c>
      <c r="AK24" s="142">
        <f>INDEX('[3]60-Mile'!$AA$4:$AA$129,MATCH(AE24,'[3]60-Mile'!$A$4:$A$129,0))</f>
        <v>26.571428571428573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35</v>
      </c>
      <c r="I25" s="172">
        <f>INDEX('Data Table'!$F$4:$F$128,MATCH('Active &amp; Reserve'!C25,'Data Table'!$A$4:$A$128,0))</f>
        <v>2.641068902303222E-2</v>
      </c>
      <c r="J25" s="191">
        <f>'Data Table'!BV21</f>
        <v>329</v>
      </c>
      <c r="K25" s="191">
        <f>'Data Table'!BW21</f>
        <v>278</v>
      </c>
      <c r="L25" s="191">
        <f>'Data Table'!BX21</f>
        <v>629</v>
      </c>
      <c r="M25" s="191">
        <f>'Data Table'!BY21</f>
        <v>633</v>
      </c>
      <c r="N25" s="191">
        <f>'Data Table'!BZ21</f>
        <v>610</v>
      </c>
      <c r="O25" s="191">
        <f>'Data Table'!CA21</f>
        <v>594</v>
      </c>
      <c r="P25" s="191">
        <f>'Data Table'!CB21</f>
        <v>271</v>
      </c>
      <c r="Q25" s="191">
        <f>'Data Table'!CC21</f>
        <v>4</v>
      </c>
      <c r="R25" s="191">
        <f>'Data Table'!CD21</f>
        <v>3</v>
      </c>
      <c r="S25" s="191">
        <f>'Data Table'!CE21</f>
        <v>36</v>
      </c>
      <c r="T25" s="191">
        <f>'Data Table'!CF21</f>
        <v>22</v>
      </c>
      <c r="U25" s="191">
        <f>'Data Table'!CG21</f>
        <v>23</v>
      </c>
      <c r="V25" s="191">
        <f>'Data Table'!CH21</f>
        <v>16</v>
      </c>
      <c r="W25" s="191">
        <f>'Data Table'!CI21</f>
        <v>7</v>
      </c>
      <c r="X25" s="191">
        <f>'Data Table'!CK21</f>
        <v>4984</v>
      </c>
      <c r="Y25" s="191">
        <f>'Data Table'!CL21</f>
        <v>4340</v>
      </c>
      <c r="Z25" s="191">
        <f>'Data Table'!CM21</f>
        <v>5506</v>
      </c>
      <c r="AA25" s="191">
        <f>'Data Table'!CN21</f>
        <v>6272</v>
      </c>
      <c r="AB25" s="191">
        <f>'Data Table'!CO21</f>
        <v>4613</v>
      </c>
      <c r="AC25" s="191">
        <f>'Data Table'!CP21</f>
        <v>5638</v>
      </c>
      <c r="AD25" s="191">
        <f>'Data Table'!CQ21</f>
        <v>2232</v>
      </c>
      <c r="AE25" s="189" t="s">
        <v>239</v>
      </c>
      <c r="AF25" s="138">
        <f t="shared" si="1"/>
        <v>2.641068902303222E-2</v>
      </c>
      <c r="AG25" s="139">
        <f>INDEX('Data Table'!$BE$4:$BE$128,MATCH('Active &amp; Reserve'!C25,'Data Table'!$A$4:$A$128,0))</f>
        <v>660.52835874426955</v>
      </c>
      <c r="AH25" s="140">
        <f>INDEX('[3]60-Mile'!$V$4:$V$129,MATCH(AE25,'[3]60-Mile'!$A$4:$A$129,0))</f>
        <v>477.71428571428572</v>
      </c>
      <c r="AI25" s="187"/>
      <c r="AJ25" s="141">
        <f>INDEX('[3]60-Mile'!$X$4:$X$129,MATCH(AE25,'[3]60-Mile'!$A$4:$A$129,0))</f>
        <v>23.571613963812485</v>
      </c>
      <c r="AK25" s="142">
        <f>INDEX('[3]60-Mile'!$AA$4:$AA$129,MATCH(AE25,'[3]60-Mile'!$A$4:$A$129,0))</f>
        <v>15.857142857142858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108</v>
      </c>
      <c r="I26" s="172">
        <f>INDEX('Data Table'!$F$4:$F$128,MATCH('Active &amp; Reserve'!C26,'Data Table'!$A$4:$A$128,0))</f>
        <v>8.9884630908264409E-7</v>
      </c>
      <c r="J26" s="191">
        <f>'Data Table'!BV22</f>
        <v>3</v>
      </c>
      <c r="K26" s="191">
        <f>'Data Table'!BW22</f>
        <v>6</v>
      </c>
      <c r="L26" s="191">
        <f>'Data Table'!BX22</f>
        <v>7</v>
      </c>
      <c r="M26" s="191">
        <f>'Data Table'!BY22</f>
        <v>9</v>
      </c>
      <c r="N26" s="191">
        <f>'Data Table'!BZ22</f>
        <v>7</v>
      </c>
      <c r="O26" s="191">
        <f>'Data Table'!CA22</f>
        <v>12</v>
      </c>
      <c r="P26" s="191">
        <f>'Data Table'!CB22</f>
        <v>9</v>
      </c>
      <c r="Q26" s="191">
        <f>'Data Table'!CC22</f>
        <v>0</v>
      </c>
      <c r="R26" s="191">
        <f>'Data Table'!CD22</f>
        <v>0</v>
      </c>
      <c r="S26" s="191">
        <f>'Data Table'!CE22</f>
        <v>1</v>
      </c>
      <c r="T26" s="191">
        <f>'Data Table'!CF22</f>
        <v>0</v>
      </c>
      <c r="U26" s="191">
        <f>'Data Table'!CG22</f>
        <v>1</v>
      </c>
      <c r="V26" s="191">
        <f>'Data Table'!CH22</f>
        <v>1</v>
      </c>
      <c r="W26" s="191">
        <f>'Data Table'!CI22</f>
        <v>0</v>
      </c>
      <c r="X26" s="191">
        <f>'Data Table'!CK22</f>
        <v>686</v>
      </c>
      <c r="Y26" s="191">
        <f>'Data Table'!CL22</f>
        <v>520</v>
      </c>
      <c r="Z26" s="191">
        <f>'Data Table'!CM22</f>
        <v>1464</v>
      </c>
      <c r="AA26" s="191">
        <f>'Data Table'!CN22</f>
        <v>2612</v>
      </c>
      <c r="AB26" s="191">
        <f>'Data Table'!CO22</f>
        <v>2283</v>
      </c>
      <c r="AC26" s="191">
        <f>'Data Table'!CP22</f>
        <v>1372</v>
      </c>
      <c r="AD26" s="191">
        <f>'Data Table'!CQ22</f>
        <v>403</v>
      </c>
      <c r="AE26" s="189" t="s">
        <v>233</v>
      </c>
      <c r="AF26" s="138">
        <f t="shared" si="1"/>
        <v>8.9884630908264409E-7</v>
      </c>
      <c r="AG26" s="139">
        <f>INDEX('Data Table'!$BE$4:$BE$128,MATCH('Active &amp; Reserve'!C26,'Data Table'!$A$4:$A$128,0))</f>
        <v>86.457825997628404</v>
      </c>
      <c r="AH26" s="140">
        <f>INDEX('[3]60-Mile'!$V$4:$V$129,MATCH(AE26,'[3]60-Mile'!$A$4:$A$129,0))</f>
        <v>7.5714285714285712</v>
      </c>
      <c r="AI26" s="187"/>
      <c r="AJ26" s="141">
        <f>INDEX('[3]60-Mile'!$X$4:$X$129,MATCH(AE26,'[3]60-Mile'!$A$4:$A$129,0))</f>
        <v>5.7360439443541162</v>
      </c>
      <c r="AK26" s="142">
        <f>INDEX('[3]60-Mile'!$AA$4:$AA$129,MATCH(AE26,'[3]60-Mile'!$A$4:$A$129,0))</f>
        <v>0.42857142857142855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36</v>
      </c>
      <c r="I27" s="172">
        <f>INDEX('Data Table'!$F$4:$F$128,MATCH('Active &amp; Reserve'!C27,'Data Table'!$A$4:$A$128,0))</f>
        <v>2.4776660511775496E-2</v>
      </c>
      <c r="J27" s="191">
        <f>'Data Table'!BV23</f>
        <v>72</v>
      </c>
      <c r="K27" s="191">
        <f>'Data Table'!BW23</f>
        <v>50</v>
      </c>
      <c r="L27" s="191">
        <f>'Data Table'!BX23</f>
        <v>98</v>
      </c>
      <c r="M27" s="191">
        <f>'Data Table'!BY23</f>
        <v>95</v>
      </c>
      <c r="N27" s="191">
        <f>'Data Table'!BZ23</f>
        <v>155</v>
      </c>
      <c r="O27" s="191">
        <f>'Data Table'!CA23</f>
        <v>154</v>
      </c>
      <c r="P27" s="191">
        <f>'Data Table'!CB23</f>
        <v>72</v>
      </c>
      <c r="Q27" s="191">
        <f>'Data Table'!CC23</f>
        <v>2</v>
      </c>
      <c r="R27" s="191">
        <f>'Data Table'!CD23</f>
        <v>7</v>
      </c>
      <c r="S27" s="191">
        <f>'Data Table'!CE23</f>
        <v>5</v>
      </c>
      <c r="T27" s="191">
        <f>'Data Table'!CF23</f>
        <v>6</v>
      </c>
      <c r="U27" s="191">
        <f>'Data Table'!CG23</f>
        <v>7</v>
      </c>
      <c r="V27" s="191">
        <f>'Data Table'!CH23</f>
        <v>3</v>
      </c>
      <c r="W27" s="191">
        <f>'Data Table'!CI23</f>
        <v>2</v>
      </c>
      <c r="X27" s="191">
        <f>'Data Table'!CK23</f>
        <v>1029</v>
      </c>
      <c r="Y27" s="191">
        <f>'Data Table'!CL23</f>
        <v>-2048</v>
      </c>
      <c r="Z27" s="191">
        <f>'Data Table'!CM23</f>
        <v>1277</v>
      </c>
      <c r="AA27" s="191">
        <f>'Data Table'!CN23</f>
        <v>857</v>
      </c>
      <c r="AB27" s="191">
        <f>'Data Table'!CO23</f>
        <v>-77</v>
      </c>
      <c r="AC27" s="191">
        <f>'Data Table'!CP23</f>
        <v>2793</v>
      </c>
      <c r="AD27" s="191">
        <f>'Data Table'!CQ23</f>
        <v>1335</v>
      </c>
      <c r="AE27" s="189" t="s">
        <v>183</v>
      </c>
      <c r="AF27" s="138">
        <f t="shared" si="1"/>
        <v>2.4776660511775496E-2</v>
      </c>
      <c r="AG27" s="139">
        <f>INDEX('Data Table'!$BE$4:$BE$128,MATCH('Active &amp; Reserve'!C27,'Data Table'!$A$4:$A$128,0))</f>
        <v>704.90892074040471</v>
      </c>
      <c r="AH27" s="140">
        <f>INDEX('[3]60-Mile'!$V$4:$V$129,MATCH(AE27,'[3]60-Mile'!$A$4:$A$129,0))</f>
        <v>99.428571428571431</v>
      </c>
      <c r="AI27" s="187"/>
      <c r="AJ27" s="141">
        <f>INDEX('[3]60-Mile'!$X$4:$X$129,MATCH(AE27,'[3]60-Mile'!$A$4:$A$129,0))</f>
        <v>19.413349027493389</v>
      </c>
      <c r="AK27" s="142">
        <f>INDEX('[3]60-Mile'!$AA$4:$AA$129,MATCH(AE27,'[3]60-Mile'!$A$4:$A$129,0))</f>
        <v>4.5714285714285712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79</v>
      </c>
      <c r="I28" s="172">
        <f>INDEX('Data Table'!$F$4:$F$128,MATCH('Active &amp; Reserve'!C28,'Data Table'!$A$4:$A$128,0))</f>
        <v>7.3100588395032988E-4</v>
      </c>
      <c r="J28" s="191">
        <f>'Data Table'!BV24</f>
        <v>27</v>
      </c>
      <c r="K28" s="191">
        <f>'Data Table'!BW24</f>
        <v>23</v>
      </c>
      <c r="L28" s="191">
        <f>'Data Table'!BX24</f>
        <v>33</v>
      </c>
      <c r="M28" s="191">
        <f>'Data Table'!BY24</f>
        <v>9</v>
      </c>
      <c r="N28" s="191">
        <f>'Data Table'!BZ24</f>
        <v>70</v>
      </c>
      <c r="O28" s="191">
        <f>'Data Table'!CA24</f>
        <v>55</v>
      </c>
      <c r="P28" s="191">
        <f>'Data Table'!CB24</f>
        <v>22</v>
      </c>
      <c r="Q28" s="191">
        <f>'Data Table'!CC24</f>
        <v>1</v>
      </c>
      <c r="R28" s="191">
        <f>'Data Table'!CD24</f>
        <v>0</v>
      </c>
      <c r="S28" s="191">
        <f>'Data Table'!CE24</f>
        <v>0</v>
      </c>
      <c r="T28" s="191">
        <f>'Data Table'!CF24</f>
        <v>0</v>
      </c>
      <c r="U28" s="191">
        <f>'Data Table'!CG24</f>
        <v>0</v>
      </c>
      <c r="V28" s="191">
        <f>'Data Table'!CH24</f>
        <v>0</v>
      </c>
      <c r="W28" s="191">
        <f>'Data Table'!CI24</f>
        <v>0</v>
      </c>
      <c r="X28" s="191">
        <f>'Data Table'!CK24</f>
        <v>3705</v>
      </c>
      <c r="Y28" s="191">
        <f>'Data Table'!CL24</f>
        <v>2716</v>
      </c>
      <c r="Z28" s="191">
        <f>'Data Table'!CM24</f>
        <v>2629</v>
      </c>
      <c r="AA28" s="191">
        <f>'Data Table'!CN24</f>
        <v>1918</v>
      </c>
      <c r="AB28" s="191">
        <f>'Data Table'!CO24</f>
        <v>269</v>
      </c>
      <c r="AC28" s="191">
        <f>'Data Table'!CP24</f>
        <v>4531</v>
      </c>
      <c r="AD28" s="191">
        <f>'Data Table'!CQ24</f>
        <v>7036</v>
      </c>
      <c r="AE28" s="189" t="s">
        <v>207</v>
      </c>
      <c r="AF28" s="138">
        <f t="shared" si="1"/>
        <v>7.3100588395032988E-4</v>
      </c>
      <c r="AG28" s="139">
        <f>INDEX('Data Table'!$BE$4:$BE$128,MATCH('Active &amp; Reserve'!C28,'Data Table'!$A$4:$A$128,0))</f>
        <v>106.44515821703158</v>
      </c>
      <c r="AH28" s="140">
        <f>INDEX('[3]60-Mile'!$V$4:$V$129,MATCH(AE28,'[3]60-Mile'!$A$4:$A$129,0))</f>
        <v>34.142857142857146</v>
      </c>
      <c r="AI28" s="187"/>
      <c r="AJ28" s="141">
        <f>INDEX('[3]60-Mile'!$X$4:$X$129,MATCH(AE28,'[3]60-Mile'!$A$4:$A$129,0))</f>
        <v>2.2226133487754902</v>
      </c>
      <c r="AK28" s="142">
        <f>INDEX('[3]60-Mile'!$AA$4:$AA$129,MATCH(AE28,'[3]60-Mile'!$A$4:$A$129,0))</f>
        <v>0.14285714285714285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101</v>
      </c>
      <c r="I29" s="172">
        <f>INDEX('Data Table'!$F$4:$F$128,MATCH('Active &amp; Reserve'!C29,'Data Table'!$A$4:$A$128,0))</f>
        <v>9.9721029489288317E-6</v>
      </c>
      <c r="J29" s="191">
        <f>'Data Table'!BV25</f>
        <v>13</v>
      </c>
      <c r="K29" s="191">
        <f>'Data Table'!BW25</f>
        <v>15</v>
      </c>
      <c r="L29" s="191">
        <f>'Data Table'!BX25</f>
        <v>32</v>
      </c>
      <c r="M29" s="191">
        <f>'Data Table'!BY25</f>
        <v>8</v>
      </c>
      <c r="N29" s="191">
        <f>'Data Table'!BZ25</f>
        <v>32</v>
      </c>
      <c r="O29" s="191">
        <f>'Data Table'!CA25</f>
        <v>24</v>
      </c>
      <c r="P29" s="191">
        <f>'Data Table'!CB25</f>
        <v>19</v>
      </c>
      <c r="Q29" s="191">
        <f>'Data Table'!CC25</f>
        <v>0</v>
      </c>
      <c r="R29" s="191">
        <f>'Data Table'!CD25</f>
        <v>3</v>
      </c>
      <c r="S29" s="191">
        <f>'Data Table'!CE25</f>
        <v>4</v>
      </c>
      <c r="T29" s="191">
        <f>'Data Table'!CF25</f>
        <v>0</v>
      </c>
      <c r="U29" s="191">
        <f>'Data Table'!CG25</f>
        <v>2</v>
      </c>
      <c r="V29" s="191">
        <f>'Data Table'!CH25</f>
        <v>3</v>
      </c>
      <c r="W29" s="191">
        <f>'Data Table'!CI25</f>
        <v>0</v>
      </c>
      <c r="X29" s="191">
        <f>'Data Table'!CK25</f>
        <v>-1562</v>
      </c>
      <c r="Y29" s="191">
        <f>'Data Table'!CL25</f>
        <v>17777</v>
      </c>
      <c r="Z29" s="191">
        <f>'Data Table'!CM25</f>
        <v>3358</v>
      </c>
      <c r="AA29" s="191">
        <f>'Data Table'!CN25</f>
        <v>4312</v>
      </c>
      <c r="AB29" s="191">
        <f>'Data Table'!CO25</f>
        <v>4920</v>
      </c>
      <c r="AC29" s="191">
        <f>'Data Table'!CP25</f>
        <v>-792</v>
      </c>
      <c r="AD29" s="191">
        <f>'Data Table'!CQ25</f>
        <v>-603</v>
      </c>
      <c r="AE29" s="189" t="s">
        <v>230</v>
      </c>
      <c r="AF29" s="138">
        <f t="shared" si="1"/>
        <v>9.9721029489288317E-6</v>
      </c>
      <c r="AG29" s="139">
        <f>INDEX('Data Table'!$BE$4:$BE$128,MATCH('Active &amp; Reserve'!C29,'Data Table'!$A$4:$A$128,0))</f>
        <v>153.45016488385755</v>
      </c>
      <c r="AH29" s="140">
        <f>INDEX('[3]60-Mile'!$V$4:$V$129,MATCH(AE29,'[3]60-Mile'!$A$4:$A$129,0))</f>
        <v>20.428571428571427</v>
      </c>
      <c r="AI29" s="187"/>
      <c r="AJ29" s="141">
        <f>INDEX('[3]60-Mile'!$X$4:$X$129,MATCH(AE29,'[3]60-Mile'!$A$4:$A$129,0))</f>
        <v>10.933228004770582</v>
      </c>
      <c r="AK29" s="142">
        <f>INDEX('[3]60-Mile'!$AA$4:$AA$129,MATCH(AE29,'[3]60-Mile'!$A$4:$A$129,0))</f>
        <v>1.7142857142857142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95</v>
      </c>
      <c r="I30" s="172">
        <f>INDEX('Data Table'!$F$4:$F$128,MATCH('Active &amp; Reserve'!C30,'Data Table'!$A$4:$A$128,0))</f>
        <v>5.379144192696393E-5</v>
      </c>
      <c r="J30" s="191">
        <f>'Data Table'!BV26</f>
        <v>78</v>
      </c>
      <c r="K30" s="191">
        <f>'Data Table'!BW26</f>
        <v>43</v>
      </c>
      <c r="L30" s="191">
        <f>'Data Table'!BX26</f>
        <v>91</v>
      </c>
      <c r="M30" s="191">
        <f>'Data Table'!BY26</f>
        <v>73</v>
      </c>
      <c r="N30" s="191">
        <f>'Data Table'!BZ26</f>
        <v>112</v>
      </c>
      <c r="O30" s="191">
        <f>'Data Table'!CA26</f>
        <v>32</v>
      </c>
      <c r="P30" s="191">
        <f>'Data Table'!CB26</f>
        <v>62</v>
      </c>
      <c r="Q30" s="191">
        <f>'Data Table'!CC26</f>
        <v>2</v>
      </c>
      <c r="R30" s="191">
        <f>'Data Table'!CD26</f>
        <v>0</v>
      </c>
      <c r="S30" s="191">
        <f>'Data Table'!CE26</f>
        <v>3</v>
      </c>
      <c r="T30" s="191">
        <f>'Data Table'!CF26</f>
        <v>3</v>
      </c>
      <c r="U30" s="191">
        <f>'Data Table'!CG26</f>
        <v>2</v>
      </c>
      <c r="V30" s="191">
        <f>'Data Table'!CH26</f>
        <v>2</v>
      </c>
      <c r="W30" s="191">
        <f>'Data Table'!CI26</f>
        <v>2</v>
      </c>
      <c r="X30" s="191">
        <f>'Data Table'!CK26</f>
        <v>1673</v>
      </c>
      <c r="Y30" s="191">
        <f>'Data Table'!CL26</f>
        <v>3213</v>
      </c>
      <c r="Z30" s="191">
        <f>'Data Table'!CM26</f>
        <v>3736</v>
      </c>
      <c r="AA30" s="191">
        <f>'Data Table'!CN26</f>
        <v>5563</v>
      </c>
      <c r="AB30" s="191">
        <f>'Data Table'!CO26</f>
        <v>5910</v>
      </c>
      <c r="AC30" s="191">
        <f>'Data Table'!CP26</f>
        <v>6281</v>
      </c>
      <c r="AD30" s="191">
        <f>'Data Table'!CQ26</f>
        <v>4347</v>
      </c>
      <c r="AE30" s="189" t="s">
        <v>220</v>
      </c>
      <c r="AF30" s="138">
        <f t="shared" si="1"/>
        <v>5.379144192696393E-5</v>
      </c>
      <c r="AG30" s="139">
        <f>INDEX('Data Table'!$BE$4:$BE$128,MATCH('Active &amp; Reserve'!C30,'Data Table'!$A$4:$A$128,0))</f>
        <v>226.90559793287585</v>
      </c>
      <c r="AH30" s="140">
        <f>INDEX('[3]60-Mile'!$V$4:$V$129,MATCH(AE30,'[3]60-Mile'!$A$4:$A$129,0))</f>
        <v>70.142857142857139</v>
      </c>
      <c r="AI30" s="187"/>
      <c r="AJ30" s="141">
        <f>INDEX('[3]60-Mile'!$X$4:$X$129,MATCH(AE30,'[3]60-Mile'!$A$4:$A$129,0))</f>
        <v>7.3678993476410506</v>
      </c>
      <c r="AK30" s="142">
        <f>INDEX('[3]60-Mile'!$AA$4:$AA$129,MATCH(AE30,'[3]60-Mile'!$A$4:$A$129,0))</f>
        <v>2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44</v>
      </c>
      <c r="I31" s="172">
        <f>INDEX('Data Table'!$F$4:$F$128,MATCH('Active &amp; Reserve'!C31,'Data Table'!$A$4:$A$128,0))</f>
        <v>9.1906116717056022E-3</v>
      </c>
      <c r="J31" s="191">
        <f>'Data Table'!BV27</f>
        <v>1703</v>
      </c>
      <c r="K31" s="191">
        <f>'Data Table'!BW27</f>
        <v>2071</v>
      </c>
      <c r="L31" s="191">
        <f>'Data Table'!BX27</f>
        <v>1041</v>
      </c>
      <c r="M31" s="191">
        <f>'Data Table'!BY27</f>
        <v>1361</v>
      </c>
      <c r="N31" s="191">
        <f>'Data Table'!BZ27</f>
        <v>2129</v>
      </c>
      <c r="O31" s="191">
        <f>'Data Table'!CA27</f>
        <v>2220</v>
      </c>
      <c r="P31" s="191">
        <f>'Data Table'!CB27</f>
        <v>1529</v>
      </c>
      <c r="Q31" s="191">
        <f>'Data Table'!CC27</f>
        <v>17</v>
      </c>
      <c r="R31" s="191">
        <f>'Data Table'!CD27</f>
        <v>32</v>
      </c>
      <c r="S31" s="191">
        <f>'Data Table'!CE27</f>
        <v>62</v>
      </c>
      <c r="T31" s="191">
        <f>'Data Table'!CF27</f>
        <v>58</v>
      </c>
      <c r="U31" s="191">
        <f>'Data Table'!CG27</f>
        <v>63</v>
      </c>
      <c r="V31" s="191">
        <f>'Data Table'!CH27</f>
        <v>57</v>
      </c>
      <c r="W31" s="191">
        <f>'Data Table'!CI27</f>
        <v>25</v>
      </c>
      <c r="X31" s="191">
        <f>'Data Table'!CK27</f>
        <v>1500</v>
      </c>
      <c r="Y31" s="191">
        <f>'Data Table'!CL27</f>
        <v>744</v>
      </c>
      <c r="Z31" s="191">
        <f>'Data Table'!CM27</f>
        <v>2175</v>
      </c>
      <c r="AA31" s="191">
        <f>'Data Table'!CN27</f>
        <v>2584</v>
      </c>
      <c r="AB31" s="191">
        <f>'Data Table'!CO27</f>
        <v>3574</v>
      </c>
      <c r="AC31" s="191">
        <f>'Data Table'!CP27</f>
        <v>1826</v>
      </c>
      <c r="AD31" s="191">
        <f>'Data Table'!CQ27</f>
        <v>1827</v>
      </c>
      <c r="AE31" s="189" t="s">
        <v>215</v>
      </c>
      <c r="AF31" s="138">
        <f t="shared" si="1"/>
        <v>9.1906116717056022E-3</v>
      </c>
      <c r="AG31" s="139">
        <f>INDEX('Data Table'!$BE$4:$BE$128,MATCH('Active &amp; Reserve'!C31,'Data Table'!$A$4:$A$128,0))</f>
        <v>438.89375719819998</v>
      </c>
      <c r="AH31" s="140">
        <f>INDEX('[3]60-Mile'!$V$4:$V$129,MATCH(AE31,'[3]60-Mile'!$A$4:$A$129,0))</f>
        <v>1722</v>
      </c>
      <c r="AI31" s="187"/>
      <c r="AJ31" s="141">
        <f>INDEX('[3]60-Mile'!$X$4:$X$129,MATCH(AE31,'[3]60-Mile'!$A$4:$A$129,0))</f>
        <v>18.157075920229996</v>
      </c>
      <c r="AK31" s="142">
        <f>INDEX('[3]60-Mile'!$AA$4:$AA$129,MATCH(AE31,'[3]60-Mile'!$A$4:$A$129,0))</f>
        <v>44.857142857142854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2</v>
      </c>
      <c r="I32" s="172">
        <f>INDEX('Data Table'!$F$4:$F$128,MATCH('Active &amp; Reserve'!C32,'Data Table'!$A$4:$A$128,0))</f>
        <v>16.685151975521574</v>
      </c>
      <c r="J32" s="191">
        <f>'Data Table'!BV28</f>
        <v>402</v>
      </c>
      <c r="K32" s="191">
        <f>'Data Table'!BW28</f>
        <v>323</v>
      </c>
      <c r="L32" s="191">
        <f>'Data Table'!BX28</f>
        <v>655</v>
      </c>
      <c r="M32" s="191">
        <f>'Data Table'!BY28</f>
        <v>629</v>
      </c>
      <c r="N32" s="191">
        <f>'Data Table'!BZ28</f>
        <v>587</v>
      </c>
      <c r="O32" s="191">
        <f>'Data Table'!CA28</f>
        <v>608</v>
      </c>
      <c r="P32" s="191">
        <f>'Data Table'!CB28</f>
        <v>525</v>
      </c>
      <c r="Q32" s="191">
        <f>'Data Table'!CC28</f>
        <v>41</v>
      </c>
      <c r="R32" s="191">
        <f>'Data Table'!CD28</f>
        <v>44</v>
      </c>
      <c r="S32" s="191">
        <f>'Data Table'!CE28</f>
        <v>284</v>
      </c>
      <c r="T32" s="191">
        <f>'Data Table'!CF28</f>
        <v>66</v>
      </c>
      <c r="U32" s="191">
        <f>'Data Table'!CG28</f>
        <v>58</v>
      </c>
      <c r="V32" s="191">
        <f>'Data Table'!CH28</f>
        <v>47</v>
      </c>
      <c r="W32" s="191">
        <f>'Data Table'!CI28</f>
        <v>51</v>
      </c>
      <c r="X32" s="191">
        <f>'Data Table'!CK28</f>
        <v>1212</v>
      </c>
      <c r="Y32" s="191">
        <f>'Data Table'!CL28</f>
        <v>1590</v>
      </c>
      <c r="Z32" s="191">
        <f>'Data Table'!CM28</f>
        <v>572</v>
      </c>
      <c r="AA32" s="191">
        <f>'Data Table'!CN28</f>
        <v>4580</v>
      </c>
      <c r="AB32" s="191">
        <f>'Data Table'!CO28</f>
        <v>2122</v>
      </c>
      <c r="AC32" s="191">
        <f>'Data Table'!CP28</f>
        <v>3086</v>
      </c>
      <c r="AD32" s="191">
        <f>'Data Table'!CQ28</f>
        <v>1712</v>
      </c>
      <c r="AE32" s="189" t="s">
        <v>216</v>
      </c>
      <c r="AF32" s="138">
        <f t="shared" si="1"/>
        <v>16.685151975521574</v>
      </c>
      <c r="AG32" s="139">
        <f>INDEX('Data Table'!$BE$4:$BE$128,MATCH('Active &amp; Reserve'!C32,'Data Table'!$A$4:$A$128,0))</f>
        <v>1334.5818749300627</v>
      </c>
      <c r="AH32" s="140">
        <f>INDEX('[3]60-Mile'!$V$4:$V$129,MATCH(AE32,'[3]60-Mile'!$A$4:$A$129,0))</f>
        <v>532.71428571428567</v>
      </c>
      <c r="AI32" s="187"/>
      <c r="AJ32" s="141">
        <f>INDEX('[3]60-Mile'!$X$4:$X$129,MATCH(AE32,'[3]60-Mile'!$A$4:$A$129,0))</f>
        <v>88.045645365255567</v>
      </c>
      <c r="AK32" s="142">
        <f>INDEX('[3]60-Mile'!$AA$4:$AA$129,MATCH(AE32,'[3]60-Mile'!$A$4:$A$129,0))</f>
        <v>84.428571428571431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27</v>
      </c>
      <c r="I33" s="172">
        <f>INDEX('Data Table'!$F$4:$F$128,MATCH('Active &amp; Reserve'!C33,'Data Table'!$A$4:$A$128,0))</f>
        <v>5.2783695113610009E-2</v>
      </c>
      <c r="J33" s="191">
        <f>'Data Table'!BV29</f>
        <v>42</v>
      </c>
      <c r="K33" s="191">
        <f>'Data Table'!BW29</f>
        <v>59</v>
      </c>
      <c r="L33" s="191">
        <f>'Data Table'!BX29</f>
        <v>110</v>
      </c>
      <c r="M33" s="191">
        <f>'Data Table'!BY29</f>
        <v>37</v>
      </c>
      <c r="N33" s="191">
        <f>'Data Table'!BZ29</f>
        <v>72</v>
      </c>
      <c r="O33" s="191">
        <f>'Data Table'!CA29</f>
        <v>61</v>
      </c>
      <c r="P33" s="191">
        <f>'Data Table'!CB29</f>
        <v>379</v>
      </c>
      <c r="Q33" s="191">
        <f>'Data Table'!CC29</f>
        <v>0</v>
      </c>
      <c r="R33" s="191">
        <f>'Data Table'!CD29</f>
        <v>4</v>
      </c>
      <c r="S33" s="191">
        <f>'Data Table'!CE29</f>
        <v>5</v>
      </c>
      <c r="T33" s="191">
        <f>'Data Table'!CF29</f>
        <v>2</v>
      </c>
      <c r="U33" s="191">
        <f>'Data Table'!CG29</f>
        <v>3</v>
      </c>
      <c r="V33" s="191">
        <f>'Data Table'!CH29</f>
        <v>1</v>
      </c>
      <c r="W33" s="191">
        <f>'Data Table'!CI29</f>
        <v>1</v>
      </c>
      <c r="X33" s="191">
        <f>'Data Table'!CK29</f>
        <v>30544</v>
      </c>
      <c r="Y33" s="191">
        <f>'Data Table'!CL29</f>
        <v>18028</v>
      </c>
      <c r="Z33" s="191">
        <f>'Data Table'!CM29</f>
        <v>26495</v>
      </c>
      <c r="AA33" s="191">
        <f>'Data Table'!CN29</f>
        <v>23029</v>
      </c>
      <c r="AB33" s="191">
        <f>'Data Table'!CO29</f>
        <v>23197</v>
      </c>
      <c r="AC33" s="191">
        <f>'Data Table'!CP29</f>
        <v>19203</v>
      </c>
      <c r="AD33" s="191">
        <f>'Data Table'!CQ29</f>
        <v>43505</v>
      </c>
      <c r="AE33" s="189" t="s">
        <v>190</v>
      </c>
      <c r="AF33" s="138">
        <f t="shared" si="1"/>
        <v>5.2783695113610009E-2</v>
      </c>
      <c r="AG33" s="139">
        <f>INDEX('Data Table'!$BE$4:$BE$128,MATCH('Active &amp; Reserve'!C33,'Data Table'!$A$4:$A$128,0))</f>
        <v>225.24237300528958</v>
      </c>
      <c r="AH33" s="140">
        <f>INDEX('[3]60-Mile'!$V$4:$V$129,MATCH(AE33,'[3]60-Mile'!$A$4:$A$129,0))</f>
        <v>108.57142857142857</v>
      </c>
      <c r="AI33" s="187"/>
      <c r="AJ33" s="141">
        <f>INDEX('[3]60-Mile'!$X$4:$X$129,MATCH(AE33,'[3]60-Mile'!$A$4:$A$129,0))</f>
        <v>3.2414397721644752</v>
      </c>
      <c r="AK33" s="142">
        <f>INDEX('[3]60-Mile'!$AA$4:$AA$129,MATCH(AE33,'[3]60-Mile'!$A$4:$A$129,0))</f>
        <v>2.2857142857142856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46</v>
      </c>
      <c r="I34" s="172">
        <f>INDEX('Data Table'!$F$4:$F$128,MATCH('Active &amp; Reserve'!C34,'Data Table'!$A$4:$A$128,0))</f>
        <v>7.5410845009929164E-3</v>
      </c>
      <c r="J34" s="191">
        <f>'Data Table'!BV30</f>
        <v>278</v>
      </c>
      <c r="K34" s="191">
        <f>'Data Table'!BW30</f>
        <v>70</v>
      </c>
      <c r="L34" s="191">
        <f>'Data Table'!BX30</f>
        <v>202</v>
      </c>
      <c r="M34" s="191">
        <f>'Data Table'!BY30</f>
        <v>209</v>
      </c>
      <c r="N34" s="191">
        <f>'Data Table'!BZ30</f>
        <v>427</v>
      </c>
      <c r="O34" s="191">
        <f>'Data Table'!CA30</f>
        <v>384</v>
      </c>
      <c r="P34" s="191">
        <f>'Data Table'!CB30</f>
        <v>383</v>
      </c>
      <c r="Q34" s="191">
        <f>'Data Table'!CC30</f>
        <v>2</v>
      </c>
      <c r="R34" s="191">
        <f>'Data Table'!CD30</f>
        <v>6</v>
      </c>
      <c r="S34" s="191">
        <f>'Data Table'!CE30</f>
        <v>14</v>
      </c>
      <c r="T34" s="191">
        <f>'Data Table'!CF30</f>
        <v>15</v>
      </c>
      <c r="U34" s="191">
        <f>'Data Table'!CG30</f>
        <v>6</v>
      </c>
      <c r="V34" s="191">
        <f>'Data Table'!CH30</f>
        <v>2</v>
      </c>
      <c r="W34" s="191">
        <f>'Data Table'!CI30</f>
        <v>4</v>
      </c>
      <c r="X34" s="191">
        <f>'Data Table'!CK30</f>
        <v>5881</v>
      </c>
      <c r="Y34" s="191">
        <f>'Data Table'!CL30</f>
        <v>6945</v>
      </c>
      <c r="Z34" s="191">
        <f>'Data Table'!CM30</f>
        <v>3196</v>
      </c>
      <c r="AA34" s="191">
        <f>'Data Table'!CN30</f>
        <v>5279</v>
      </c>
      <c r="AB34" s="191">
        <f>'Data Table'!CO30</f>
        <v>1076</v>
      </c>
      <c r="AC34" s="191">
        <f>'Data Table'!CP30</f>
        <v>2972</v>
      </c>
      <c r="AD34" s="191">
        <f>'Data Table'!CQ30</f>
        <v>-1121</v>
      </c>
      <c r="AE34" s="189" t="s">
        <v>182</v>
      </c>
      <c r="AF34" s="138">
        <f t="shared" si="1"/>
        <v>7.5410845009929164E-3</v>
      </c>
      <c r="AG34" s="139">
        <f>INDEX('Data Table'!$BE$4:$BE$128,MATCH('Active &amp; Reserve'!C34,'Data Table'!$A$4:$A$128,0))</f>
        <v>262.98997585408932</v>
      </c>
      <c r="AH34" s="140">
        <f>INDEX('[3]60-Mile'!$V$4:$V$129,MATCH(AE34,'[3]60-Mile'!$A$4:$A$129,0))</f>
        <v>279</v>
      </c>
      <c r="AI34" s="187"/>
      <c r="AJ34" s="141">
        <f>INDEX('[3]60-Mile'!$X$4:$X$129,MATCH(AE34,'[3]60-Mile'!$A$4:$A$129,0))</f>
        <v>7.6181996087163011</v>
      </c>
      <c r="AK34" s="142">
        <f>INDEX('[3]60-Mile'!$AA$4:$AA$129,MATCH(AE34,'[3]60-Mile'!$A$4:$A$129,0))</f>
        <v>7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24</v>
      </c>
      <c r="I35" s="172">
        <f>INDEX('Data Table'!$F$4:$F$128,MATCH('Active &amp; Reserve'!C35,'Data Table'!$A$4:$A$128,0))</f>
        <v>6.9269378779773141E-2</v>
      </c>
      <c r="J35" s="191">
        <f>'Data Table'!BV31</f>
        <v>1051</v>
      </c>
      <c r="K35" s="191">
        <f>'Data Table'!BW31</f>
        <v>1842</v>
      </c>
      <c r="L35" s="191">
        <f>'Data Table'!BX31</f>
        <v>891</v>
      </c>
      <c r="M35" s="191">
        <f>'Data Table'!BY31</f>
        <v>1106</v>
      </c>
      <c r="N35" s="191">
        <f>'Data Table'!BZ31</f>
        <v>1806</v>
      </c>
      <c r="O35" s="191">
        <f>'Data Table'!CA31</f>
        <v>2099</v>
      </c>
      <c r="P35" s="191">
        <f>'Data Table'!CB31</f>
        <v>1368</v>
      </c>
      <c r="Q35" s="191">
        <f>'Data Table'!CC31</f>
        <v>12</v>
      </c>
      <c r="R35" s="191">
        <f>'Data Table'!CD31</f>
        <v>29</v>
      </c>
      <c r="S35" s="191">
        <f>'Data Table'!CE31</f>
        <v>52</v>
      </c>
      <c r="T35" s="191">
        <f>'Data Table'!CF31</f>
        <v>46</v>
      </c>
      <c r="U35" s="191">
        <f>'Data Table'!CG31</f>
        <v>50</v>
      </c>
      <c r="V35" s="191">
        <f>'Data Table'!CH31</f>
        <v>48</v>
      </c>
      <c r="W35" s="191">
        <f>'Data Table'!CI31</f>
        <v>24</v>
      </c>
      <c r="X35" s="191">
        <f>'Data Table'!CK31</f>
        <v>30544</v>
      </c>
      <c r="Y35" s="191">
        <f>'Data Table'!CL31</f>
        <v>18028</v>
      </c>
      <c r="Z35" s="191">
        <f>'Data Table'!CM31</f>
        <v>26495</v>
      </c>
      <c r="AA35" s="191">
        <f>'Data Table'!CN31</f>
        <v>23029</v>
      </c>
      <c r="AB35" s="191">
        <f>'Data Table'!CO31</f>
        <v>23197</v>
      </c>
      <c r="AC35" s="191">
        <f>'Data Table'!CP31</f>
        <v>19203</v>
      </c>
      <c r="AD35" s="191">
        <f>'Data Table'!CQ31</f>
        <v>43505</v>
      </c>
      <c r="AE35" s="189" t="s">
        <v>181</v>
      </c>
      <c r="AF35" s="138">
        <f t="shared" si="1"/>
        <v>6.9269378779773141E-2</v>
      </c>
      <c r="AG35" s="139">
        <f>INDEX('Data Table'!$BE$4:$BE$128,MATCH('Active &amp; Reserve'!C35,'Data Table'!$A$4:$A$128,0))</f>
        <v>515.49304081638843</v>
      </c>
      <c r="AH35" s="140">
        <f>INDEX('[3]60-Mile'!$V$4:$V$129,MATCH(AE35,'[3]60-Mile'!$A$4:$A$129,0))</f>
        <v>1451.8571428571429</v>
      </c>
      <c r="AI35" s="187"/>
      <c r="AJ35" s="141">
        <f>INDEX('[3]60-Mile'!$X$4:$X$129,MATCH(AE35,'[3]60-Mile'!$A$4:$A$129,0))</f>
        <v>22.002527672427469</v>
      </c>
      <c r="AK35" s="142">
        <f>INDEX('[3]60-Mile'!$AA$4:$AA$129,MATCH(AE35,'[3]60-Mile'!$A$4:$A$129,0))</f>
        <v>37.285714285714285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75</v>
      </c>
      <c r="I36" s="172">
        <f>INDEX('Data Table'!$F$4:$F$128,MATCH('Active &amp; Reserve'!C36,'Data Table'!$A$4:$A$128,0))</f>
        <v>1.100601077542878E-3</v>
      </c>
      <c r="J36" s="191">
        <f>'Data Table'!BV32</f>
        <v>10</v>
      </c>
      <c r="K36" s="191">
        <f>'Data Table'!BW32</f>
        <v>453</v>
      </c>
      <c r="L36" s="191">
        <f>'Data Table'!BX32</f>
        <v>335</v>
      </c>
      <c r="M36" s="191">
        <f>'Data Table'!BY32</f>
        <v>293</v>
      </c>
      <c r="N36" s="191">
        <f>'Data Table'!BZ32</f>
        <v>333</v>
      </c>
      <c r="O36" s="191">
        <f>'Data Table'!CA32</f>
        <v>269</v>
      </c>
      <c r="P36" s="191">
        <f>'Data Table'!CB32</f>
        <v>79</v>
      </c>
      <c r="Q36" s="191">
        <f>'Data Table'!CC32</f>
        <v>0</v>
      </c>
      <c r="R36" s="191">
        <f>'Data Table'!CD32</f>
        <v>2</v>
      </c>
      <c r="S36" s="191">
        <f>'Data Table'!CE32</f>
        <v>4</v>
      </c>
      <c r="T36" s="191">
        <f>'Data Table'!CF32</f>
        <v>1</v>
      </c>
      <c r="U36" s="191">
        <f>'Data Table'!CG32</f>
        <v>4</v>
      </c>
      <c r="V36" s="191">
        <f>'Data Table'!CH32</f>
        <v>11</v>
      </c>
      <c r="W36" s="191">
        <f>'Data Table'!CI32</f>
        <v>1</v>
      </c>
      <c r="X36" s="191">
        <f>'Data Table'!CK32</f>
        <v>9689</v>
      </c>
      <c r="Y36" s="191">
        <f>'Data Table'!CL32</f>
        <v>20831</v>
      </c>
      <c r="Z36" s="191">
        <f>'Data Table'!CM32</f>
        <v>-1006</v>
      </c>
      <c r="AA36" s="191">
        <f>'Data Table'!CN32</f>
        <v>7757</v>
      </c>
      <c r="AB36" s="191">
        <f>'Data Table'!CO32</f>
        <v>21922</v>
      </c>
      <c r="AC36" s="191">
        <f>'Data Table'!CP32</f>
        <v>3858</v>
      </c>
      <c r="AD36" s="191">
        <f>'Data Table'!CQ32</f>
        <v>12236</v>
      </c>
      <c r="AE36" s="189" t="s">
        <v>186</v>
      </c>
      <c r="AF36" s="138">
        <f t="shared" si="1"/>
        <v>1.100601077542878E-3</v>
      </c>
      <c r="AG36" s="139">
        <f>INDEX('Data Table'!$BE$4:$BE$128,MATCH('Active &amp; Reserve'!C36,'Data Table'!$A$4:$A$128,0))</f>
        <v>241.458984669145</v>
      </c>
      <c r="AH36" s="140">
        <f>INDEX('[3]60-Mile'!$V$4:$V$129,MATCH(AE36,'[3]60-Mile'!$A$4:$A$129,0))</f>
        <v>253.14285714285714</v>
      </c>
      <c r="AI36" s="187"/>
      <c r="AJ36" s="141">
        <f>INDEX('[3]60-Mile'!$X$4:$X$129,MATCH(AE36,'[3]60-Mile'!$A$4:$A$129,0))</f>
        <v>5.0106384062886056</v>
      </c>
      <c r="AK36" s="142">
        <f>INDEX('[3]60-Mile'!$AA$4:$AA$129,MATCH(AE36,'[3]60-Mile'!$A$4:$A$129,0))</f>
        <v>3.2857142857142856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73</v>
      </c>
      <c r="I37" s="172">
        <f>INDEX('Data Table'!$F$4:$F$128,MATCH('Active &amp; Reserve'!C37,'Data Table'!$A$4:$A$128,0))</f>
        <v>1.1951053169476564E-3</v>
      </c>
      <c r="J37" s="191">
        <f>'Data Table'!BV33</f>
        <v>1</v>
      </c>
      <c r="K37" s="191">
        <f>'Data Table'!BW33</f>
        <v>4</v>
      </c>
      <c r="L37" s="191">
        <f>'Data Table'!BX33</f>
        <v>1</v>
      </c>
      <c r="M37" s="191">
        <f>'Data Table'!BY33</f>
        <v>6</v>
      </c>
      <c r="N37" s="191">
        <f>'Data Table'!BZ33</f>
        <v>1</v>
      </c>
      <c r="O37" s="191">
        <f>'Data Table'!CA33</f>
        <v>0</v>
      </c>
      <c r="P37" s="191">
        <f>'Data Table'!CB33</f>
        <v>0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1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-611</v>
      </c>
      <c r="Y37" s="191">
        <f>'Data Table'!CL33</f>
        <v>1594</v>
      </c>
      <c r="Z37" s="191">
        <f>'Data Table'!CM33</f>
        <v>3846</v>
      </c>
      <c r="AA37" s="191">
        <f>'Data Table'!CN33</f>
        <v>2825</v>
      </c>
      <c r="AB37" s="191">
        <f>'Data Table'!CO33</f>
        <v>2045</v>
      </c>
      <c r="AC37" s="191">
        <f>'Data Table'!CP33</f>
        <v>411</v>
      </c>
      <c r="AD37" s="191">
        <f>'Data Table'!CQ33</f>
        <v>2493</v>
      </c>
      <c r="AE37" s="189" t="s">
        <v>185</v>
      </c>
      <c r="AF37" s="138">
        <f t="shared" si="1"/>
        <v>1.1951053169476564E-3</v>
      </c>
      <c r="AG37" s="139">
        <f>INDEX('Data Table'!$BE$4:$BE$128,MATCH('Active &amp; Reserve'!C37,'Data Table'!$A$4:$A$128,0))</f>
        <v>97.182045698313132</v>
      </c>
      <c r="AH37" s="140">
        <f>INDEX('[3]60-Mile'!$V$4:$V$129,MATCH(AE37,'[3]60-Mile'!$A$4:$A$129,0))</f>
        <v>1.8571428571428572</v>
      </c>
      <c r="AI37" s="187"/>
      <c r="AJ37" s="141">
        <f>INDEX('[3]60-Mile'!$X$4:$X$129,MATCH(AE37,'[3]60-Mile'!$A$4:$A$129,0))</f>
        <v>4.5503298989176715</v>
      </c>
      <c r="AK37" s="142">
        <f>INDEX('[3]60-Mile'!$AA$4:$AA$129,MATCH(AE37,'[3]60-Mile'!$A$4:$A$129,0))</f>
        <v>0.14285714285714285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67</v>
      </c>
      <c r="I38" s="172">
        <f>INDEX('Data Table'!$F$4:$F$128,MATCH('Active &amp; Reserve'!C38,'Data Table'!$A$4:$A$128,0))</f>
        <v>1.3625646124001793E-3</v>
      </c>
      <c r="J38" s="191">
        <f>'Data Table'!BV34</f>
        <v>103</v>
      </c>
      <c r="K38" s="191">
        <f>'Data Table'!BW34</f>
        <v>96</v>
      </c>
      <c r="L38" s="191">
        <f>'Data Table'!BX34</f>
        <v>82</v>
      </c>
      <c r="M38" s="191">
        <f>'Data Table'!BY34</f>
        <v>193</v>
      </c>
      <c r="N38" s="191">
        <f>'Data Table'!BZ34</f>
        <v>297</v>
      </c>
      <c r="O38" s="191">
        <f>'Data Table'!CA34</f>
        <v>225</v>
      </c>
      <c r="P38" s="191">
        <f>'Data Table'!CB34</f>
        <v>249</v>
      </c>
      <c r="Q38" s="191">
        <f>'Data Table'!CC34</f>
        <v>2</v>
      </c>
      <c r="R38" s="191">
        <f>'Data Table'!CD34</f>
        <v>2</v>
      </c>
      <c r="S38" s="191">
        <f>'Data Table'!CE34</f>
        <v>3</v>
      </c>
      <c r="T38" s="191">
        <f>'Data Table'!CF34</f>
        <v>2</v>
      </c>
      <c r="U38" s="191">
        <f>'Data Table'!CG34</f>
        <v>1</v>
      </c>
      <c r="V38" s="191">
        <f>'Data Table'!CH34</f>
        <v>3</v>
      </c>
      <c r="W38" s="191">
        <f>'Data Table'!CI34</f>
        <v>2</v>
      </c>
      <c r="X38" s="191">
        <f>'Data Table'!CK34</f>
        <v>1134</v>
      </c>
      <c r="Y38" s="191">
        <f>'Data Table'!CL34</f>
        <v>1174</v>
      </c>
      <c r="Z38" s="191">
        <f>'Data Table'!CM34</f>
        <v>731</v>
      </c>
      <c r="AA38" s="191">
        <f>'Data Table'!CN34</f>
        <v>-1082</v>
      </c>
      <c r="AB38" s="191">
        <f>'Data Table'!CO34</f>
        <v>1560</v>
      </c>
      <c r="AC38" s="191">
        <f>'Data Table'!CP34</f>
        <v>1169</v>
      </c>
      <c r="AD38" s="191">
        <f>'Data Table'!CQ34</f>
        <v>2178</v>
      </c>
      <c r="AE38" s="189" t="s">
        <v>221</v>
      </c>
      <c r="AF38" s="138">
        <f t="shared" si="1"/>
        <v>1.3625646124001793E-3</v>
      </c>
      <c r="AG38" s="139">
        <f>INDEX('Data Table'!$BE$4:$BE$128,MATCH('Active &amp; Reserve'!C38,'Data Table'!$A$4:$A$128,0))</f>
        <v>336.6660136971451</v>
      </c>
      <c r="AH38" s="140">
        <f>INDEX('[3]60-Mile'!$V$4:$V$129,MATCH(AE38,'[3]60-Mile'!$A$4:$A$129,0))</f>
        <v>177.85714285714286</v>
      </c>
      <c r="AI38" s="187"/>
      <c r="AJ38" s="141">
        <f>INDEX('[3]60-Mile'!$X$4:$X$129,MATCH(AE38,'[3]60-Mile'!$A$4:$A$129,0))</f>
        <v>3.9178171292290074</v>
      </c>
      <c r="AK38" s="142">
        <f>INDEX('[3]60-Mile'!$AA$4:$AA$129,MATCH(AE38,'[3]60-Mile'!$A$4:$A$129,0))</f>
        <v>2.1428571428571428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91</v>
      </c>
      <c r="I39" s="172">
        <f>INDEX('Data Table'!$F$4:$F$128,MATCH('Active &amp; Reserve'!C39,'Data Table'!$A$4:$A$128,0))</f>
        <v>1.0032575674719998E-4</v>
      </c>
      <c r="J39" s="191">
        <f>'Data Table'!BV35</f>
        <v>4</v>
      </c>
      <c r="K39" s="191">
        <f>'Data Table'!BW35</f>
        <v>5</v>
      </c>
      <c r="L39" s="191">
        <f>'Data Table'!BX35</f>
        <v>2</v>
      </c>
      <c r="M39" s="191">
        <f>'Data Table'!BY35</f>
        <v>2</v>
      </c>
      <c r="N39" s="191">
        <f>'Data Table'!BZ35</f>
        <v>4</v>
      </c>
      <c r="O39" s="191">
        <f>'Data Table'!CA35</f>
        <v>5</v>
      </c>
      <c r="P39" s="191">
        <f>'Data Table'!CB35</f>
        <v>2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7456</v>
      </c>
      <c r="Y39" s="191">
        <f>'Data Table'!CL35</f>
        <v>4032</v>
      </c>
      <c r="Z39" s="191">
        <f>'Data Table'!CM35</f>
        <v>1681</v>
      </c>
      <c r="AA39" s="191">
        <f>'Data Table'!CN35</f>
        <v>1806</v>
      </c>
      <c r="AB39" s="191">
        <f>'Data Table'!CO35</f>
        <v>2666</v>
      </c>
      <c r="AC39" s="191">
        <f>'Data Table'!CP35</f>
        <v>3048</v>
      </c>
      <c r="AD39" s="191">
        <f>'Data Table'!CQ35</f>
        <v>3273</v>
      </c>
      <c r="AE39" s="189" t="s">
        <v>217</v>
      </c>
      <c r="AF39" s="138">
        <f t="shared" si="1"/>
        <v>1.0032575674719998E-4</v>
      </c>
      <c r="AG39" s="139">
        <f>INDEX('Data Table'!$BE$4:$BE$128,MATCH('Active &amp; Reserve'!C39,'Data Table'!$A$4:$A$128,0))</f>
        <v>87.76095587257565</v>
      </c>
      <c r="AH39" s="140">
        <f>INDEX('[3]60-Mile'!$V$4:$V$129,MATCH(AE39,'[3]60-Mile'!$A$4:$A$129,0))</f>
        <v>3.4285714285714284</v>
      </c>
      <c r="AI39" s="187"/>
      <c r="AJ39" s="141">
        <f>INDEX('[3]60-Mile'!$X$4:$X$129,MATCH(AE39,'[3]60-Mile'!$A$4:$A$129,0))</f>
        <v>2.2795053473396272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37</v>
      </c>
      <c r="I40" s="172">
        <f>INDEX('Data Table'!$F$4:$F$128,MATCH('Active &amp; Reserve'!C40,'Data Table'!$A$4:$A$128,0))</f>
        <v>2.2837080437117692E-2</v>
      </c>
      <c r="J40" s="191">
        <f>'Data Table'!BV36</f>
        <v>180</v>
      </c>
      <c r="K40" s="191">
        <f>'Data Table'!BW36</f>
        <v>212</v>
      </c>
      <c r="L40" s="191">
        <f>'Data Table'!BX36</f>
        <v>305</v>
      </c>
      <c r="M40" s="191">
        <f>'Data Table'!BY36</f>
        <v>255</v>
      </c>
      <c r="N40" s="191">
        <f>'Data Table'!BZ36</f>
        <v>311</v>
      </c>
      <c r="O40" s="191">
        <f>'Data Table'!CA36</f>
        <v>285</v>
      </c>
      <c r="P40" s="191">
        <f>'Data Table'!CB36</f>
        <v>179</v>
      </c>
      <c r="Q40" s="191">
        <f>'Data Table'!CC36</f>
        <v>0</v>
      </c>
      <c r="R40" s="191">
        <f>'Data Table'!CD36</f>
        <v>1</v>
      </c>
      <c r="S40" s="191">
        <f>'Data Table'!CE36</f>
        <v>4</v>
      </c>
      <c r="T40" s="191">
        <f>'Data Table'!CF36</f>
        <v>2</v>
      </c>
      <c r="U40" s="191">
        <f>'Data Table'!CG36</f>
        <v>5</v>
      </c>
      <c r="V40" s="191">
        <f>'Data Table'!CH36</f>
        <v>0</v>
      </c>
      <c r="W40" s="191">
        <f>'Data Table'!CI36</f>
        <v>1</v>
      </c>
      <c r="X40" s="191">
        <f>'Data Table'!CK36</f>
        <v>100</v>
      </c>
      <c r="Y40" s="191">
        <f>'Data Table'!CL36</f>
        <v>-261</v>
      </c>
      <c r="Z40" s="191">
        <f>'Data Table'!CM36</f>
        <v>-1011</v>
      </c>
      <c r="AA40" s="191">
        <f>'Data Table'!CN36</f>
        <v>-1027</v>
      </c>
      <c r="AB40" s="191">
        <f>'Data Table'!CO36</f>
        <v>275</v>
      </c>
      <c r="AC40" s="191">
        <f>'Data Table'!CP36</f>
        <v>-376</v>
      </c>
      <c r="AD40" s="191">
        <f>'Data Table'!CQ36</f>
        <v>563</v>
      </c>
      <c r="AE40" s="189" t="s">
        <v>201</v>
      </c>
      <c r="AF40" s="138">
        <f t="shared" si="1"/>
        <v>2.2837080437117692E-2</v>
      </c>
      <c r="AG40" s="139">
        <f>INDEX('Data Table'!$BE$4:$BE$128,MATCH('Active &amp; Reserve'!C40,'Data Table'!$A$4:$A$128,0))</f>
        <v>611.674558996114</v>
      </c>
      <c r="AH40" s="140">
        <f>INDEX('[3]60-Mile'!$V$4:$V$129,MATCH(AE40,'[3]60-Mile'!$A$4:$A$129,0))</f>
        <v>246.71428571428572</v>
      </c>
      <c r="AI40" s="187"/>
      <c r="AJ40" s="141">
        <f>INDEX('[3]60-Mile'!$X$4:$X$129,MATCH(AE40,'[3]60-Mile'!$A$4:$A$129,0))</f>
        <v>4.8708687042119321</v>
      </c>
      <c r="AK40" s="142">
        <f>INDEX('[3]60-Mile'!$AA$4:$AA$129,MATCH(AE40,'[3]60-Mile'!$A$4:$A$129,0))</f>
        <v>1.8571428571428572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0.66635380125485466</v>
      </c>
      <c r="J41" s="191">
        <f>'Data Table'!BV37</f>
        <v>377</v>
      </c>
      <c r="K41" s="191">
        <f>'Data Table'!BW37</f>
        <v>287</v>
      </c>
      <c r="L41" s="191">
        <f>'Data Table'!BX37</f>
        <v>362</v>
      </c>
      <c r="M41" s="191">
        <f>'Data Table'!BY37</f>
        <v>545</v>
      </c>
      <c r="N41" s="191">
        <f>'Data Table'!BZ37</f>
        <v>469</v>
      </c>
      <c r="O41" s="191">
        <f>'Data Table'!CA37</f>
        <v>492</v>
      </c>
      <c r="P41" s="191">
        <f>'Data Table'!CB37</f>
        <v>551</v>
      </c>
      <c r="Q41" s="191">
        <f>'Data Table'!CC37</f>
        <v>17</v>
      </c>
      <c r="R41" s="191">
        <f>'Data Table'!CD37</f>
        <v>32</v>
      </c>
      <c r="S41" s="191">
        <f>'Data Table'!CE37</f>
        <v>42</v>
      </c>
      <c r="T41" s="191">
        <f>'Data Table'!CF37</f>
        <v>51</v>
      </c>
      <c r="U41" s="191">
        <f>'Data Table'!CG37</f>
        <v>58</v>
      </c>
      <c r="V41" s="191">
        <f>'Data Table'!CH37</f>
        <v>35</v>
      </c>
      <c r="W41" s="191">
        <f>'Data Table'!CI37</f>
        <v>47</v>
      </c>
      <c r="X41" s="191">
        <f>'Data Table'!CK37</f>
        <v>1173</v>
      </c>
      <c r="Y41" s="191">
        <f>'Data Table'!CL37</f>
        <v>853</v>
      </c>
      <c r="Z41" s="191">
        <f>'Data Table'!CM37</f>
        <v>814</v>
      </c>
      <c r="AA41" s="191">
        <f>'Data Table'!CN37</f>
        <v>266</v>
      </c>
      <c r="AB41" s="191">
        <f>'Data Table'!CO37</f>
        <v>1038</v>
      </c>
      <c r="AC41" s="191">
        <f>'Data Table'!CP37</f>
        <v>790</v>
      </c>
      <c r="AD41" s="191">
        <f>'Data Table'!CQ37</f>
        <v>1116</v>
      </c>
      <c r="AE41" s="189" t="s">
        <v>212</v>
      </c>
      <c r="AF41" s="138">
        <f t="shared" si="1"/>
        <v>0.66635380125485466</v>
      </c>
      <c r="AG41" s="139">
        <f>INDEX('Data Table'!$BE$4:$BE$128,MATCH('Active &amp; Reserve'!C41,'Data Table'!$A$4:$A$128,0))</f>
        <v>1221.2886470308633</v>
      </c>
      <c r="AH41" s="140">
        <f>INDEX('[3]60-Mile'!$V$4:$V$129,MATCH(AE41,'[3]60-Mile'!$A$4:$A$129,0))</f>
        <v>440.42857142857144</v>
      </c>
      <c r="AI41" s="187"/>
      <c r="AJ41" s="141">
        <f>INDEX('[3]60-Mile'!$X$4:$X$129,MATCH(AE41,'[3]60-Mile'!$A$4:$A$129,0))</f>
        <v>81.92528948562196</v>
      </c>
      <c r="AK41" s="142">
        <f>INDEX('[3]60-Mile'!$AA$4:$AA$129,MATCH(AE41,'[3]60-Mile'!$A$4:$A$129,0))</f>
        <v>40.285714285714285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106</v>
      </c>
      <c r="I42" s="172">
        <f>INDEX('Data Table'!$F$4:$F$128,MATCH('Active &amp; Reserve'!C42,'Data Table'!$A$4:$A$128,0))</f>
        <v>3.1819513767486916E-6</v>
      </c>
      <c r="J42" s="191">
        <f>'Data Table'!BV38</f>
        <v>4</v>
      </c>
      <c r="K42" s="191">
        <f>'Data Table'!BW38</f>
        <v>4</v>
      </c>
      <c r="L42" s="191">
        <f>'Data Table'!BX38</f>
        <v>3</v>
      </c>
      <c r="M42" s="191">
        <f>'Data Table'!BY38</f>
        <v>3</v>
      </c>
      <c r="N42" s="191">
        <f>'Data Table'!BZ38</f>
        <v>1</v>
      </c>
      <c r="O42" s="191">
        <f>'Data Table'!CA38</f>
        <v>2</v>
      </c>
      <c r="P42" s="191">
        <f>'Data Table'!CB38</f>
        <v>5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1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704</v>
      </c>
      <c r="Y42" s="191">
        <f>'Data Table'!CL38</f>
        <v>536</v>
      </c>
      <c r="Z42" s="191">
        <f>'Data Table'!CM38</f>
        <v>123</v>
      </c>
      <c r="AA42" s="191">
        <f>'Data Table'!CN38</f>
        <v>723</v>
      </c>
      <c r="AB42" s="191">
        <f>'Data Table'!CO38</f>
        <v>762</v>
      </c>
      <c r="AC42" s="191">
        <f>'Data Table'!CP38</f>
        <v>1263</v>
      </c>
      <c r="AD42" s="191">
        <f>'Data Table'!CQ38</f>
        <v>1336</v>
      </c>
      <c r="AE42" s="189" t="s">
        <v>179</v>
      </c>
      <c r="AF42" s="138">
        <f t="shared" si="1"/>
        <v>3.1819513767486916E-6</v>
      </c>
      <c r="AG42" s="139">
        <f>INDEX('Data Table'!$BE$4:$BE$128,MATCH('Active &amp; Reserve'!C42,'Data Table'!$A$4:$A$128,0))</f>
        <v>157.74330988437399</v>
      </c>
      <c r="AH42" s="140">
        <f>INDEX('[3]60-Mile'!$V$4:$V$129,MATCH(AE42,'[3]60-Mile'!$A$4:$A$129,0))</f>
        <v>3.1428571428571428</v>
      </c>
      <c r="AI42" s="187"/>
      <c r="AJ42" s="141">
        <f>INDEX('[3]60-Mile'!$X$4:$X$129,MATCH(AE42,'[3]60-Mile'!$A$4:$A$129,0))</f>
        <v>9.2584666931027915</v>
      </c>
      <c r="AK42" s="142">
        <f>INDEX('[3]60-Mile'!$AA$4:$AA$129,MATCH(AE42,'[3]60-Mile'!$A$4:$A$129,0))</f>
        <v>0.14285714285714285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52</v>
      </c>
      <c r="I43" s="172">
        <f>INDEX('Data Table'!$F$4:$F$128,MATCH('Active &amp; Reserve'!C43,'Data Table'!$A$4:$A$128,0))</f>
        <v>3.2460828719431943E-3</v>
      </c>
      <c r="J43" s="191">
        <f>'Data Table'!BV39</f>
        <v>102</v>
      </c>
      <c r="K43" s="191">
        <f>'Data Table'!BW39</f>
        <v>69</v>
      </c>
      <c r="L43" s="191">
        <f>'Data Table'!BX39</f>
        <v>179</v>
      </c>
      <c r="M43" s="191">
        <f>'Data Table'!BY39</f>
        <v>269</v>
      </c>
      <c r="N43" s="191">
        <f>'Data Table'!BZ39</f>
        <v>216</v>
      </c>
      <c r="O43" s="191">
        <f>'Data Table'!CA39</f>
        <v>410</v>
      </c>
      <c r="P43" s="191">
        <f>'Data Table'!CB39</f>
        <v>293</v>
      </c>
      <c r="Q43" s="191">
        <f>'Data Table'!CC39</f>
        <v>1</v>
      </c>
      <c r="R43" s="191">
        <f>'Data Table'!CD39</f>
        <v>0</v>
      </c>
      <c r="S43" s="191">
        <f>'Data Table'!CE39</f>
        <v>13</v>
      </c>
      <c r="T43" s="191">
        <f>'Data Table'!CF39</f>
        <v>6</v>
      </c>
      <c r="U43" s="191">
        <f>'Data Table'!CG39</f>
        <v>16</v>
      </c>
      <c r="V43" s="191">
        <f>'Data Table'!CH39</f>
        <v>11</v>
      </c>
      <c r="W43" s="191">
        <f>'Data Table'!CI39</f>
        <v>2</v>
      </c>
      <c r="X43" s="191">
        <f>'Data Table'!CK39</f>
        <v>0</v>
      </c>
      <c r="Y43" s="191">
        <f>'Data Table'!CL39</f>
        <v>745</v>
      </c>
      <c r="Z43" s="191">
        <f>'Data Table'!CM39</f>
        <v>1638</v>
      </c>
      <c r="AA43" s="191">
        <f>'Data Table'!CN39</f>
        <v>-121</v>
      </c>
      <c r="AB43" s="191">
        <f>'Data Table'!CO39</f>
        <v>-666</v>
      </c>
      <c r="AC43" s="191">
        <f>'Data Table'!CP39</f>
        <v>1349</v>
      </c>
      <c r="AD43" s="191">
        <f>'Data Table'!CQ39</f>
        <v>994</v>
      </c>
      <c r="AE43" s="203" t="s">
        <v>225</v>
      </c>
      <c r="AF43" s="145">
        <f t="shared" si="1"/>
        <v>3.2460828719431943E-3</v>
      </c>
      <c r="AG43" s="146">
        <f>INDEX('Data Table'!$BE$4:$BE$128,MATCH('Active &amp; Reserve'!C43,'Data Table'!$A$4:$A$128,0))</f>
        <v>218.82038090575364</v>
      </c>
      <c r="AH43" s="204">
        <f>INDEX('[3]60-Mile'!$V$4:$V$129,MATCH(AE43,'[3]60-Mile'!$A$4:$A$129,0))</f>
        <v>219.71428571428572</v>
      </c>
      <c r="AI43" s="205"/>
      <c r="AJ43" s="206">
        <f>INDEX('[3]60-Mile'!$X$4:$X$129,MATCH(AE43,'[3]60-Mile'!$A$4:$A$129,0))</f>
        <v>9.6312179879047957</v>
      </c>
      <c r="AK43" s="147">
        <f>INDEX('[3]60-Mile'!$AA$4:$AA$129,MATCH(AE43,'[3]60-Mile'!$A$4:$A$129,0))</f>
        <v>7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370</v>
      </c>
      <c r="E44" s="68">
        <v>86</v>
      </c>
      <c r="F44" s="170" t="s">
        <v>153</v>
      </c>
      <c r="G44" s="171">
        <v>24</v>
      </c>
      <c r="H44" s="171">
        <f t="shared" ref="H44:H75" si="2">_xlfn.RANK.EQ(I44,$I$8:$I$132)</f>
        <v>43</v>
      </c>
      <c r="I44" s="172">
        <f>INDEX('Data Table'!$F$4:$F$128,MATCH('Active &amp; Reserve'!C44,'Data Table'!$A$4:$A$128,0))</f>
        <v>1.005421102102309E-2</v>
      </c>
      <c r="J44" s="191">
        <f>'Data Table'!BV40</f>
        <v>229</v>
      </c>
      <c r="K44" s="191">
        <f>'Data Table'!BW40</f>
        <v>217</v>
      </c>
      <c r="L44" s="191">
        <f>'Data Table'!BX40</f>
        <v>151</v>
      </c>
      <c r="M44" s="191">
        <f>'Data Table'!BY40</f>
        <v>315</v>
      </c>
      <c r="N44" s="191">
        <f>'Data Table'!BZ40</f>
        <v>336</v>
      </c>
      <c r="O44" s="191">
        <f>'Data Table'!CA40</f>
        <v>276</v>
      </c>
      <c r="P44" s="191">
        <f>'Data Table'!CB40</f>
        <v>274</v>
      </c>
      <c r="Q44" s="191">
        <f>'Data Table'!CC40</f>
        <v>0</v>
      </c>
      <c r="R44" s="191">
        <f>'Data Table'!CD40</f>
        <v>0</v>
      </c>
      <c r="S44" s="191">
        <f>'Data Table'!CE40</f>
        <v>20</v>
      </c>
      <c r="T44" s="191">
        <f>'Data Table'!CF40</f>
        <v>13</v>
      </c>
      <c r="U44" s="191">
        <f>'Data Table'!CG40</f>
        <v>13</v>
      </c>
      <c r="V44" s="191">
        <f>'Data Table'!CH40</f>
        <v>6</v>
      </c>
      <c r="W44" s="191">
        <f>'Data Table'!CI40</f>
        <v>1</v>
      </c>
      <c r="X44" s="191">
        <f>'Data Table'!CK40</f>
        <v>30544</v>
      </c>
      <c r="Y44" s="191">
        <f>'Data Table'!CL40</f>
        <v>18028</v>
      </c>
      <c r="Z44" s="191">
        <f>'Data Table'!CM40</f>
        <v>26495</v>
      </c>
      <c r="AA44" s="191">
        <f>'Data Table'!CN40</f>
        <v>23029</v>
      </c>
      <c r="AB44" s="191">
        <f>'Data Table'!CO40</f>
        <v>23197</v>
      </c>
      <c r="AC44" s="191">
        <f>'Data Table'!CP40</f>
        <v>19203</v>
      </c>
      <c r="AD44" s="200">
        <f>'Data Table'!CQ40</f>
        <v>43505</v>
      </c>
      <c r="AE44" s="193" t="s">
        <v>204</v>
      </c>
      <c r="AF44" s="138">
        <f t="shared" si="1"/>
        <v>1.005421102102309E-2</v>
      </c>
      <c r="AG44" s="194">
        <f>INDEX('Data Table'!$BE$4:$BE$128,MATCH('Active &amp; Reserve'!C44,'Data Table'!$A$4:$A$128,0))</f>
        <v>213.35512836769664</v>
      </c>
      <c r="AH44" s="195">
        <f>INDEX('[3]60-Mile'!$V$4:$V$129,MATCH(AE44,'[3]60-Mile'!$A$4:$A$129,0))</f>
        <v>256.85714285714283</v>
      </c>
      <c r="AI44" s="196"/>
      <c r="AJ44" s="197">
        <f>INDEX('[3]60-Mile'!$X$4:$X$129,MATCH(AE44,'[3]60-Mile'!$A$4:$A$129,0))</f>
        <v>7.0463378846433127</v>
      </c>
      <c r="AK44" s="198">
        <f>INDEX('[3]60-Mile'!$AA$4:$AA$129,MATCH(AE44,'[3]60-Mile'!$A$4:$A$129,0))</f>
        <v>7.5714285714285712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0.70536283582089554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si="2"/>
        <v>72</v>
      </c>
      <c r="I45" s="172">
        <f>INDEX('Data Table'!$F$4:$F$128,MATCH('Active &amp; Reserve'!C45,'Data Table'!$A$4:$A$128,0))</f>
        <v>1.2149413924941561E-3</v>
      </c>
      <c r="J45" s="191">
        <f>'Data Table'!BV41</f>
        <v>162</v>
      </c>
      <c r="K45" s="191">
        <f>'Data Table'!BW41</f>
        <v>130</v>
      </c>
      <c r="L45" s="191">
        <f>'Data Table'!BX41</f>
        <v>120</v>
      </c>
      <c r="M45" s="191">
        <f>'Data Table'!BY41</f>
        <v>166</v>
      </c>
      <c r="N45" s="191">
        <f>'Data Table'!BZ41</f>
        <v>180</v>
      </c>
      <c r="O45" s="191">
        <f>'Data Table'!CA41</f>
        <v>206</v>
      </c>
      <c r="P45" s="191">
        <f>'Data Table'!CB41</f>
        <v>104</v>
      </c>
      <c r="Q45" s="191">
        <f>'Data Table'!CC41</f>
        <v>1</v>
      </c>
      <c r="R45" s="191">
        <f>'Data Table'!CD41</f>
        <v>3</v>
      </c>
      <c r="S45" s="191">
        <f>'Data Table'!CE41</f>
        <v>10</v>
      </c>
      <c r="T45" s="191">
        <f>'Data Table'!CF41</f>
        <v>3</v>
      </c>
      <c r="U45" s="191">
        <f>'Data Table'!CG41</f>
        <v>4</v>
      </c>
      <c r="V45" s="191">
        <f>'Data Table'!CH41</f>
        <v>1</v>
      </c>
      <c r="W45" s="191">
        <f>'Data Table'!CI41</f>
        <v>0</v>
      </c>
      <c r="X45" s="191">
        <f>'Data Table'!CK41</f>
        <v>3705</v>
      </c>
      <c r="Y45" s="191">
        <f>'Data Table'!CL41</f>
        <v>2716</v>
      </c>
      <c r="Z45" s="191">
        <f>'Data Table'!CM41</f>
        <v>2629</v>
      </c>
      <c r="AA45" s="191">
        <f>'Data Table'!CN41</f>
        <v>1918</v>
      </c>
      <c r="AB45" s="191">
        <f>'Data Table'!CO41</f>
        <v>269</v>
      </c>
      <c r="AC45" s="191">
        <f>'Data Table'!CP41</f>
        <v>4531</v>
      </c>
      <c r="AD45" s="191">
        <f>'Data Table'!CQ41</f>
        <v>7036</v>
      </c>
      <c r="AE45" s="208" t="s">
        <v>171</v>
      </c>
      <c r="AF45" s="209">
        <f t="shared" si="1"/>
        <v>1.2149413924941561E-3</v>
      </c>
      <c r="AG45" s="210">
        <f>INDEX('Data Table'!$BE$4:$BE$128,MATCH('Active &amp; Reserve'!C45,'Data Table'!$A$4:$A$128,0))</f>
        <v>467.57323112468322</v>
      </c>
      <c r="AH45" s="211">
        <f>INDEX('[3]60-Mile'!$V$4:$V$129,MATCH(AE45,'[3]60-Mile'!$A$4:$A$129,0))</f>
        <v>152.57142857142858</v>
      </c>
      <c r="AI45" s="212"/>
      <c r="AJ45" s="213">
        <f>INDEX('[3]60-Mile'!$X$4:$X$129,MATCH(AE45,'[3]60-Mile'!$A$4:$A$129,0))</f>
        <v>8.7872872021277555</v>
      </c>
      <c r="AK45" s="214">
        <f>INDEX('[3]60-Mile'!$AA$4:$AA$129,MATCH(AE45,'[3]60-Mile'!$A$4:$A$129,0))</f>
        <v>3.1428571428571428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62</v>
      </c>
      <c r="I46" s="172">
        <f>INDEX('Data Table'!$F$4:$F$128,MATCH('Active &amp; Reserve'!C46,'Data Table'!$A$4:$A$128,0))</f>
        <v>1.9406746240902546E-3</v>
      </c>
      <c r="J46" s="191">
        <f>'Data Table'!BV42</f>
        <v>11</v>
      </c>
      <c r="K46" s="191">
        <f>'Data Table'!BW42</f>
        <v>63</v>
      </c>
      <c r="L46" s="191">
        <f>'Data Table'!BX42</f>
        <v>40</v>
      </c>
      <c r="M46" s="191">
        <f>'Data Table'!BY42</f>
        <v>46</v>
      </c>
      <c r="N46" s="191">
        <f>'Data Table'!BZ42</f>
        <v>46</v>
      </c>
      <c r="O46" s="191">
        <f>'Data Table'!CA42</f>
        <v>40</v>
      </c>
      <c r="P46" s="191">
        <f>'Data Table'!CB42</f>
        <v>21</v>
      </c>
      <c r="Q46" s="191">
        <f>'Data Table'!CC42</f>
        <v>0</v>
      </c>
      <c r="R46" s="191">
        <f>'Data Table'!CD42</f>
        <v>2</v>
      </c>
      <c r="S46" s="191">
        <f>'Data Table'!CE42</f>
        <v>5</v>
      </c>
      <c r="T46" s="191">
        <f>'Data Table'!CF42</f>
        <v>1</v>
      </c>
      <c r="U46" s="191">
        <f>'Data Table'!CG42</f>
        <v>0</v>
      </c>
      <c r="V46" s="191">
        <f>'Data Table'!CH42</f>
        <v>1</v>
      </c>
      <c r="W46" s="191">
        <f>'Data Table'!CI42</f>
        <v>3</v>
      </c>
      <c r="X46" s="191">
        <f>'Data Table'!CK42</f>
        <v>-2460</v>
      </c>
      <c r="Y46" s="191">
        <f>'Data Table'!CL42</f>
        <v>-81099</v>
      </c>
      <c r="Z46" s="191">
        <f>'Data Table'!CM42</f>
        <v>-2600</v>
      </c>
      <c r="AA46" s="191">
        <f>'Data Table'!CN42</f>
        <v>-375</v>
      </c>
      <c r="AB46" s="191">
        <f>'Data Table'!CO42</f>
        <v>-1593</v>
      </c>
      <c r="AC46" s="191">
        <f>'Data Table'!CP42</f>
        <v>3687</v>
      </c>
      <c r="AD46" s="191">
        <f>'Data Table'!CQ42</f>
        <v>-214</v>
      </c>
      <c r="AE46" s="189" t="s">
        <v>222</v>
      </c>
      <c r="AF46" s="138">
        <f t="shared" si="1"/>
        <v>1.9406746240902546E-3</v>
      </c>
      <c r="AG46" s="139">
        <f>INDEX('Data Table'!$BE$4:$BE$128,MATCH('Active &amp; Reserve'!C46,'Data Table'!$A$4:$A$128,0))</f>
        <v>160.55532569863854</v>
      </c>
      <c r="AH46" s="140">
        <f>INDEX('[3]60-Mile'!$V$4:$V$129,MATCH(AE46,'[3]60-Mile'!$A$4:$A$129,0))</f>
        <v>38.142857142857146</v>
      </c>
      <c r="AI46" s="187"/>
      <c r="AJ46" s="141">
        <f>INDEX('[3]60-Mile'!$X$4:$X$129,MATCH(AE46,'[3]60-Mile'!$A$4:$A$129,0))</f>
        <v>6.7826631254705472</v>
      </c>
      <c r="AK46" s="142">
        <f>INDEX('[3]60-Mile'!$AA$4:$AA$129,MATCH(AE46,'[3]60-Mile'!$A$4:$A$129,0))</f>
        <v>1.7142857142857142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11</v>
      </c>
      <c r="I47" s="172">
        <f>INDEX('Data Table'!$F$4:$F$128,MATCH('Active &amp; Reserve'!C47,'Data Table'!$A$4:$A$128,0))</f>
        <v>1.8836022781981532</v>
      </c>
      <c r="J47" s="191">
        <f>'Data Table'!BV43</f>
        <v>1008</v>
      </c>
      <c r="K47" s="191">
        <f>'Data Table'!BW43</f>
        <v>655</v>
      </c>
      <c r="L47" s="191">
        <f>'Data Table'!BX43</f>
        <v>895</v>
      </c>
      <c r="M47" s="191">
        <f>'Data Table'!BY43</f>
        <v>797</v>
      </c>
      <c r="N47" s="191">
        <f>'Data Table'!BZ43</f>
        <v>931</v>
      </c>
      <c r="O47" s="191">
        <f>'Data Table'!CA43</f>
        <v>903</v>
      </c>
      <c r="P47" s="191">
        <f>'Data Table'!CB43</f>
        <v>614</v>
      </c>
      <c r="Q47" s="191">
        <f>'Data Table'!CC43</f>
        <v>19</v>
      </c>
      <c r="R47" s="191">
        <f>'Data Table'!CD43</f>
        <v>24</v>
      </c>
      <c r="S47" s="191">
        <f>'Data Table'!CE43</f>
        <v>121</v>
      </c>
      <c r="T47" s="191">
        <f>'Data Table'!CF43</f>
        <v>94</v>
      </c>
      <c r="U47" s="191">
        <f>'Data Table'!CG43</f>
        <v>87</v>
      </c>
      <c r="V47" s="191">
        <f>'Data Table'!CH43</f>
        <v>71</v>
      </c>
      <c r="W47" s="191">
        <f>'Data Table'!CI43</f>
        <v>32</v>
      </c>
      <c r="X47" s="191">
        <f>'Data Table'!CK43</f>
        <v>8</v>
      </c>
      <c r="Y47" s="191">
        <f>'Data Table'!CL43</f>
        <v>207</v>
      </c>
      <c r="Z47" s="191">
        <f>'Data Table'!CM43</f>
        <v>630</v>
      </c>
      <c r="AA47" s="191">
        <f>'Data Table'!CN43</f>
        <v>82</v>
      </c>
      <c r="AB47" s="191">
        <f>'Data Table'!CO43</f>
        <v>-64</v>
      </c>
      <c r="AC47" s="191">
        <f>'Data Table'!CP43</f>
        <v>582</v>
      </c>
      <c r="AD47" s="191">
        <f>'Data Table'!CQ43</f>
        <v>706</v>
      </c>
      <c r="AE47" s="189" t="s">
        <v>210</v>
      </c>
      <c r="AF47" s="138">
        <f t="shared" si="1"/>
        <v>1.8836022781981532</v>
      </c>
      <c r="AG47" s="139">
        <f>INDEX('Data Table'!$BE$4:$BE$128,MATCH('Active &amp; Reserve'!C47,'Data Table'!$A$4:$A$128,0))</f>
        <v>957.33836030078805</v>
      </c>
      <c r="AH47" s="140">
        <f>INDEX('[3]60-Mile'!$V$4:$V$129,MATCH(AE47,'[3]60-Mile'!$A$4:$A$129,0))</f>
        <v>829</v>
      </c>
      <c r="AI47" s="187"/>
      <c r="AJ47" s="141">
        <f>INDEX('[3]60-Mile'!$X$4:$X$129,MATCH(AE47,'[3]60-Mile'!$A$4:$A$129,0))</f>
        <v>66.235922950847495</v>
      </c>
      <c r="AK47" s="142">
        <f>INDEX('[3]60-Mile'!$AA$4:$AA$129,MATCH(AE47,'[3]60-Mile'!$A$4:$A$129,0))</f>
        <v>64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29</v>
      </c>
      <c r="I48" s="172">
        <f>INDEX('Data Table'!$F$4:$F$128,MATCH('Active &amp; Reserve'!C48,'Data Table'!$A$4:$A$128,0))</f>
        <v>5.0590957359507666E-2</v>
      </c>
      <c r="J48" s="191">
        <f>'Data Table'!BV44</f>
        <v>1350</v>
      </c>
      <c r="K48" s="191">
        <f>'Data Table'!BW44</f>
        <v>1185</v>
      </c>
      <c r="L48" s="191">
        <f>'Data Table'!BX44</f>
        <v>758</v>
      </c>
      <c r="M48" s="191">
        <f>'Data Table'!BY44</f>
        <v>1027</v>
      </c>
      <c r="N48" s="191">
        <f>'Data Table'!BZ44</f>
        <v>932</v>
      </c>
      <c r="O48" s="191">
        <f>'Data Table'!CA44</f>
        <v>831</v>
      </c>
      <c r="P48" s="191">
        <f>'Data Table'!CB44</f>
        <v>656</v>
      </c>
      <c r="Q48" s="191">
        <f>'Data Table'!CC44</f>
        <v>28</v>
      </c>
      <c r="R48" s="191">
        <f>'Data Table'!CD44</f>
        <v>24</v>
      </c>
      <c r="S48" s="191">
        <f>'Data Table'!CE44</f>
        <v>47</v>
      </c>
      <c r="T48" s="191">
        <f>'Data Table'!CF44</f>
        <v>36</v>
      </c>
      <c r="U48" s="191">
        <f>'Data Table'!CG44</f>
        <v>30</v>
      </c>
      <c r="V48" s="191">
        <f>'Data Table'!CH44</f>
        <v>25</v>
      </c>
      <c r="W48" s="191">
        <f>'Data Table'!CI44</f>
        <v>9</v>
      </c>
      <c r="X48" s="191">
        <f>'Data Table'!CK44</f>
        <v>686</v>
      </c>
      <c r="Y48" s="191">
        <f>'Data Table'!CL44</f>
        <v>520</v>
      </c>
      <c r="Z48" s="191">
        <f>'Data Table'!CM44</f>
        <v>1464</v>
      </c>
      <c r="AA48" s="191">
        <f>'Data Table'!CN44</f>
        <v>2612</v>
      </c>
      <c r="AB48" s="191">
        <f>'Data Table'!CO44</f>
        <v>2283</v>
      </c>
      <c r="AC48" s="191">
        <f>'Data Table'!CP44</f>
        <v>1372</v>
      </c>
      <c r="AD48" s="191">
        <f>'Data Table'!CQ44</f>
        <v>403</v>
      </c>
      <c r="AE48" s="189" t="s">
        <v>240</v>
      </c>
      <c r="AF48" s="138">
        <f t="shared" si="1"/>
        <v>5.0590957359507666E-2</v>
      </c>
      <c r="AG48" s="139">
        <f>INDEX('Data Table'!$BE$4:$BE$128,MATCH('Active &amp; Reserve'!C48,'Data Table'!$A$4:$A$128,0))</f>
        <v>828.38197749322137</v>
      </c>
      <c r="AH48" s="140">
        <f>INDEX('[3]60-Mile'!$V$4:$V$129,MATCH(AE48,'[3]60-Mile'!$A$4:$A$129,0))</f>
        <v>962.71428571428567</v>
      </c>
      <c r="AI48" s="187"/>
      <c r="AJ48" s="141">
        <f>INDEX('[3]60-Mile'!$X$4:$X$129,MATCH(AE48,'[3]60-Mile'!$A$4:$A$129,0))</f>
        <v>31.84569434187431</v>
      </c>
      <c r="AK48" s="142">
        <f>INDEX('[3]60-Mile'!$AA$4:$AA$129,MATCH(AE48,'[3]60-Mile'!$A$4:$A$129,0))</f>
        <v>28.428571428571427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80</v>
      </c>
      <c r="I49" s="172">
        <f>INDEX('Data Table'!$F$4:$F$128,MATCH('Active &amp; Reserve'!C49,'Data Table'!$A$4:$A$128,0))</f>
        <v>7.2962060632741194E-4</v>
      </c>
      <c r="J49" s="191">
        <f>'Data Table'!BV45</f>
        <v>32</v>
      </c>
      <c r="K49" s="191">
        <f>'Data Table'!BW45</f>
        <v>87</v>
      </c>
      <c r="L49" s="191">
        <f>'Data Table'!BX45</f>
        <v>91</v>
      </c>
      <c r="M49" s="191">
        <f>'Data Table'!BY45</f>
        <v>61</v>
      </c>
      <c r="N49" s="191">
        <f>'Data Table'!BZ45</f>
        <v>120</v>
      </c>
      <c r="O49" s="191">
        <f>'Data Table'!CA45</f>
        <v>151</v>
      </c>
      <c r="P49" s="191">
        <f>'Data Table'!CB45</f>
        <v>127</v>
      </c>
      <c r="Q49" s="191">
        <f>'Data Table'!CC45</f>
        <v>3</v>
      </c>
      <c r="R49" s="191">
        <f>'Data Table'!CD45</f>
        <v>2</v>
      </c>
      <c r="S49" s="191">
        <f>'Data Table'!CE45</f>
        <v>10</v>
      </c>
      <c r="T49" s="191">
        <f>'Data Table'!CF45</f>
        <v>2</v>
      </c>
      <c r="U49" s="191">
        <f>'Data Table'!CG45</f>
        <v>4</v>
      </c>
      <c r="V49" s="191">
        <f>'Data Table'!CH45</f>
        <v>1</v>
      </c>
      <c r="W49" s="191">
        <f>'Data Table'!CI45</f>
        <v>2</v>
      </c>
      <c r="X49" s="191">
        <f>'Data Table'!CK45</f>
        <v>4334</v>
      </c>
      <c r="Y49" s="191">
        <f>'Data Table'!CL45</f>
        <v>879</v>
      </c>
      <c r="Z49" s="191">
        <f>'Data Table'!CM45</f>
        <v>4916</v>
      </c>
      <c r="AA49" s="191">
        <f>'Data Table'!CN45</f>
        <v>2578</v>
      </c>
      <c r="AB49" s="191">
        <f>'Data Table'!CO45</f>
        <v>-1368</v>
      </c>
      <c r="AC49" s="191">
        <f>'Data Table'!CP45</f>
        <v>6027</v>
      </c>
      <c r="AD49" s="191">
        <f>'Data Table'!CQ45</f>
        <v>1602</v>
      </c>
      <c r="AE49" s="189" t="s">
        <v>206</v>
      </c>
      <c r="AF49" s="138">
        <f t="shared" si="1"/>
        <v>7.2962060632741194E-4</v>
      </c>
      <c r="AG49" s="139">
        <f>INDEX('Data Table'!$BE$4:$BE$128,MATCH('Active &amp; Reserve'!C49,'Data Table'!$A$4:$A$128,0))</f>
        <v>296.04748310548382</v>
      </c>
      <c r="AH49" s="140">
        <f>INDEX('[3]60-Mile'!$V$4:$V$129,MATCH(AE49,'[3]60-Mile'!$A$4:$A$129,0))</f>
        <v>95.571428571428569</v>
      </c>
      <c r="AI49" s="187"/>
      <c r="AJ49" s="141">
        <f>INDEX('[3]60-Mile'!$X$4:$X$129,MATCH(AE49,'[3]60-Mile'!$A$4:$A$129,0))</f>
        <v>13.745474244850788</v>
      </c>
      <c r="AK49" s="142">
        <f>INDEX('[3]60-Mile'!$AA$4:$AA$129,MATCH(AE49,'[3]60-Mile'!$A$4:$A$129,0))</f>
        <v>3.4285714285714284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40</v>
      </c>
      <c r="I50" s="172">
        <f>INDEX('Data Table'!$F$4:$F$128,MATCH('Active &amp; Reserve'!C50,'Data Table'!$A$4:$A$128,0))</f>
        <v>1.5080112961113909E-2</v>
      </c>
      <c r="J50" s="191">
        <f>'Data Table'!BV46</f>
        <v>60</v>
      </c>
      <c r="K50" s="191">
        <f>'Data Table'!BW46</f>
        <v>76</v>
      </c>
      <c r="L50" s="191">
        <f>'Data Table'!BX46</f>
        <v>119</v>
      </c>
      <c r="M50" s="191">
        <f>'Data Table'!BY46</f>
        <v>140</v>
      </c>
      <c r="N50" s="191">
        <f>'Data Table'!BZ46</f>
        <v>121</v>
      </c>
      <c r="O50" s="191">
        <f>'Data Table'!CA46</f>
        <v>223</v>
      </c>
      <c r="P50" s="191">
        <f>'Data Table'!CB46</f>
        <v>100</v>
      </c>
      <c r="Q50" s="191">
        <f>'Data Table'!CC46</f>
        <v>2</v>
      </c>
      <c r="R50" s="191">
        <f>'Data Table'!CD46</f>
        <v>3</v>
      </c>
      <c r="S50" s="191">
        <f>'Data Table'!CE46</f>
        <v>6</v>
      </c>
      <c r="T50" s="191">
        <f>'Data Table'!CF46</f>
        <v>5</v>
      </c>
      <c r="U50" s="191">
        <f>'Data Table'!CG46</f>
        <v>9</v>
      </c>
      <c r="V50" s="191">
        <f>'Data Table'!CH46</f>
        <v>8</v>
      </c>
      <c r="W50" s="191">
        <f>'Data Table'!CI46</f>
        <v>5</v>
      </c>
      <c r="X50" s="191">
        <f>'Data Table'!CK46</f>
        <v>1172</v>
      </c>
      <c r="Y50" s="191">
        <f>'Data Table'!CL46</f>
        <v>-2817</v>
      </c>
      <c r="Z50" s="191">
        <f>'Data Table'!CM46</f>
        <v>5085</v>
      </c>
      <c r="AA50" s="191">
        <f>'Data Table'!CN46</f>
        <v>5631</v>
      </c>
      <c r="AB50" s="191">
        <f>'Data Table'!CO46</f>
        <v>-4766</v>
      </c>
      <c r="AC50" s="191">
        <f>'Data Table'!CP46</f>
        <v>3185</v>
      </c>
      <c r="AD50" s="191">
        <f>'Data Table'!CQ46</f>
        <v>1907</v>
      </c>
      <c r="AE50" s="189" t="s">
        <v>195</v>
      </c>
      <c r="AF50" s="138">
        <f t="shared" si="1"/>
        <v>1.5080112961113909E-2</v>
      </c>
      <c r="AG50" s="139">
        <f>INDEX('Data Table'!$BE$4:$BE$128,MATCH('Active &amp; Reserve'!C50,'Data Table'!$A$4:$A$128,0))</f>
        <v>720.30904256308224</v>
      </c>
      <c r="AH50" s="140">
        <f>INDEX('[3]60-Mile'!$V$4:$V$129,MATCH(AE50,'[3]60-Mile'!$A$4:$A$129,0))</f>
        <v>119.85714285714286</v>
      </c>
      <c r="AI50" s="187"/>
      <c r="AJ50" s="141">
        <f>INDEX('[3]60-Mile'!$X$4:$X$129,MATCH(AE50,'[3]60-Mile'!$A$4:$A$129,0))</f>
        <v>23.940571598579371</v>
      </c>
      <c r="AK50" s="142">
        <f>INDEX('[3]60-Mile'!$AA$4:$AA$129,MATCH(AE50,'[3]60-Mile'!$A$4:$A$129,0))</f>
        <v>5.4285714285714288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120</v>
      </c>
      <c r="I51" s="172">
        <f>INDEX('Data Table'!$F$4:$F$128,MATCH('Active &amp; Reserve'!C51,'Data Table'!$A$4:$A$128,0))</f>
        <v>1.8869728955642756E-9</v>
      </c>
      <c r="J51" s="191">
        <f>'Data Table'!BV47</f>
        <v>0</v>
      </c>
      <c r="K51" s="191">
        <f>'Data Table'!BW47</f>
        <v>0</v>
      </c>
      <c r="L51" s="191">
        <f>'Data Table'!BX47</f>
        <v>0</v>
      </c>
      <c r="M51" s="191">
        <f>'Data Table'!BY47</f>
        <v>0</v>
      </c>
      <c r="N51" s="191">
        <f>'Data Table'!BZ47</f>
        <v>2</v>
      </c>
      <c r="O51" s="191">
        <f>'Data Table'!CA47</f>
        <v>2</v>
      </c>
      <c r="P51" s="191">
        <f>'Data Table'!CB47</f>
        <v>0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1500</v>
      </c>
      <c r="Y51" s="191">
        <f>'Data Table'!CL47</f>
        <v>744</v>
      </c>
      <c r="Z51" s="191">
        <f>'Data Table'!CM47</f>
        <v>2175</v>
      </c>
      <c r="AA51" s="191">
        <f>'Data Table'!CN47</f>
        <v>2584</v>
      </c>
      <c r="AB51" s="191">
        <f>'Data Table'!CO47</f>
        <v>3574</v>
      </c>
      <c r="AC51" s="191">
        <f>'Data Table'!CP47</f>
        <v>1826</v>
      </c>
      <c r="AD51" s="191">
        <f>'Data Table'!CQ47</f>
        <v>1827</v>
      </c>
      <c r="AE51" s="189" t="s">
        <v>200</v>
      </c>
      <c r="AF51" s="138">
        <f t="shared" si="1"/>
        <v>1.8869728955642756E-9</v>
      </c>
      <c r="AG51" s="139">
        <f>INDEX('Data Table'!$BE$4:$BE$128,MATCH('Active &amp; Reserve'!C51,'Data Table'!$A$4:$A$128,0))</f>
        <v>45.626560025765592</v>
      </c>
      <c r="AH51" s="140">
        <f>INDEX('[3]60-Mile'!$V$4:$V$129,MATCH(AE51,'[3]60-Mile'!$A$4:$A$129,0))</f>
        <v>0.5714285714285714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18</v>
      </c>
      <c r="I52" s="172">
        <f>INDEX('Data Table'!$F$4:$F$128,MATCH('Active &amp; Reserve'!C52,'Data Table'!$A$4:$A$128,0))</f>
        <v>0.25042686014988375</v>
      </c>
      <c r="J52" s="191">
        <f>'Data Table'!BV48</f>
        <v>84</v>
      </c>
      <c r="K52" s="191">
        <f>'Data Table'!BW48</f>
        <v>53</v>
      </c>
      <c r="L52" s="191">
        <f>'Data Table'!BX48</f>
        <v>54</v>
      </c>
      <c r="M52" s="191">
        <f>'Data Table'!BY48</f>
        <v>81</v>
      </c>
      <c r="N52" s="191">
        <f>'Data Table'!BZ48</f>
        <v>94</v>
      </c>
      <c r="O52" s="191">
        <f>'Data Table'!CA48</f>
        <v>76</v>
      </c>
      <c r="P52" s="191">
        <f>'Data Table'!CB48</f>
        <v>78</v>
      </c>
      <c r="Q52" s="191">
        <f>'Data Table'!CC48</f>
        <v>3</v>
      </c>
      <c r="R52" s="191">
        <f>'Data Table'!CD48</f>
        <v>9</v>
      </c>
      <c r="S52" s="191">
        <f>'Data Table'!CE48</f>
        <v>6</v>
      </c>
      <c r="T52" s="191">
        <f>'Data Table'!CF48</f>
        <v>7</v>
      </c>
      <c r="U52" s="191">
        <f>'Data Table'!CG48</f>
        <v>7</v>
      </c>
      <c r="V52" s="191">
        <f>'Data Table'!CH48</f>
        <v>4</v>
      </c>
      <c r="W52" s="191">
        <f>'Data Table'!CI48</f>
        <v>5</v>
      </c>
      <c r="X52" s="191">
        <f>'Data Table'!CK48</f>
        <v>23959</v>
      </c>
      <c r="Y52" s="191">
        <f>'Data Table'!CL48</f>
        <v>26126</v>
      </c>
      <c r="Z52" s="191">
        <f>'Data Table'!CM48</f>
        <v>47565</v>
      </c>
      <c r="AA52" s="191">
        <f>'Data Table'!CN48</f>
        <v>51831</v>
      </c>
      <c r="AB52" s="191">
        <f>'Data Table'!CO48</f>
        <v>47491</v>
      </c>
      <c r="AC52" s="191">
        <f>'Data Table'!CP48</f>
        <v>47344</v>
      </c>
      <c r="AD52" s="191">
        <f>'Data Table'!CQ48</f>
        <v>40542</v>
      </c>
      <c r="AE52" s="189" t="s">
        <v>238</v>
      </c>
      <c r="AF52" s="138">
        <f t="shared" si="1"/>
        <v>0.25042686014988375</v>
      </c>
      <c r="AG52" s="139">
        <f>INDEX('Data Table'!$BE$4:$BE$128,MATCH('Active &amp; Reserve'!C52,'Data Table'!$A$4:$A$128,0))</f>
        <v>303.9592910364745</v>
      </c>
      <c r="AH52" s="140">
        <f>INDEX('[3]60-Mile'!$V$4:$V$129,MATCH(AE52,'[3]60-Mile'!$A$4:$A$129,0))</f>
        <v>74.285714285714292</v>
      </c>
      <c r="AI52" s="187"/>
      <c r="AJ52" s="141">
        <f>INDEX('[3]60-Mile'!$X$4:$X$129,MATCH(AE52,'[3]60-Mile'!$A$4:$A$129,0))</f>
        <v>16.004238698370415</v>
      </c>
      <c r="AK52" s="142">
        <f>INDEX('[3]60-Mile'!$AA$4:$AA$129,MATCH(AE52,'[3]60-Mile'!$A$4:$A$129,0))</f>
        <v>5.8571428571428568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9</v>
      </c>
      <c r="I53" s="172">
        <f>INDEX('Data Table'!$F$4:$F$128,MATCH('Active &amp; Reserve'!C53,'Data Table'!$A$4:$A$128,0))</f>
        <v>2.9925724962432443</v>
      </c>
      <c r="J53" s="191">
        <f>'Data Table'!BV49</f>
        <v>1643</v>
      </c>
      <c r="K53" s="191">
        <f>'Data Table'!BW49</f>
        <v>1304</v>
      </c>
      <c r="L53" s="191">
        <f>'Data Table'!BX49</f>
        <v>1281</v>
      </c>
      <c r="M53" s="191">
        <f>'Data Table'!BY49</f>
        <v>2051</v>
      </c>
      <c r="N53" s="191">
        <f>'Data Table'!BZ49</f>
        <v>1790</v>
      </c>
      <c r="O53" s="191">
        <f>'Data Table'!CA49</f>
        <v>1601</v>
      </c>
      <c r="P53" s="191">
        <f>'Data Table'!CB49</f>
        <v>1192</v>
      </c>
      <c r="Q53" s="191">
        <f>'Data Table'!CC49</f>
        <v>49</v>
      </c>
      <c r="R53" s="191">
        <f>'Data Table'!CD49</f>
        <v>51</v>
      </c>
      <c r="S53" s="191">
        <f>'Data Table'!CE49</f>
        <v>101</v>
      </c>
      <c r="T53" s="191">
        <f>'Data Table'!CF49</f>
        <v>69</v>
      </c>
      <c r="U53" s="191">
        <f>'Data Table'!CG49</f>
        <v>78</v>
      </c>
      <c r="V53" s="191">
        <f>'Data Table'!CH49</f>
        <v>63</v>
      </c>
      <c r="W53" s="191">
        <f>'Data Table'!CI49</f>
        <v>37</v>
      </c>
      <c r="X53" s="191">
        <f>'Data Table'!CK49</f>
        <v>-440</v>
      </c>
      <c r="Y53" s="191">
        <f>'Data Table'!CL49</f>
        <v>208</v>
      </c>
      <c r="Z53" s="191">
        <f>'Data Table'!CM49</f>
        <v>-57</v>
      </c>
      <c r="AA53" s="191">
        <f>'Data Table'!CN49</f>
        <v>-3130</v>
      </c>
      <c r="AB53" s="191">
        <f>'Data Table'!CO49</f>
        <v>-842</v>
      </c>
      <c r="AC53" s="191">
        <f>'Data Table'!CP49</f>
        <v>305</v>
      </c>
      <c r="AD53" s="191">
        <f>'Data Table'!CQ49</f>
        <v>1359</v>
      </c>
      <c r="AE53" s="189" t="s">
        <v>205</v>
      </c>
      <c r="AF53" s="138">
        <f t="shared" si="1"/>
        <v>2.9925724962432443</v>
      </c>
      <c r="AG53" s="139">
        <f>INDEX('Data Table'!$BE$4:$BE$128,MATCH('Active &amp; Reserve'!C53,'Data Table'!$A$4:$A$128,0))</f>
        <v>862.62065182525407</v>
      </c>
      <c r="AH53" s="140">
        <f>INDEX('[3]60-Mile'!$V$4:$V$129,MATCH(AE53,'[3]60-Mile'!$A$4:$A$129,0))</f>
        <v>1551.7142857142858</v>
      </c>
      <c r="AI53" s="187"/>
      <c r="AJ53" s="141">
        <f>INDEX('[3]60-Mile'!$X$4:$X$129,MATCH(AE53,'[3]60-Mile'!$A$4:$A$129,0))</f>
        <v>41.878901702898013</v>
      </c>
      <c r="AK53" s="142">
        <f>INDEX('[3]60-Mile'!$AA$4:$AA$129,MATCH(AE53,'[3]60-Mile'!$A$4:$A$129,0))</f>
        <v>64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3</v>
      </c>
      <c r="I54" s="172">
        <f>INDEX('Data Table'!$F$4:$F$128,MATCH('Active &amp; Reserve'!C54,'Data Table'!$A$4:$A$128,0))</f>
        <v>15.406346797032187</v>
      </c>
      <c r="J54" s="191">
        <f>'Data Table'!BV50</f>
        <v>977</v>
      </c>
      <c r="K54" s="191">
        <f>'Data Table'!BW50</f>
        <v>521</v>
      </c>
      <c r="L54" s="191">
        <f>'Data Table'!BX50</f>
        <v>754</v>
      </c>
      <c r="M54" s="191">
        <f>'Data Table'!BY50</f>
        <v>749</v>
      </c>
      <c r="N54" s="191">
        <f>'Data Table'!BZ50</f>
        <v>888</v>
      </c>
      <c r="O54" s="191">
        <f>'Data Table'!CA50</f>
        <v>810</v>
      </c>
      <c r="P54" s="191">
        <f>'Data Table'!CB50</f>
        <v>572</v>
      </c>
      <c r="Q54" s="191">
        <f>'Data Table'!CC50</f>
        <v>17</v>
      </c>
      <c r="R54" s="191">
        <f>'Data Table'!CD50</f>
        <v>26</v>
      </c>
      <c r="S54" s="191">
        <f>'Data Table'!CE50</f>
        <v>91</v>
      </c>
      <c r="T54" s="191">
        <f>'Data Table'!CF50</f>
        <v>59</v>
      </c>
      <c r="U54" s="191">
        <f>'Data Table'!CG50</f>
        <v>79</v>
      </c>
      <c r="V54" s="191">
        <f>'Data Table'!CH50</f>
        <v>70</v>
      </c>
      <c r="W54" s="191">
        <f>'Data Table'!CI50</f>
        <v>36</v>
      </c>
      <c r="X54" s="191">
        <f>'Data Table'!CK50</f>
        <v>5375</v>
      </c>
      <c r="Y54" s="191">
        <f>'Data Table'!CL50</f>
        <v>15793</v>
      </c>
      <c r="Z54" s="191">
        <f>'Data Table'!CM50</f>
        <v>13662</v>
      </c>
      <c r="AA54" s="191">
        <f>'Data Table'!CN50</f>
        <v>20264</v>
      </c>
      <c r="AB54" s="191">
        <f>'Data Table'!CO50</f>
        <v>21257</v>
      </c>
      <c r="AC54" s="191">
        <f>'Data Table'!CP50</f>
        <v>-7533</v>
      </c>
      <c r="AD54" s="191">
        <f>'Data Table'!CQ50</f>
        <v>44725</v>
      </c>
      <c r="AE54" s="189" t="s">
        <v>174</v>
      </c>
      <c r="AF54" s="138">
        <f t="shared" si="1"/>
        <v>15.406346797032187</v>
      </c>
      <c r="AG54" s="139">
        <f>INDEX('Data Table'!$BE$4:$BE$128,MATCH('Active &amp; Reserve'!C54,'Data Table'!$A$4:$A$128,0))</f>
        <v>1380.70557449649</v>
      </c>
      <c r="AH54" s="140">
        <f>INDEX('[3]60-Mile'!$V$4:$V$129,MATCH(AE54,'[3]60-Mile'!$A$4:$A$129,0))</f>
        <v>753</v>
      </c>
      <c r="AI54" s="187"/>
      <c r="AJ54" s="141">
        <f>INDEX('[3]60-Mile'!$X$4:$X$129,MATCH(AE54,'[3]60-Mile'!$A$4:$A$129,0))</f>
        <v>90.449427548065074</v>
      </c>
      <c r="AK54" s="142">
        <f>INDEX('[3]60-Mile'!$AA$4:$AA$129,MATCH(AE54,'[3]60-Mile'!$A$4:$A$129,0))</f>
        <v>54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58</v>
      </c>
      <c r="I55" s="172">
        <f>INDEX('Data Table'!$F$4:$F$128,MATCH('Active &amp; Reserve'!C55,'Data Table'!$A$4:$A$128,0))</f>
        <v>2.3149839573706464E-3</v>
      </c>
      <c r="J55" s="191">
        <f>'Data Table'!BV51</f>
        <v>275</v>
      </c>
      <c r="K55" s="191">
        <f>'Data Table'!BW51</f>
        <v>194</v>
      </c>
      <c r="L55" s="191">
        <f>'Data Table'!BX51</f>
        <v>158</v>
      </c>
      <c r="M55" s="191">
        <f>'Data Table'!BY51</f>
        <v>226</v>
      </c>
      <c r="N55" s="191">
        <f>'Data Table'!BZ51</f>
        <v>276</v>
      </c>
      <c r="O55" s="191">
        <f>'Data Table'!CA51</f>
        <v>223</v>
      </c>
      <c r="P55" s="191">
        <f>'Data Table'!CB51</f>
        <v>222</v>
      </c>
      <c r="Q55" s="191">
        <f>'Data Table'!CC51</f>
        <v>9</v>
      </c>
      <c r="R55" s="191">
        <f>'Data Table'!CD51</f>
        <v>5</v>
      </c>
      <c r="S55" s="191">
        <f>'Data Table'!CE51</f>
        <v>13</v>
      </c>
      <c r="T55" s="191">
        <f>'Data Table'!CF51</f>
        <v>24</v>
      </c>
      <c r="U55" s="191">
        <f>'Data Table'!CG51</f>
        <v>21</v>
      </c>
      <c r="V55" s="191">
        <f>'Data Table'!CH51</f>
        <v>8</v>
      </c>
      <c r="W55" s="191">
        <f>'Data Table'!CI51</f>
        <v>4</v>
      </c>
      <c r="X55" s="191">
        <f>'Data Table'!CK51</f>
        <v>3776</v>
      </c>
      <c r="Y55" s="191">
        <f>'Data Table'!CL51</f>
        <v>5995</v>
      </c>
      <c r="Z55" s="191">
        <f>'Data Table'!CM51</f>
        <v>5527</v>
      </c>
      <c r="AA55" s="191">
        <f>'Data Table'!CN51</f>
        <v>3368</v>
      </c>
      <c r="AB55" s="191">
        <f>'Data Table'!CO51</f>
        <v>7377</v>
      </c>
      <c r="AC55" s="191">
        <f>'Data Table'!CP51</f>
        <v>4171</v>
      </c>
      <c r="AD55" s="191">
        <f>'Data Table'!CQ51</f>
        <v>2448</v>
      </c>
      <c r="AE55" s="189" t="s">
        <v>226</v>
      </c>
      <c r="AF55" s="138">
        <f t="shared" si="1"/>
        <v>2.3149839573706464E-3</v>
      </c>
      <c r="AG55" s="139">
        <f>INDEX('Data Table'!$BE$4:$BE$128,MATCH('Active &amp; Reserve'!C55,'Data Table'!$A$4:$A$128,0))</f>
        <v>353.24040227554923</v>
      </c>
      <c r="AH55" s="140">
        <f>INDEX('[3]60-Mile'!$V$4:$V$129,MATCH(AE55,'[3]60-Mile'!$A$4:$A$129,0))</f>
        <v>224.85714285714286</v>
      </c>
      <c r="AI55" s="187"/>
      <c r="AJ55" s="141">
        <f>INDEX('[3]60-Mile'!$X$4:$X$129,MATCH(AE55,'[3]60-Mile'!$A$4:$A$129,0))</f>
        <v>13.588488700749517</v>
      </c>
      <c r="AK55" s="142">
        <f>INDEX('[3]60-Mile'!$AA$4:$AA$129,MATCH(AE55,'[3]60-Mile'!$A$4:$A$129,0))</f>
        <v>12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50</v>
      </c>
      <c r="I56" s="172">
        <f>INDEX('Data Table'!$F$4:$F$128,MATCH('Active &amp; Reserve'!C56,'Data Table'!$A$4:$A$128,0))</f>
        <v>4.6765233705429489E-3</v>
      </c>
      <c r="J56" s="191">
        <f>'Data Table'!BV52</f>
        <v>172</v>
      </c>
      <c r="K56" s="191">
        <f>'Data Table'!BW52</f>
        <v>142</v>
      </c>
      <c r="L56" s="191">
        <f>'Data Table'!BX52</f>
        <v>116</v>
      </c>
      <c r="M56" s="191">
        <f>'Data Table'!BY52</f>
        <v>138</v>
      </c>
      <c r="N56" s="191">
        <f>'Data Table'!BZ52</f>
        <v>186</v>
      </c>
      <c r="O56" s="191">
        <f>'Data Table'!CA52</f>
        <v>168</v>
      </c>
      <c r="P56" s="191">
        <f>'Data Table'!CB52</f>
        <v>135</v>
      </c>
      <c r="Q56" s="191">
        <f>'Data Table'!CC52</f>
        <v>9</v>
      </c>
      <c r="R56" s="191">
        <f>'Data Table'!CD52</f>
        <v>4</v>
      </c>
      <c r="S56" s="191">
        <f>'Data Table'!CE52</f>
        <v>13</v>
      </c>
      <c r="T56" s="191">
        <f>'Data Table'!CF52</f>
        <v>16</v>
      </c>
      <c r="U56" s="191">
        <f>'Data Table'!CG52</f>
        <v>15</v>
      </c>
      <c r="V56" s="191">
        <f>'Data Table'!CH52</f>
        <v>10</v>
      </c>
      <c r="W56" s="191">
        <f>'Data Table'!CI52</f>
        <v>2</v>
      </c>
      <c r="X56" s="191">
        <f>'Data Table'!CK52</f>
        <v>3776</v>
      </c>
      <c r="Y56" s="191">
        <f>'Data Table'!CL52</f>
        <v>5995</v>
      </c>
      <c r="Z56" s="191">
        <f>'Data Table'!CM52</f>
        <v>5527</v>
      </c>
      <c r="AA56" s="191">
        <f>'Data Table'!CN52</f>
        <v>3368</v>
      </c>
      <c r="AB56" s="191">
        <f>'Data Table'!CO52</f>
        <v>7377</v>
      </c>
      <c r="AC56" s="191">
        <f>'Data Table'!CP52</f>
        <v>4171</v>
      </c>
      <c r="AD56" s="191">
        <f>'Data Table'!CQ52</f>
        <v>2448</v>
      </c>
      <c r="AE56" s="189" t="s">
        <v>203</v>
      </c>
      <c r="AF56" s="138">
        <f t="shared" si="1"/>
        <v>4.6765233705429489E-3</v>
      </c>
      <c r="AG56" s="139">
        <f>INDEX('Data Table'!$BE$4:$BE$128,MATCH('Active &amp; Reserve'!C56,'Data Table'!$A$4:$A$128,0))</f>
        <v>366.0887671959967</v>
      </c>
      <c r="AH56" s="140">
        <f>INDEX('[3]60-Mile'!$V$4:$V$129,MATCH(AE56,'[3]60-Mile'!$A$4:$A$129,0))</f>
        <v>151</v>
      </c>
      <c r="AI56" s="187"/>
      <c r="AJ56" s="141">
        <f>INDEX('[3]60-Mile'!$X$4:$X$129,MATCH(AE56,'[3]60-Mile'!$A$4:$A$129,0))</f>
        <v>15.980698123655516</v>
      </c>
      <c r="AK56" s="142">
        <f>INDEX('[3]60-Mile'!$AA$4:$AA$129,MATCH(AE56,'[3]60-Mile'!$A$4:$A$129,0))</f>
        <v>9.8571428571428577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34</v>
      </c>
      <c r="I57" s="172">
        <f>INDEX('Data Table'!$F$4:$F$128,MATCH('Active &amp; Reserve'!C57,'Data Table'!$A$4:$A$128,0))</f>
        <v>2.890577727323184E-2</v>
      </c>
      <c r="J57" s="191">
        <f>'Data Table'!BV53</f>
        <v>88</v>
      </c>
      <c r="K57" s="191">
        <f>'Data Table'!BW53</f>
        <v>144</v>
      </c>
      <c r="L57" s="191">
        <f>'Data Table'!BX53</f>
        <v>107</v>
      </c>
      <c r="M57" s="191">
        <f>'Data Table'!BY53</f>
        <v>114</v>
      </c>
      <c r="N57" s="191">
        <f>'Data Table'!BZ53</f>
        <v>288</v>
      </c>
      <c r="O57" s="191">
        <f>'Data Table'!CA53</f>
        <v>103</v>
      </c>
      <c r="P57" s="191">
        <f>'Data Table'!CB53</f>
        <v>221</v>
      </c>
      <c r="Q57" s="191">
        <f>'Data Table'!CC53</f>
        <v>5</v>
      </c>
      <c r="R57" s="191">
        <f>'Data Table'!CD53</f>
        <v>4</v>
      </c>
      <c r="S57" s="191">
        <f>'Data Table'!CE53</f>
        <v>51</v>
      </c>
      <c r="T57" s="191">
        <f>'Data Table'!CF53</f>
        <v>17</v>
      </c>
      <c r="U57" s="191">
        <f>'Data Table'!CG53</f>
        <v>17</v>
      </c>
      <c r="V57" s="191">
        <f>'Data Table'!CH53</f>
        <v>32</v>
      </c>
      <c r="W57" s="191">
        <f>'Data Table'!CI53</f>
        <v>9</v>
      </c>
      <c r="X57" s="191">
        <f>'Data Table'!CK53</f>
        <v>3776</v>
      </c>
      <c r="Y57" s="191">
        <f>'Data Table'!CL53</f>
        <v>5995</v>
      </c>
      <c r="Z57" s="191">
        <f>'Data Table'!CM53</f>
        <v>5527</v>
      </c>
      <c r="AA57" s="191">
        <f>'Data Table'!CN53</f>
        <v>3368</v>
      </c>
      <c r="AB57" s="191">
        <f>'Data Table'!CO53</f>
        <v>7377</v>
      </c>
      <c r="AC57" s="191">
        <f>'Data Table'!CP53</f>
        <v>4171</v>
      </c>
      <c r="AD57" s="191">
        <f>'Data Table'!CQ53</f>
        <v>2448</v>
      </c>
      <c r="AE57" s="189" t="s">
        <v>228</v>
      </c>
      <c r="AF57" s="138">
        <f t="shared" si="1"/>
        <v>2.890577727323184E-2</v>
      </c>
      <c r="AG57" s="139">
        <f>INDEX('Data Table'!$BE$4:$BE$128,MATCH('Active &amp; Reserve'!C57,'Data Table'!$A$4:$A$128,0))</f>
        <v>710.54193744137535</v>
      </c>
      <c r="AH57" s="140">
        <f>INDEX('[3]60-Mile'!$V$4:$V$129,MATCH(AE57,'[3]60-Mile'!$A$4:$A$129,0))</f>
        <v>152.14285714285714</v>
      </c>
      <c r="AI57" s="187"/>
      <c r="AJ57" s="141">
        <f>INDEX('[3]60-Mile'!$X$4:$X$129,MATCH(AE57,'[3]60-Mile'!$A$4:$A$129,0))</f>
        <v>80.946110207967379</v>
      </c>
      <c r="AK57" s="142">
        <f>INDEX('[3]60-Mile'!$AA$4:$AA$129,MATCH(AE57,'[3]60-Mile'!$A$4:$A$129,0))</f>
        <v>19.285714285714285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99</v>
      </c>
      <c r="I58" s="172">
        <f>INDEX('Data Table'!$F$4:$F$128,MATCH('Active &amp; Reserve'!C58,'Data Table'!$A$4:$A$128,0))</f>
        <v>1.5356073053855747E-5</v>
      </c>
      <c r="J58" s="191">
        <f>'Data Table'!BV54</f>
        <v>29</v>
      </c>
      <c r="K58" s="191">
        <f>'Data Table'!BW54</f>
        <v>18</v>
      </c>
      <c r="L58" s="191">
        <f>'Data Table'!BX54</f>
        <v>35</v>
      </c>
      <c r="M58" s="191">
        <f>'Data Table'!BY54</f>
        <v>42</v>
      </c>
      <c r="N58" s="191">
        <f>'Data Table'!BZ54</f>
        <v>51</v>
      </c>
      <c r="O58" s="191">
        <f>'Data Table'!CA54</f>
        <v>28</v>
      </c>
      <c r="P58" s="191">
        <f>'Data Table'!CB54</f>
        <v>21</v>
      </c>
      <c r="Q58" s="191">
        <f>'Data Table'!CC54</f>
        <v>3</v>
      </c>
      <c r="R58" s="191">
        <f>'Data Table'!CD54</f>
        <v>3</v>
      </c>
      <c r="S58" s="191">
        <f>'Data Table'!CE54</f>
        <v>3</v>
      </c>
      <c r="T58" s="191">
        <f>'Data Table'!CF54</f>
        <v>4</v>
      </c>
      <c r="U58" s="191">
        <f>'Data Table'!CG54</f>
        <v>6</v>
      </c>
      <c r="V58" s="191">
        <f>'Data Table'!CH54</f>
        <v>2</v>
      </c>
      <c r="W58" s="191">
        <f>'Data Table'!CI54</f>
        <v>0</v>
      </c>
      <c r="X58" s="191">
        <f>'Data Table'!CK54</f>
        <v>868</v>
      </c>
      <c r="Y58" s="191">
        <f>'Data Table'!CL54</f>
        <v>994</v>
      </c>
      <c r="Z58" s="191">
        <f>'Data Table'!CM54</f>
        <v>644</v>
      </c>
      <c r="AA58" s="191">
        <f>'Data Table'!CN54</f>
        <v>1526</v>
      </c>
      <c r="AB58" s="191">
        <f>'Data Table'!CO54</f>
        <v>1152</v>
      </c>
      <c r="AC58" s="191">
        <f>'Data Table'!CP54</f>
        <v>1521</v>
      </c>
      <c r="AD58" s="191">
        <f>'Data Table'!CQ54</f>
        <v>1790</v>
      </c>
      <c r="AE58" s="189" t="s">
        <v>194</v>
      </c>
      <c r="AF58" s="138">
        <f t="shared" si="1"/>
        <v>1.5356073053855747E-5</v>
      </c>
      <c r="AG58" s="139">
        <f>INDEX('Data Table'!$BE$4:$BE$128,MATCH('Active &amp; Reserve'!C58,'Data Table'!$A$4:$A$128,0))</f>
        <v>292.31516600960367</v>
      </c>
      <c r="AH58" s="140">
        <f>INDEX('[3]60-Mile'!$V$4:$V$129,MATCH(AE58,'[3]60-Mile'!$A$4:$A$129,0))</f>
        <v>32</v>
      </c>
      <c r="AI58" s="187"/>
      <c r="AJ58" s="141">
        <f>INDEX('[3]60-Mile'!$X$4:$X$129,MATCH(AE58,'[3]60-Mile'!$A$4:$A$129,0))</f>
        <v>23.915846116477645</v>
      </c>
      <c r="AK58" s="142">
        <f>INDEX('[3]60-Mile'!$AA$4:$AA$129,MATCH(AE58,'[3]60-Mile'!$A$4:$A$129,0))</f>
        <v>3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28</v>
      </c>
      <c r="I59" s="172">
        <f>INDEX('Data Table'!$F$4:$F$128,MATCH('Active &amp; Reserve'!C59,'Data Table'!$A$4:$A$128,0))</f>
        <v>5.0627215412348173E-2</v>
      </c>
      <c r="J59" s="191">
        <f>'Data Table'!BV55</f>
        <v>4</v>
      </c>
      <c r="K59" s="191">
        <f>'Data Table'!BW55</f>
        <v>9</v>
      </c>
      <c r="L59" s="191">
        <f>'Data Table'!BX55</f>
        <v>14</v>
      </c>
      <c r="M59" s="191">
        <f>'Data Table'!BY55</f>
        <v>21</v>
      </c>
      <c r="N59" s="191">
        <f>'Data Table'!BZ55</f>
        <v>34</v>
      </c>
      <c r="O59" s="191">
        <f>'Data Table'!CA55</f>
        <v>21</v>
      </c>
      <c r="P59" s="191">
        <f>'Data Table'!CB55</f>
        <v>10</v>
      </c>
      <c r="Q59" s="191">
        <f>'Data Table'!CC55</f>
        <v>0</v>
      </c>
      <c r="R59" s="191">
        <f>'Data Table'!CD55</f>
        <v>1</v>
      </c>
      <c r="S59" s="191">
        <f>'Data Table'!CE55</f>
        <v>1</v>
      </c>
      <c r="T59" s="191">
        <f>'Data Table'!CF55</f>
        <v>1</v>
      </c>
      <c r="U59" s="191">
        <f>'Data Table'!CG55</f>
        <v>1</v>
      </c>
      <c r="V59" s="191">
        <f>'Data Table'!CH55</f>
        <v>1</v>
      </c>
      <c r="W59" s="191">
        <f>'Data Table'!CI55</f>
        <v>1</v>
      </c>
      <c r="X59" s="191">
        <f>'Data Table'!CK55</f>
        <v>5450</v>
      </c>
      <c r="Y59" s="191">
        <f>'Data Table'!CL55</f>
        <v>6069</v>
      </c>
      <c r="Z59" s="191">
        <f>'Data Table'!CM55</f>
        <v>10723</v>
      </c>
      <c r="AA59" s="191">
        <f>'Data Table'!CN55</f>
        <v>5576</v>
      </c>
      <c r="AB59" s="191">
        <f>'Data Table'!CO55</f>
        <v>10723</v>
      </c>
      <c r="AC59" s="191">
        <f>'Data Table'!CP55</f>
        <v>7724</v>
      </c>
      <c r="AD59" s="191">
        <f>'Data Table'!CQ55</f>
        <v>10274</v>
      </c>
      <c r="AE59" s="189" t="s">
        <v>180</v>
      </c>
      <c r="AF59" s="138">
        <f t="shared" si="1"/>
        <v>5.0627215412348173E-2</v>
      </c>
      <c r="AG59" s="139">
        <f>INDEX('Data Table'!$BE$4:$BE$128,MATCH('Active &amp; Reserve'!C59,'Data Table'!$A$4:$A$128,0))</f>
        <v>129.13570082118173</v>
      </c>
      <c r="AH59" s="140">
        <f>INDEX('[3]60-Mile'!$V$4:$V$129,MATCH(AE59,'[3]60-Mile'!$A$4:$A$129,0))</f>
        <v>16.142857142857142</v>
      </c>
      <c r="AI59" s="187"/>
      <c r="AJ59" s="141">
        <f>INDEX('[3]60-Mile'!$X$4:$X$129,MATCH(AE59,'[3]60-Mile'!$A$4:$A$129,0))</f>
        <v>8.016813641583429</v>
      </c>
      <c r="AK59" s="142">
        <f>INDEX('[3]60-Mile'!$AA$4:$AA$129,MATCH(AE59,'[3]60-Mile'!$A$4:$A$129,0))</f>
        <v>0.8571428571428571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16</v>
      </c>
      <c r="I60" s="172">
        <f>INDEX('Data Table'!$F$4:$F$128,MATCH('Active &amp; Reserve'!C60,'Data Table'!$A$4:$A$128,0))</f>
        <v>0.32477873304415428</v>
      </c>
      <c r="J60" s="191">
        <f>'Data Table'!BV56</f>
        <v>99</v>
      </c>
      <c r="K60" s="191">
        <f>'Data Table'!BW56</f>
        <v>75</v>
      </c>
      <c r="L60" s="191">
        <f>'Data Table'!BX56</f>
        <v>56</v>
      </c>
      <c r="M60" s="191">
        <f>'Data Table'!BY56</f>
        <v>28</v>
      </c>
      <c r="N60" s="191">
        <f>'Data Table'!BZ56</f>
        <v>94</v>
      </c>
      <c r="O60" s="191">
        <f>'Data Table'!CA56</f>
        <v>70</v>
      </c>
      <c r="P60" s="191">
        <f>'Data Table'!CB56</f>
        <v>95</v>
      </c>
      <c r="Q60" s="191">
        <f>'Data Table'!CC56</f>
        <v>2</v>
      </c>
      <c r="R60" s="191">
        <f>'Data Table'!CD56</f>
        <v>6</v>
      </c>
      <c r="S60" s="191">
        <f>'Data Table'!CE56</f>
        <v>5</v>
      </c>
      <c r="T60" s="191">
        <f>'Data Table'!CF56</f>
        <v>2</v>
      </c>
      <c r="U60" s="191">
        <f>'Data Table'!CG56</f>
        <v>3</v>
      </c>
      <c r="V60" s="191">
        <f>'Data Table'!CH56</f>
        <v>1</v>
      </c>
      <c r="W60" s="191">
        <f>'Data Table'!CI56</f>
        <v>0</v>
      </c>
      <c r="X60" s="191">
        <f>'Data Table'!CK56</f>
        <v>1029</v>
      </c>
      <c r="Y60" s="191">
        <f>'Data Table'!CL56</f>
        <v>-2048</v>
      </c>
      <c r="Z60" s="191">
        <f>'Data Table'!CM56</f>
        <v>1277</v>
      </c>
      <c r="AA60" s="191">
        <f>'Data Table'!CN56</f>
        <v>857</v>
      </c>
      <c r="AB60" s="191">
        <f>'Data Table'!CO56</f>
        <v>-77</v>
      </c>
      <c r="AC60" s="191">
        <f>'Data Table'!CP56</f>
        <v>2793</v>
      </c>
      <c r="AD60" s="191">
        <f>'Data Table'!CQ56</f>
        <v>1335</v>
      </c>
      <c r="AE60" s="189" t="s">
        <v>224</v>
      </c>
      <c r="AF60" s="138">
        <f t="shared" si="1"/>
        <v>0.32477873304415428</v>
      </c>
      <c r="AG60" s="139">
        <f>INDEX('Data Table'!$BE$4:$BE$128,MATCH('Active &amp; Reserve'!C60,'Data Table'!$A$4:$A$128,0))</f>
        <v>1382.8460902089184</v>
      </c>
      <c r="AH60" s="140">
        <f>INDEX('[3]60-Mile'!$V$4:$V$129,MATCH(AE60,'[3]60-Mile'!$A$4:$A$129,0))</f>
        <v>73.857142857142861</v>
      </c>
      <c r="AI60" s="187"/>
      <c r="AJ60" s="141">
        <f>INDEX('[3]60-Mile'!$X$4:$X$129,MATCH(AE60,'[3]60-Mile'!$A$4:$A$129,0))</f>
        <v>14.68137911748599</v>
      </c>
      <c r="AK60" s="142">
        <f>INDEX('[3]60-Mile'!$AA$4:$AA$129,MATCH(AE60,'[3]60-Mile'!$A$4:$A$129,0))</f>
        <v>2.7142857142857144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76</v>
      </c>
      <c r="I61" s="172">
        <f>INDEX('Data Table'!$F$4:$F$128,MATCH('Active &amp; Reserve'!C61,'Data Table'!$A$4:$A$128,0))</f>
        <v>1.0729642958372055E-3</v>
      </c>
      <c r="J61" s="191">
        <f>'Data Table'!BV57</f>
        <v>92</v>
      </c>
      <c r="K61" s="191">
        <f>'Data Table'!BW57</f>
        <v>114</v>
      </c>
      <c r="L61" s="191">
        <f>'Data Table'!BX57</f>
        <v>143</v>
      </c>
      <c r="M61" s="191">
        <f>'Data Table'!BY57</f>
        <v>135</v>
      </c>
      <c r="N61" s="191">
        <f>'Data Table'!BZ57</f>
        <v>123</v>
      </c>
      <c r="O61" s="191">
        <f>'Data Table'!CA57</f>
        <v>111</v>
      </c>
      <c r="P61" s="191">
        <f>'Data Table'!CB57</f>
        <v>104</v>
      </c>
      <c r="Q61" s="191">
        <f>'Data Table'!CC57</f>
        <v>3</v>
      </c>
      <c r="R61" s="191">
        <f>'Data Table'!CD57</f>
        <v>11</v>
      </c>
      <c r="S61" s="191">
        <f>'Data Table'!CE57</f>
        <v>4</v>
      </c>
      <c r="T61" s="191">
        <f>'Data Table'!CF57</f>
        <v>12</v>
      </c>
      <c r="U61" s="191">
        <f>'Data Table'!CG57</f>
        <v>7</v>
      </c>
      <c r="V61" s="191">
        <f>'Data Table'!CH57</f>
        <v>4</v>
      </c>
      <c r="W61" s="191">
        <f>'Data Table'!CI57</f>
        <v>6</v>
      </c>
      <c r="X61" s="191">
        <f>'Data Table'!CK57</f>
        <v>1172</v>
      </c>
      <c r="Y61" s="191">
        <f>'Data Table'!CL57</f>
        <v>-2817</v>
      </c>
      <c r="Z61" s="191">
        <f>'Data Table'!CM57</f>
        <v>5085</v>
      </c>
      <c r="AA61" s="191">
        <f>'Data Table'!CN57</f>
        <v>5631</v>
      </c>
      <c r="AB61" s="191">
        <f>'Data Table'!CO57</f>
        <v>-4766</v>
      </c>
      <c r="AC61" s="191">
        <f>'Data Table'!CP57</f>
        <v>3185</v>
      </c>
      <c r="AD61" s="191">
        <f>'Data Table'!CQ57</f>
        <v>1907</v>
      </c>
      <c r="AE61" s="189" t="s">
        <v>199</v>
      </c>
      <c r="AF61" s="138">
        <f t="shared" si="1"/>
        <v>1.0729642958372055E-3</v>
      </c>
      <c r="AG61" s="139">
        <f>INDEX('Data Table'!$BE$4:$BE$128,MATCH('Active &amp; Reserve'!C61,'Data Table'!$A$4:$A$128,0))</f>
        <v>1107.7486100358926</v>
      </c>
      <c r="AH61" s="140">
        <f>INDEX('[3]60-Mile'!$V$4:$V$129,MATCH(AE61,'[3]60-Mile'!$A$4:$A$129,0))</f>
        <v>117.42857142857143</v>
      </c>
      <c r="AI61" s="187"/>
      <c r="AJ61" s="141">
        <f>INDEX('[3]60-Mile'!$X$4:$X$129,MATCH(AE61,'[3]60-Mile'!$A$4:$A$129,0))</f>
        <v>52.783447110985989</v>
      </c>
      <c r="AK61" s="142">
        <f>INDEX('[3]60-Mile'!$AA$4:$AA$129,MATCH(AE61,'[3]60-Mile'!$A$4:$A$129,0))</f>
        <v>6.7142857142857144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110</v>
      </c>
      <c r="I62" s="172">
        <f>INDEX('Data Table'!$F$4:$F$128,MATCH('Active &amp; Reserve'!C62,'Data Table'!$A$4:$A$128,0))</f>
        <v>7.8707004617999379E-7</v>
      </c>
      <c r="J62" s="191">
        <f>'Data Table'!BV58</f>
        <v>81</v>
      </c>
      <c r="K62" s="191">
        <f>'Data Table'!BW58</f>
        <v>29</v>
      </c>
      <c r="L62" s="191">
        <f>'Data Table'!BX58</f>
        <v>41</v>
      </c>
      <c r="M62" s="191">
        <f>'Data Table'!BY58</f>
        <v>41</v>
      </c>
      <c r="N62" s="191">
        <f>'Data Table'!BZ58</f>
        <v>121</v>
      </c>
      <c r="O62" s="191">
        <f>'Data Table'!CA58</f>
        <v>14</v>
      </c>
      <c r="P62" s="191">
        <f>'Data Table'!CB58</f>
        <v>25</v>
      </c>
      <c r="Q62" s="191">
        <f>'Data Table'!CC58</f>
        <v>2</v>
      </c>
      <c r="R62" s="191">
        <f>'Data Table'!CD58</f>
        <v>1</v>
      </c>
      <c r="S62" s="191">
        <f>'Data Table'!CE58</f>
        <v>2</v>
      </c>
      <c r="T62" s="191">
        <f>'Data Table'!CF58</f>
        <v>2</v>
      </c>
      <c r="U62" s="191">
        <f>'Data Table'!CG58</f>
        <v>1</v>
      </c>
      <c r="V62" s="191">
        <f>'Data Table'!CH58</f>
        <v>0</v>
      </c>
      <c r="W62" s="191">
        <f>'Data Table'!CI58</f>
        <v>2</v>
      </c>
      <c r="X62" s="191">
        <f>'Data Table'!CK58</f>
        <v>0</v>
      </c>
      <c r="Y62" s="191">
        <f>'Data Table'!CL58</f>
        <v>1899</v>
      </c>
      <c r="Z62" s="191">
        <f>'Data Table'!CM58</f>
        <v>0</v>
      </c>
      <c r="AA62" s="191">
        <f>'Data Table'!CN58</f>
        <v>6641</v>
      </c>
      <c r="AB62" s="191">
        <f>'Data Table'!CO58</f>
        <v>0</v>
      </c>
      <c r="AC62" s="191">
        <f>'Data Table'!CP58</f>
        <v>0</v>
      </c>
      <c r="AD62" s="191">
        <f>'Data Table'!CQ58</f>
        <v>-2628</v>
      </c>
      <c r="AE62" s="189" t="s">
        <v>189</v>
      </c>
      <c r="AF62" s="138">
        <f t="shared" si="1"/>
        <v>7.8707004617999379E-7</v>
      </c>
      <c r="AG62" s="139">
        <f>INDEX('Data Table'!$BE$4:$BE$128,MATCH('Active &amp; Reserve'!C62,'Data Table'!$A$4:$A$128,0))</f>
        <v>303.07543076557738</v>
      </c>
      <c r="AH62" s="140">
        <f>INDEX('[3]60-Mile'!$V$4:$V$129,MATCH(AE62,'[3]60-Mile'!$A$4:$A$129,0))</f>
        <v>50.285714285714285</v>
      </c>
      <c r="AI62" s="187"/>
      <c r="AJ62" s="141">
        <f>INDEX('[3]60-Mile'!$X$4:$X$129,MATCH(AE62,'[3]60-Mile'!$A$4:$A$129,0))</f>
        <v>11.068491827428126</v>
      </c>
      <c r="AK62" s="142">
        <f>INDEX('[3]60-Mile'!$AA$4:$AA$129,MATCH(AE62,'[3]60-Mile'!$A$4:$A$129,0))</f>
        <v>1.4285714285714286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22</v>
      </c>
      <c r="I63" s="172">
        <f>INDEX('Data Table'!$F$4:$F$128,MATCH('Active &amp; Reserve'!C63,'Data Table'!$A$4:$A$128,0))</f>
        <v>9.108807814465586E-2</v>
      </c>
      <c r="J63" s="191">
        <f>'Data Table'!BV59</f>
        <v>245</v>
      </c>
      <c r="K63" s="191">
        <f>'Data Table'!BW59</f>
        <v>204</v>
      </c>
      <c r="L63" s="191">
        <f>'Data Table'!BX59</f>
        <v>249</v>
      </c>
      <c r="M63" s="191">
        <f>'Data Table'!BY59</f>
        <v>291</v>
      </c>
      <c r="N63" s="191">
        <f>'Data Table'!BZ59</f>
        <v>316</v>
      </c>
      <c r="O63" s="191">
        <f>'Data Table'!CA59</f>
        <v>273</v>
      </c>
      <c r="P63" s="191">
        <f>'Data Table'!CB59</f>
        <v>318</v>
      </c>
      <c r="Q63" s="191">
        <f>'Data Table'!CC59</f>
        <v>11</v>
      </c>
      <c r="R63" s="191">
        <f>'Data Table'!CD59</f>
        <v>8</v>
      </c>
      <c r="S63" s="191">
        <f>'Data Table'!CE59</f>
        <v>32</v>
      </c>
      <c r="T63" s="191">
        <f>'Data Table'!CF59</f>
        <v>31</v>
      </c>
      <c r="U63" s="191">
        <f>'Data Table'!CG59</f>
        <v>21</v>
      </c>
      <c r="V63" s="191">
        <f>'Data Table'!CH59</f>
        <v>25</v>
      </c>
      <c r="W63" s="191">
        <f>'Data Table'!CI59</f>
        <v>9</v>
      </c>
      <c r="X63" s="191">
        <f>'Data Table'!CK59</f>
        <v>848</v>
      </c>
      <c r="Y63" s="191">
        <f>'Data Table'!CL59</f>
        <v>3135</v>
      </c>
      <c r="Z63" s="191">
        <f>'Data Table'!CM59</f>
        <v>2189</v>
      </c>
      <c r="AA63" s="191">
        <f>'Data Table'!CN59</f>
        <v>-2507</v>
      </c>
      <c r="AB63" s="191">
        <f>'Data Table'!CO59</f>
        <v>2543</v>
      </c>
      <c r="AC63" s="191">
        <f>'Data Table'!CP59</f>
        <v>2735</v>
      </c>
      <c r="AD63" s="191">
        <f>'Data Table'!CQ59</f>
        <v>3152</v>
      </c>
      <c r="AE63" s="203" t="s">
        <v>237</v>
      </c>
      <c r="AF63" s="145">
        <f t="shared" si="1"/>
        <v>9.108807814465586E-2</v>
      </c>
      <c r="AG63" s="146">
        <f>INDEX('Data Table'!$BE$4:$BE$128,MATCH('Active &amp; Reserve'!C63,'Data Table'!$A$4:$A$128,0))</f>
        <v>513.83637828055987</v>
      </c>
      <c r="AH63" s="204">
        <f>INDEX('[3]60-Mile'!$V$4:$V$129,MATCH(AE63,'[3]60-Mile'!$A$4:$A$129,0))</f>
        <v>270.85714285714283</v>
      </c>
      <c r="AI63" s="205"/>
      <c r="AJ63" s="206">
        <f>INDEX('[3]60-Mile'!$X$4:$X$129,MATCH(AE63,'[3]60-Mile'!$A$4:$A$129,0))</f>
        <v>33.964540430809762</v>
      </c>
      <c r="AK63" s="147">
        <f>INDEX('[3]60-Mile'!$AA$4:$AA$129,MATCH(AE63,'[3]60-Mile'!$A$4:$A$129,0))</f>
        <v>19.571428571428573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370</v>
      </c>
      <c r="E64" s="68">
        <v>102</v>
      </c>
      <c r="F64" s="170" t="s">
        <v>157</v>
      </c>
      <c r="G64" s="171">
        <v>25</v>
      </c>
      <c r="H64" s="171">
        <f t="shared" si="2"/>
        <v>55</v>
      </c>
      <c r="I64" s="172">
        <f>INDEX('Data Table'!$F$4:$F$128,MATCH('Active &amp; Reserve'!C64,'Data Table'!$A$4:$A$128,0))</f>
        <v>2.7283549999312855E-3</v>
      </c>
      <c r="J64" s="191">
        <f>'Data Table'!BV60</f>
        <v>184</v>
      </c>
      <c r="K64" s="191">
        <f>'Data Table'!BW60</f>
        <v>332</v>
      </c>
      <c r="L64" s="191">
        <f>'Data Table'!BX60</f>
        <v>407</v>
      </c>
      <c r="M64" s="191">
        <f>'Data Table'!BY60</f>
        <v>394</v>
      </c>
      <c r="N64" s="191">
        <f>'Data Table'!BZ60</f>
        <v>353</v>
      </c>
      <c r="O64" s="191">
        <f>'Data Table'!CA60</f>
        <v>363</v>
      </c>
      <c r="P64" s="191">
        <f>'Data Table'!CB60</f>
        <v>309</v>
      </c>
      <c r="Q64" s="191">
        <f>'Data Table'!CC60</f>
        <v>0</v>
      </c>
      <c r="R64" s="191">
        <f>'Data Table'!CD60</f>
        <v>2</v>
      </c>
      <c r="S64" s="191">
        <f>'Data Table'!CE60</f>
        <v>20</v>
      </c>
      <c r="T64" s="191">
        <f>'Data Table'!CF60</f>
        <v>4</v>
      </c>
      <c r="U64" s="191">
        <f>'Data Table'!CG60</f>
        <v>5</v>
      </c>
      <c r="V64" s="191">
        <f>'Data Table'!CH60</f>
        <v>11</v>
      </c>
      <c r="W64" s="191">
        <f>'Data Table'!CI60</f>
        <v>1</v>
      </c>
      <c r="X64" s="191">
        <f>'Data Table'!CK60</f>
        <v>9689</v>
      </c>
      <c r="Y64" s="191">
        <f>'Data Table'!CL60</f>
        <v>20831</v>
      </c>
      <c r="Z64" s="191">
        <f>'Data Table'!CM60</f>
        <v>-1006</v>
      </c>
      <c r="AA64" s="191">
        <f>'Data Table'!CN60</f>
        <v>7757</v>
      </c>
      <c r="AB64" s="191">
        <f>'Data Table'!CO60</f>
        <v>21922</v>
      </c>
      <c r="AC64" s="191">
        <f>'Data Table'!CP60</f>
        <v>3858</v>
      </c>
      <c r="AD64" s="200">
        <f>'Data Table'!CQ60</f>
        <v>12236</v>
      </c>
      <c r="AE64" s="193" t="s">
        <v>198</v>
      </c>
      <c r="AF64" s="138">
        <f t="shared" si="1"/>
        <v>2.7283549999312855E-3</v>
      </c>
      <c r="AG64" s="194">
        <f>INDEX('Data Table'!$BE$4:$BE$128,MATCH('Active &amp; Reserve'!C64,'Data Table'!$A$4:$A$128,0))</f>
        <v>256.00789712489291</v>
      </c>
      <c r="AH64" s="195">
        <f>INDEX('[3]60-Mile'!$V$4:$V$129,MATCH(AE64,'[3]60-Mile'!$A$4:$A$129,0))</f>
        <v>334.57142857142856</v>
      </c>
      <c r="AI64" s="196"/>
      <c r="AJ64" s="197">
        <f>INDEX('[3]60-Mile'!$X$4:$X$129,MATCH(AE64,'[3]60-Mile'!$A$4:$A$129,0))</f>
        <v>6.5266598036636578</v>
      </c>
      <c r="AK64" s="198">
        <f>INDEX('[3]60-Mile'!$AA$4:$AA$129,MATCH(AE64,'[3]60-Mile'!$A$4:$A$129,0))</f>
        <v>6.1428571428571432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0.93502858630167018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370</v>
      </c>
      <c r="E65" s="68">
        <v>54</v>
      </c>
      <c r="F65" s="170" t="s">
        <v>153</v>
      </c>
      <c r="G65" s="171">
        <v>76</v>
      </c>
      <c r="H65" s="171">
        <f t="shared" si="2"/>
        <v>32</v>
      </c>
      <c r="I65" s="172">
        <f>INDEX('Data Table'!$F$4:$F$128,MATCH('Active &amp; Reserve'!C65,'Data Table'!$A$4:$A$128,0))</f>
        <v>3.4410600934549847E-2</v>
      </c>
      <c r="J65" s="191">
        <f>'Data Table'!BV61</f>
        <v>168</v>
      </c>
      <c r="K65" s="191">
        <f>'Data Table'!BW61</f>
        <v>254</v>
      </c>
      <c r="L65" s="191">
        <f>'Data Table'!BX61</f>
        <v>198</v>
      </c>
      <c r="M65" s="191">
        <f>'Data Table'!BY61</f>
        <v>265</v>
      </c>
      <c r="N65" s="191">
        <f>'Data Table'!BZ61</f>
        <v>312</v>
      </c>
      <c r="O65" s="191">
        <f>'Data Table'!CA61</f>
        <v>355</v>
      </c>
      <c r="P65" s="191">
        <f>'Data Table'!CB61</f>
        <v>219</v>
      </c>
      <c r="Q65" s="191">
        <f>'Data Table'!CC61</f>
        <v>6</v>
      </c>
      <c r="R65" s="191">
        <f>'Data Table'!CD61</f>
        <v>11</v>
      </c>
      <c r="S65" s="191">
        <f>'Data Table'!CE61</f>
        <v>15</v>
      </c>
      <c r="T65" s="191">
        <f>'Data Table'!CF61</f>
        <v>21</v>
      </c>
      <c r="U65" s="191">
        <f>'Data Table'!CG61</f>
        <v>22</v>
      </c>
      <c r="V65" s="191">
        <f>'Data Table'!CH61</f>
        <v>9</v>
      </c>
      <c r="W65" s="191">
        <f>'Data Table'!CI61</f>
        <v>4</v>
      </c>
      <c r="X65" s="191">
        <f>'Data Table'!CK61</f>
        <v>868</v>
      </c>
      <c r="Y65" s="191">
        <f>'Data Table'!CL61</f>
        <v>994</v>
      </c>
      <c r="Z65" s="191">
        <f>'Data Table'!CM61</f>
        <v>644</v>
      </c>
      <c r="AA65" s="191">
        <f>'Data Table'!CN61</f>
        <v>1526</v>
      </c>
      <c r="AB65" s="191">
        <f>'Data Table'!CO61</f>
        <v>1152</v>
      </c>
      <c r="AC65" s="191">
        <f>'Data Table'!CP61</f>
        <v>1521</v>
      </c>
      <c r="AD65" s="200">
        <f>'Data Table'!CQ61</f>
        <v>1790</v>
      </c>
      <c r="AE65" s="193" t="s">
        <v>191</v>
      </c>
      <c r="AF65" s="138">
        <f t="shared" si="1"/>
        <v>3.4410600934549847E-2</v>
      </c>
      <c r="AG65" s="194">
        <f>INDEX('Data Table'!$BE$4:$BE$128,MATCH('Active &amp; Reserve'!C65,'Data Table'!$A$4:$A$128,0))</f>
        <v>648.39528473768621</v>
      </c>
      <c r="AH65" s="195">
        <f>INDEX('[3]60-Mile'!$V$4:$V$129,MATCH(AE65,'[3]60-Mile'!$A$4:$A$129,0))</f>
        <v>253</v>
      </c>
      <c r="AI65" s="196"/>
      <c r="AJ65" s="197">
        <f>INDEX('[3]60-Mile'!$X$4:$X$129,MATCH(AE65,'[3]60-Mile'!$A$4:$A$129,0))</f>
        <v>36.034071974710749</v>
      </c>
      <c r="AK65" s="198">
        <f>INDEX('[3]60-Mile'!$AA$4:$AA$129,MATCH(AE65,'[3]60-Mile'!$A$4:$A$129,0))</f>
        <v>12.571428571428571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0.77760353822017958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370</v>
      </c>
      <c r="E66" s="68">
        <v>152</v>
      </c>
      <c r="F66" s="170" t="s">
        <v>153</v>
      </c>
      <c r="G66" s="171">
        <v>45</v>
      </c>
      <c r="H66" s="171">
        <f t="shared" si="2"/>
        <v>10</v>
      </c>
      <c r="I66" s="172">
        <f>INDEX('Data Table'!$F$4:$F$128,MATCH('Active &amp; Reserve'!C66,'Data Table'!$A$4:$A$128,0))</f>
        <v>2.9150061032283503</v>
      </c>
      <c r="J66" s="191">
        <f>'Data Table'!BV62</f>
        <v>448</v>
      </c>
      <c r="K66" s="191">
        <f>'Data Table'!BW62</f>
        <v>369</v>
      </c>
      <c r="L66" s="191">
        <f>'Data Table'!BX62</f>
        <v>496</v>
      </c>
      <c r="M66" s="191">
        <f>'Data Table'!BY62</f>
        <v>441</v>
      </c>
      <c r="N66" s="191">
        <f>'Data Table'!BZ62</f>
        <v>406</v>
      </c>
      <c r="O66" s="191">
        <f>'Data Table'!CA62</f>
        <v>291</v>
      </c>
      <c r="P66" s="191">
        <f>'Data Table'!CB62</f>
        <v>297</v>
      </c>
      <c r="Q66" s="191">
        <f>'Data Table'!CC62</f>
        <v>59</v>
      </c>
      <c r="R66" s="191">
        <f>'Data Table'!CD62</f>
        <v>30</v>
      </c>
      <c r="S66" s="191">
        <f>'Data Table'!CE62</f>
        <v>224</v>
      </c>
      <c r="T66" s="191">
        <f>'Data Table'!CF62</f>
        <v>53</v>
      </c>
      <c r="U66" s="191">
        <f>'Data Table'!CG62</f>
        <v>49</v>
      </c>
      <c r="V66" s="191">
        <f>'Data Table'!CH62</f>
        <v>46</v>
      </c>
      <c r="W66" s="191">
        <f>'Data Table'!CI62</f>
        <v>45</v>
      </c>
      <c r="X66" s="191">
        <f>'Data Table'!CK62</f>
        <v>700</v>
      </c>
      <c r="Y66" s="191">
        <f>'Data Table'!CL62</f>
        <v>0</v>
      </c>
      <c r="Z66" s="191">
        <f>'Data Table'!CM62</f>
        <v>4822</v>
      </c>
      <c r="AA66" s="191">
        <f>'Data Table'!CN62</f>
        <v>3252</v>
      </c>
      <c r="AB66" s="191">
        <f>'Data Table'!CO62</f>
        <v>2884</v>
      </c>
      <c r="AC66" s="191">
        <f>'Data Table'!CP62</f>
        <v>3694</v>
      </c>
      <c r="AD66" s="200">
        <f>'Data Table'!CQ62</f>
        <v>0</v>
      </c>
      <c r="AE66" s="193" t="s">
        <v>232</v>
      </c>
      <c r="AF66" s="138">
        <f t="shared" si="1"/>
        <v>2.9150061032283503</v>
      </c>
      <c r="AG66" s="194">
        <f>INDEX('Data Table'!$BE$4:$BE$128,MATCH('Active &amp; Reserve'!C66,'Data Table'!$A$4:$A$128,0))</f>
        <v>1113.7792541692722</v>
      </c>
      <c r="AH66" s="195">
        <f>INDEX('[3]60-Mile'!$V$4:$V$129,MATCH(AE66,'[3]60-Mile'!$A$4:$A$129,0))</f>
        <v>392.57142857142856</v>
      </c>
      <c r="AI66" s="196"/>
      <c r="AJ66" s="197">
        <f>INDEX('[3]60-Mile'!$X$4:$X$129,MATCH(AE66,'[3]60-Mile'!$A$4:$A$129,0))</f>
        <v>93.022136071612451</v>
      </c>
      <c r="AK66" s="198">
        <f>INDEX('[3]60-Mile'!$AA$4:$AA$129,MATCH(AE66,'[3]60-Mile'!$A$4:$A$129,0))</f>
        <v>72.285714285714292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0.50483754512635381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370</v>
      </c>
      <c r="E67" s="68">
        <v>62</v>
      </c>
      <c r="F67" s="170" t="s">
        <v>76</v>
      </c>
      <c r="G67" s="171">
        <v>4</v>
      </c>
      <c r="H67" s="171">
        <f t="shared" si="2"/>
        <v>25</v>
      </c>
      <c r="I67" s="172">
        <f>INDEX('Data Table'!$F$4:$F$128,MATCH('Active &amp; Reserve'!C67,'Data Table'!$A$4:$A$128,0))</f>
        <v>6.6556243082010941E-2</v>
      </c>
      <c r="J67" s="191">
        <f>'Data Table'!BV63</f>
        <v>259</v>
      </c>
      <c r="K67" s="191">
        <f>'Data Table'!BW63</f>
        <v>166</v>
      </c>
      <c r="L67" s="191">
        <f>'Data Table'!BX63</f>
        <v>83</v>
      </c>
      <c r="M67" s="191">
        <f>'Data Table'!BY63</f>
        <v>216</v>
      </c>
      <c r="N67" s="191">
        <f>'Data Table'!BZ63</f>
        <v>351</v>
      </c>
      <c r="O67" s="191">
        <f>'Data Table'!CA63</f>
        <v>277</v>
      </c>
      <c r="P67" s="191">
        <f>'Data Table'!CB63</f>
        <v>230</v>
      </c>
      <c r="Q67" s="191">
        <f>'Data Table'!CC63</f>
        <v>9</v>
      </c>
      <c r="R67" s="191">
        <f>'Data Table'!CD63</f>
        <v>2</v>
      </c>
      <c r="S67" s="191">
        <f>'Data Table'!CE63</f>
        <v>27</v>
      </c>
      <c r="T67" s="191">
        <f>'Data Table'!CF63</f>
        <v>16</v>
      </c>
      <c r="U67" s="191">
        <f>'Data Table'!CG63</f>
        <v>17</v>
      </c>
      <c r="V67" s="191">
        <f>'Data Table'!CH63</f>
        <v>20</v>
      </c>
      <c r="W67" s="191">
        <f>'Data Table'!CI63</f>
        <v>0</v>
      </c>
      <c r="X67" s="191">
        <f>'Data Table'!CK63</f>
        <v>9899</v>
      </c>
      <c r="Y67" s="191">
        <f>'Data Table'!CL63</f>
        <v>6557</v>
      </c>
      <c r="Z67" s="191">
        <f>'Data Table'!CM63</f>
        <v>11535</v>
      </c>
      <c r="AA67" s="191">
        <f>'Data Table'!CN63</f>
        <v>19503</v>
      </c>
      <c r="AB67" s="191">
        <f>'Data Table'!CO63</f>
        <v>2459</v>
      </c>
      <c r="AC67" s="191">
        <f>'Data Table'!CP63</f>
        <v>18991</v>
      </c>
      <c r="AD67" s="200">
        <f>'Data Table'!CQ63</f>
        <v>12381</v>
      </c>
      <c r="AE67" s="193" t="s">
        <v>193</v>
      </c>
      <c r="AF67" s="138">
        <f t="shared" si="1"/>
        <v>6.6556243082010941E-2</v>
      </c>
      <c r="AG67" s="194">
        <f>INDEX('Data Table'!$BE$4:$BE$128,MATCH('Active &amp; Reserve'!C67,'Data Table'!$A$4:$A$128,0))</f>
        <v>531.83573337470534</v>
      </c>
      <c r="AH67" s="195">
        <f>INDEX('[3]60-Mile'!$V$4:$V$129,MATCH(AE67,'[3]60-Mile'!$A$4:$A$129,0))</f>
        <v>226</v>
      </c>
      <c r="AI67" s="196"/>
      <c r="AJ67" s="197">
        <f>INDEX('[3]60-Mile'!$X$4:$X$129,MATCH(AE67,'[3]60-Mile'!$A$4:$A$129,0))</f>
        <v>21.437849419027955</v>
      </c>
      <c r="AK67" s="198">
        <f>INDEX('[3]60-Mile'!$AA$4:$AA$129,MATCH(AE67,'[3]60-Mile'!$A$4:$A$129,0))</f>
        <v>13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0.87069791314538092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370</v>
      </c>
      <c r="E68" s="68">
        <v>156</v>
      </c>
      <c r="F68" s="170" t="s">
        <v>153</v>
      </c>
      <c r="G68" s="171">
        <v>9</v>
      </c>
      <c r="H68" s="171">
        <f t="shared" si="2"/>
        <v>64</v>
      </c>
      <c r="I68" s="172">
        <f>INDEX('Data Table'!$F$4:$F$128,MATCH('Active &amp; Reserve'!C68,'Data Table'!$A$4:$A$128,0))</f>
        <v>1.8908306731144644E-3</v>
      </c>
      <c r="J68" s="191">
        <f>'Data Table'!BV64</f>
        <v>231</v>
      </c>
      <c r="K68" s="191">
        <f>'Data Table'!BW64</f>
        <v>243</v>
      </c>
      <c r="L68" s="191">
        <f>'Data Table'!BX64</f>
        <v>228</v>
      </c>
      <c r="M68" s="191">
        <f>'Data Table'!BY64</f>
        <v>187</v>
      </c>
      <c r="N68" s="191">
        <f>'Data Table'!BZ64</f>
        <v>292</v>
      </c>
      <c r="O68" s="191">
        <f>'Data Table'!CA64</f>
        <v>154</v>
      </c>
      <c r="P68" s="191">
        <f>'Data Table'!CB64</f>
        <v>182</v>
      </c>
      <c r="Q68" s="191">
        <f>'Data Table'!CC64</f>
        <v>8</v>
      </c>
      <c r="R68" s="191">
        <f>'Data Table'!CD64</f>
        <v>11</v>
      </c>
      <c r="S68" s="191">
        <f>'Data Table'!CE64</f>
        <v>11</v>
      </c>
      <c r="T68" s="191">
        <f>'Data Table'!CF64</f>
        <v>18</v>
      </c>
      <c r="U68" s="191">
        <f>'Data Table'!CG64</f>
        <v>4</v>
      </c>
      <c r="V68" s="191">
        <f>'Data Table'!CH64</f>
        <v>2</v>
      </c>
      <c r="W68" s="191">
        <f>'Data Table'!CI64</f>
        <v>2</v>
      </c>
      <c r="X68" s="191">
        <f>'Data Table'!CK64</f>
        <v>3776</v>
      </c>
      <c r="Y68" s="191">
        <f>'Data Table'!CL64</f>
        <v>5995</v>
      </c>
      <c r="Z68" s="191">
        <f>'Data Table'!CM64</f>
        <v>5527</v>
      </c>
      <c r="AA68" s="191">
        <f>'Data Table'!CN64</f>
        <v>3368</v>
      </c>
      <c r="AB68" s="191">
        <f>'Data Table'!CO64</f>
        <v>7377</v>
      </c>
      <c r="AC68" s="191">
        <f>'Data Table'!CP64</f>
        <v>4171</v>
      </c>
      <c r="AD68" s="200">
        <f>'Data Table'!CQ64</f>
        <v>2448</v>
      </c>
      <c r="AE68" s="193" t="s">
        <v>234</v>
      </c>
      <c r="AF68" s="138">
        <f t="shared" si="1"/>
        <v>1.8908306731144644E-3</v>
      </c>
      <c r="AG68" s="194">
        <f>INDEX('Data Table'!$BE$4:$BE$128,MATCH('Active &amp; Reserve'!C68,'Data Table'!$A$4:$A$128,0))</f>
        <v>277.68672646421805</v>
      </c>
      <c r="AH68" s="195">
        <f>INDEX('[3]60-Mile'!$V$4:$V$129,MATCH(AE68,'[3]60-Mile'!$A$4:$A$129,0))</f>
        <v>216.71428571428572</v>
      </c>
      <c r="AI68" s="196"/>
      <c r="AJ68" s="197">
        <f>INDEX('[3]60-Mile'!$X$4:$X$129,MATCH(AE68,'[3]60-Mile'!$A$4:$A$129,0))</f>
        <v>23.130989622753543</v>
      </c>
      <c r="AK68" s="198">
        <f>INDEX('[3]60-Mile'!$AA$4:$AA$129,MATCH(AE68,'[3]60-Mile'!$A$4:$A$129,0))</f>
        <v>8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0.73642437063612864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370</v>
      </c>
      <c r="E69" s="68">
        <v>116</v>
      </c>
      <c r="F69" s="170" t="s">
        <v>153</v>
      </c>
      <c r="G69" s="171">
        <v>92</v>
      </c>
      <c r="H69" s="171">
        <f t="shared" si="2"/>
        <v>53</v>
      </c>
      <c r="I69" s="172">
        <f>INDEX('Data Table'!$F$4:$F$128,MATCH('Active &amp; Reserve'!C69,'Data Table'!$A$4:$A$128,0))</f>
        <v>3.0384370115564565E-3</v>
      </c>
      <c r="J69" s="191">
        <f>'Data Table'!BV65</f>
        <v>194</v>
      </c>
      <c r="K69" s="191">
        <f>'Data Table'!BW65</f>
        <v>101</v>
      </c>
      <c r="L69" s="191">
        <f>'Data Table'!BX65</f>
        <v>75</v>
      </c>
      <c r="M69" s="191">
        <f>'Data Table'!BY65</f>
        <v>91</v>
      </c>
      <c r="N69" s="191">
        <f>'Data Table'!BZ65</f>
        <v>113</v>
      </c>
      <c r="O69" s="191">
        <f>'Data Table'!CA65</f>
        <v>87</v>
      </c>
      <c r="P69" s="191">
        <f>'Data Table'!CB65</f>
        <v>81</v>
      </c>
      <c r="Q69" s="191">
        <f>'Data Table'!CC65</f>
        <v>1</v>
      </c>
      <c r="R69" s="191">
        <f>'Data Table'!CD65</f>
        <v>5</v>
      </c>
      <c r="S69" s="191">
        <f>'Data Table'!CE65</f>
        <v>6</v>
      </c>
      <c r="T69" s="191">
        <f>'Data Table'!CF65</f>
        <v>2</v>
      </c>
      <c r="U69" s="191">
        <f>'Data Table'!CG65</f>
        <v>5</v>
      </c>
      <c r="V69" s="191">
        <f>'Data Table'!CH65</f>
        <v>3</v>
      </c>
      <c r="W69" s="191">
        <f>'Data Table'!CI65</f>
        <v>1</v>
      </c>
      <c r="X69" s="191">
        <f>'Data Table'!CK65</f>
        <v>848</v>
      </c>
      <c r="Y69" s="191">
        <f>'Data Table'!CL65</f>
        <v>3135</v>
      </c>
      <c r="Z69" s="191">
        <f>'Data Table'!CM65</f>
        <v>2189</v>
      </c>
      <c r="AA69" s="191">
        <f>'Data Table'!CN65</f>
        <v>-2507</v>
      </c>
      <c r="AB69" s="191">
        <f>'Data Table'!CO65</f>
        <v>2543</v>
      </c>
      <c r="AC69" s="191">
        <f>'Data Table'!CP65</f>
        <v>2735</v>
      </c>
      <c r="AD69" s="200">
        <f>'Data Table'!CQ65</f>
        <v>3152</v>
      </c>
      <c r="AE69" s="193" t="s">
        <v>214</v>
      </c>
      <c r="AF69" s="138">
        <f t="shared" si="1"/>
        <v>3.0384370115564565E-3</v>
      </c>
      <c r="AG69" s="194">
        <f>INDEX('Data Table'!$BE$4:$BE$128,MATCH('Active &amp; Reserve'!C69,'Data Table'!$A$4:$A$128,0))</f>
        <v>203.23724727920302</v>
      </c>
      <c r="AH69" s="195">
        <f>INDEX('[3]60-Mile'!$V$4:$V$129,MATCH(AE69,'[3]60-Mile'!$A$4:$A$129,0))</f>
        <v>106</v>
      </c>
      <c r="AI69" s="196"/>
      <c r="AJ69" s="197">
        <f>INDEX('[3]60-Mile'!$X$4:$X$129,MATCH(AE69,'[3]60-Mile'!$A$4:$A$129,0))</f>
        <v>16.99196657580222</v>
      </c>
      <c r="AK69" s="198">
        <f>INDEX('[3]60-Mile'!$AA$4:$AA$129,MATCH(AE69,'[3]60-Mile'!$A$4:$A$129,0))</f>
        <v>3.2857142857142856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0.6791909448818898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370</v>
      </c>
      <c r="E70" s="68">
        <v>96</v>
      </c>
      <c r="F70" s="170" t="s">
        <v>153</v>
      </c>
      <c r="G70" s="171">
        <v>2</v>
      </c>
      <c r="H70" s="171">
        <f t="shared" si="2"/>
        <v>21</v>
      </c>
      <c r="I70" s="172">
        <f>INDEX('Data Table'!$F$4:$F$128,MATCH('Active &amp; Reserve'!C70,'Data Table'!$A$4:$A$128,0))</f>
        <v>0.14500873439135781</v>
      </c>
      <c r="J70" s="191">
        <f>'Data Table'!BV66</f>
        <v>556</v>
      </c>
      <c r="K70" s="191">
        <f>'Data Table'!BW66</f>
        <v>547</v>
      </c>
      <c r="L70" s="191">
        <f>'Data Table'!BX66</f>
        <v>271</v>
      </c>
      <c r="M70" s="191">
        <f>'Data Table'!BY66</f>
        <v>350</v>
      </c>
      <c r="N70" s="191">
        <f>'Data Table'!BZ66</f>
        <v>482</v>
      </c>
      <c r="O70" s="191">
        <f>'Data Table'!CA66</f>
        <v>495</v>
      </c>
      <c r="P70" s="191">
        <f>'Data Table'!CB66</f>
        <v>541</v>
      </c>
      <c r="Q70" s="191">
        <f>'Data Table'!CC66</f>
        <v>10</v>
      </c>
      <c r="R70" s="191">
        <f>'Data Table'!CD66</f>
        <v>15</v>
      </c>
      <c r="S70" s="191">
        <f>'Data Table'!CE66</f>
        <v>31</v>
      </c>
      <c r="T70" s="191">
        <f>'Data Table'!CF66</f>
        <v>32</v>
      </c>
      <c r="U70" s="191">
        <f>'Data Table'!CG66</f>
        <v>24</v>
      </c>
      <c r="V70" s="191">
        <f>'Data Table'!CH66</f>
        <v>26</v>
      </c>
      <c r="W70" s="191">
        <f>'Data Table'!CI66</f>
        <v>11</v>
      </c>
      <c r="X70" s="191">
        <f>'Data Table'!CK66</f>
        <v>-611</v>
      </c>
      <c r="Y70" s="191">
        <f>'Data Table'!CL66</f>
        <v>1594</v>
      </c>
      <c r="Z70" s="191">
        <f>'Data Table'!CM66</f>
        <v>3846</v>
      </c>
      <c r="AA70" s="191">
        <f>'Data Table'!CN66</f>
        <v>2825</v>
      </c>
      <c r="AB70" s="191">
        <f>'Data Table'!CO66</f>
        <v>2045</v>
      </c>
      <c r="AC70" s="191">
        <f>'Data Table'!CP66</f>
        <v>411</v>
      </c>
      <c r="AD70" s="200">
        <f>'Data Table'!CQ66</f>
        <v>2493</v>
      </c>
      <c r="AE70" s="193" t="s">
        <v>208</v>
      </c>
      <c r="AF70" s="138">
        <f t="shared" si="1"/>
        <v>0.14500873439135781</v>
      </c>
      <c r="AG70" s="194">
        <f>INDEX('Data Table'!$BE$4:$BE$128,MATCH('Active &amp; Reserve'!C70,'Data Table'!$A$4:$A$128,0))</f>
        <v>442.41622684983014</v>
      </c>
      <c r="AH70" s="195">
        <f>INDEX('[3]60-Mile'!$V$4:$V$129,MATCH(AE70,'[3]60-Mile'!$A$4:$A$129,0))</f>
        <v>463.14285714285717</v>
      </c>
      <c r="AI70" s="196"/>
      <c r="AJ70" s="197">
        <f>INDEX('[3]60-Mile'!$X$4:$X$129,MATCH(AE70,'[3]60-Mile'!$A$4:$A$129,0))</f>
        <v>23.628457708959786</v>
      </c>
      <c r="AK70" s="198">
        <f>INDEX('[3]60-Mile'!$AA$4:$AA$129,MATCH(AE70,'[3]60-Mile'!$A$4:$A$129,0))</f>
        <v>21.285714285714285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0.63092029454416565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370</v>
      </c>
      <c r="E71" s="68">
        <v>29</v>
      </c>
      <c r="F71" s="170" t="s">
        <v>153</v>
      </c>
      <c r="G71" s="171">
        <v>6</v>
      </c>
      <c r="H71" s="171">
        <f t="shared" si="2"/>
        <v>23</v>
      </c>
      <c r="I71" s="172">
        <f>INDEX('Data Table'!$F$4:$F$128,MATCH('Active &amp; Reserve'!C71,'Data Table'!$A$4:$A$128,0))</f>
        <v>7.6536905777577158E-2</v>
      </c>
      <c r="J71" s="191">
        <f>'Data Table'!BV67</f>
        <v>542</v>
      </c>
      <c r="K71" s="191">
        <f>'Data Table'!BW67</f>
        <v>759</v>
      </c>
      <c r="L71" s="191">
        <f>'Data Table'!BX67</f>
        <v>743</v>
      </c>
      <c r="M71" s="191">
        <f>'Data Table'!BY67</f>
        <v>460</v>
      </c>
      <c r="N71" s="191">
        <f>'Data Table'!BZ67</f>
        <v>555</v>
      </c>
      <c r="O71" s="191">
        <f>'Data Table'!CA67</f>
        <v>154</v>
      </c>
      <c r="P71" s="191">
        <f>'Data Table'!CB67</f>
        <v>126</v>
      </c>
      <c r="Q71" s="191">
        <f>'Data Table'!CC67</f>
        <v>15</v>
      </c>
      <c r="R71" s="191">
        <f>'Data Table'!CD67</f>
        <v>37</v>
      </c>
      <c r="S71" s="191">
        <f>'Data Table'!CE67</f>
        <v>27</v>
      </c>
      <c r="T71" s="191">
        <f>'Data Table'!CF67</f>
        <v>31</v>
      </c>
      <c r="U71" s="191">
        <f>'Data Table'!CG67</f>
        <v>8</v>
      </c>
      <c r="V71" s="191">
        <f>'Data Table'!CH67</f>
        <v>9</v>
      </c>
      <c r="W71" s="191">
        <f>'Data Table'!CI67</f>
        <v>28</v>
      </c>
      <c r="X71" s="191">
        <f>'Data Table'!CK67</f>
        <v>-2460</v>
      </c>
      <c r="Y71" s="191">
        <f>'Data Table'!CL67</f>
        <v>-81099</v>
      </c>
      <c r="Z71" s="191">
        <f>'Data Table'!CM67</f>
        <v>-2600</v>
      </c>
      <c r="AA71" s="191">
        <f>'Data Table'!CN67</f>
        <v>-375</v>
      </c>
      <c r="AB71" s="191">
        <f>'Data Table'!CO67</f>
        <v>-1593</v>
      </c>
      <c r="AC71" s="191">
        <f>'Data Table'!CP67</f>
        <v>3687</v>
      </c>
      <c r="AD71" s="200">
        <f>'Data Table'!CQ67</f>
        <v>-214</v>
      </c>
      <c r="AE71" s="193" t="s">
        <v>184</v>
      </c>
      <c r="AF71" s="138">
        <f t="shared" si="1"/>
        <v>7.6536905777577158E-2</v>
      </c>
      <c r="AG71" s="194">
        <f>INDEX('Data Table'!$BE$4:$BE$128,MATCH('Active &amp; Reserve'!C71,'Data Table'!$A$4:$A$128,0))</f>
        <v>402.67452265683681</v>
      </c>
      <c r="AH71" s="195">
        <f>INDEX('[3]60-Mile'!$V$4:$V$129,MATCH(AE71,'[3]60-Mile'!$A$4:$A$129,0))</f>
        <v>477</v>
      </c>
      <c r="AI71" s="196"/>
      <c r="AJ71" s="197">
        <f>INDEX('[3]60-Mile'!$X$4:$X$129,MATCH(AE71,'[3]60-Mile'!$A$4:$A$129,0))</f>
        <v>16.329466164766096</v>
      </c>
      <c r="AK71" s="198">
        <f>INDEX('[3]60-Mile'!$AA$4:$AA$129,MATCH(AE71,'[3]60-Mile'!$A$4:$A$129,0))</f>
        <v>22.142857142857142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0.65910190288402604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363</v>
      </c>
      <c r="E72" s="68">
        <v>3</v>
      </c>
      <c r="F72" s="170" t="s">
        <v>74</v>
      </c>
      <c r="G72" s="171">
        <v>69</v>
      </c>
      <c r="H72" s="171">
        <f t="shared" si="2"/>
        <v>117</v>
      </c>
      <c r="I72" s="172">
        <f>INDEX('Data Table'!$F$4:$F$128,MATCH('Active &amp; Reserve'!C72,'Data Table'!$A$4:$A$128,0))</f>
        <v>6.5636710796902481E-8</v>
      </c>
      <c r="J72" s="191">
        <f>'Data Table'!BV68</f>
        <v>3</v>
      </c>
      <c r="K72" s="191">
        <f>'Data Table'!BW68</f>
        <v>5</v>
      </c>
      <c r="L72" s="191">
        <f>'Data Table'!BX68</f>
        <v>5</v>
      </c>
      <c r="M72" s="191">
        <f>'Data Table'!BY68</f>
        <v>4</v>
      </c>
      <c r="N72" s="191">
        <f>'Data Table'!BZ68</f>
        <v>2</v>
      </c>
      <c r="O72" s="191">
        <f>'Data Table'!CA68</f>
        <v>6</v>
      </c>
      <c r="P72" s="191">
        <f>'Data Table'!CB68</f>
        <v>9</v>
      </c>
      <c r="Q72" s="191">
        <f>'Data Table'!CC68</f>
        <v>1</v>
      </c>
      <c r="R72" s="191">
        <f>'Data Table'!CD68</f>
        <v>0</v>
      </c>
      <c r="S72" s="191">
        <f>'Data Table'!CE68</f>
        <v>0</v>
      </c>
      <c r="T72" s="191">
        <f>'Data Table'!CF68</f>
        <v>1</v>
      </c>
      <c r="U72" s="191">
        <f>'Data Table'!CG68</f>
        <v>0</v>
      </c>
      <c r="V72" s="191">
        <f>'Data Table'!CH68</f>
        <v>0</v>
      </c>
      <c r="W72" s="191">
        <f>'Data Table'!CI68</f>
        <v>0</v>
      </c>
      <c r="X72" s="191">
        <f>'Data Table'!CK68</f>
        <v>-1562</v>
      </c>
      <c r="Y72" s="191">
        <f>'Data Table'!CL68</f>
        <v>17777</v>
      </c>
      <c r="Z72" s="191">
        <f>'Data Table'!CM68</f>
        <v>3358</v>
      </c>
      <c r="AA72" s="191">
        <f>'Data Table'!CN68</f>
        <v>4312</v>
      </c>
      <c r="AB72" s="191">
        <f>'Data Table'!CO68</f>
        <v>4920</v>
      </c>
      <c r="AC72" s="191">
        <f>'Data Table'!CP68</f>
        <v>-792</v>
      </c>
      <c r="AD72" s="200">
        <f>'Data Table'!CQ68</f>
        <v>-603</v>
      </c>
      <c r="AE72" s="193" t="s">
        <v>151</v>
      </c>
      <c r="AF72" s="138">
        <f t="shared" si="1"/>
        <v>6.5636710796902481E-8</v>
      </c>
      <c r="AG72" s="194">
        <f>INDEX('Data Table'!$BE$4:$BE$128,MATCH('Active &amp; Reserve'!C72,'Data Table'!$A$4:$A$128,0))</f>
        <v>141.03921954750359</v>
      </c>
      <c r="AH72" s="195">
        <f>INDEX('[3]60-Mile'!$V$4:$V$129,MATCH(AE72,'[3]60-Mile'!$A$4:$A$129,0))</f>
        <v>4.8571428571428568</v>
      </c>
      <c r="AI72" s="196"/>
      <c r="AJ72" s="197">
        <f>INDEX('[3]60-Mile'!$X$4:$X$129,MATCH(AE72,'[3]60-Mile'!$A$4:$A$129,0))</f>
        <v>4.7900112299152164</v>
      </c>
      <c r="AK72" s="198">
        <f>INDEX('[3]60-Mile'!$AA$4:$AA$129,MATCH(AE72,'[3]60-Mile'!$A$4:$A$129,0))</f>
        <v>0.2857142857142857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0.95704627403846154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368</v>
      </c>
      <c r="E73" s="68">
        <v>4</v>
      </c>
      <c r="F73" s="170" t="s">
        <v>157</v>
      </c>
      <c r="G73" s="171">
        <v>89</v>
      </c>
      <c r="H73" s="171">
        <f t="shared" si="2"/>
        <v>66</v>
      </c>
      <c r="I73" s="172">
        <f>INDEX('Data Table'!$F$4:$F$128,MATCH('Active &amp; Reserve'!C73,'Data Table'!$A$4:$A$128,0))</f>
        <v>1.4552189182255434E-3</v>
      </c>
      <c r="J73" s="191">
        <f>'Data Table'!BV69</f>
        <v>134</v>
      </c>
      <c r="K73" s="191">
        <f>'Data Table'!BW69</f>
        <v>127</v>
      </c>
      <c r="L73" s="191">
        <f>'Data Table'!BX69</f>
        <v>144</v>
      </c>
      <c r="M73" s="191">
        <f>'Data Table'!BY69</f>
        <v>157</v>
      </c>
      <c r="N73" s="191">
        <f>'Data Table'!BZ69</f>
        <v>211</v>
      </c>
      <c r="O73" s="191">
        <f>'Data Table'!CA69</f>
        <v>158</v>
      </c>
      <c r="P73" s="191">
        <f>'Data Table'!CB69</f>
        <v>102</v>
      </c>
      <c r="Q73" s="191">
        <f>'Data Table'!CC69</f>
        <v>0</v>
      </c>
      <c r="R73" s="191">
        <f>'Data Table'!CD69</f>
        <v>1</v>
      </c>
      <c r="S73" s="191">
        <f>'Data Table'!CE69</f>
        <v>0</v>
      </c>
      <c r="T73" s="191">
        <f>'Data Table'!CF69</f>
        <v>0</v>
      </c>
      <c r="U73" s="191">
        <f>'Data Table'!CG69</f>
        <v>1</v>
      </c>
      <c r="V73" s="191">
        <f>'Data Table'!CH69</f>
        <v>1</v>
      </c>
      <c r="W73" s="191">
        <f>'Data Table'!CI69</f>
        <v>0</v>
      </c>
      <c r="X73" s="191">
        <f>'Data Table'!CK69</f>
        <v>3705</v>
      </c>
      <c r="Y73" s="191">
        <f>'Data Table'!CL69</f>
        <v>2716</v>
      </c>
      <c r="Z73" s="191">
        <f>'Data Table'!CM69</f>
        <v>2629</v>
      </c>
      <c r="AA73" s="191">
        <f>'Data Table'!CN69</f>
        <v>1918</v>
      </c>
      <c r="AB73" s="191">
        <f>'Data Table'!CO69</f>
        <v>269</v>
      </c>
      <c r="AC73" s="191">
        <f>'Data Table'!CP69</f>
        <v>4531</v>
      </c>
      <c r="AD73" s="200">
        <f>'Data Table'!CQ69</f>
        <v>7036</v>
      </c>
      <c r="AE73" s="193" t="s">
        <v>168</v>
      </c>
      <c r="AF73" s="138">
        <f t="shared" ref="AF73:AF132" si="3">I73</f>
        <v>1.4552189182255434E-3</v>
      </c>
      <c r="AG73" s="194">
        <f>INDEX('Data Table'!$BE$4:$BE$128,MATCH('Active &amp; Reserve'!C73,'Data Table'!$A$4:$A$128,0))</f>
        <v>267.00534601411817</v>
      </c>
      <c r="AH73" s="195">
        <f>INDEX('[3]60-Mile'!$V$4:$V$129,MATCH(AE73,'[3]60-Mile'!$A$4:$A$129,0))</f>
        <v>147.57142857142858</v>
      </c>
      <c r="AI73" s="196"/>
      <c r="AJ73" s="197">
        <f>INDEX('[3]60-Mile'!$X$4:$X$129,MATCH(AE73,'[3]60-Mile'!$A$4:$A$129,0))</f>
        <v>3.680638704415176</v>
      </c>
      <c r="AK73" s="198">
        <f>INDEX('[3]60-Mile'!$AA$4:$AA$129,MATCH(AE73,'[3]60-Mile'!$A$4:$A$129,0))</f>
        <v>0.42857142857142855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0.94921153164324767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365</v>
      </c>
      <c r="E74" s="68">
        <v>7</v>
      </c>
      <c r="F74" s="170" t="s">
        <v>154</v>
      </c>
      <c r="G74" s="171">
        <v>112</v>
      </c>
      <c r="H74" s="171">
        <f t="shared" si="2"/>
        <v>92</v>
      </c>
      <c r="I74" s="172">
        <f>INDEX('Data Table'!$F$4:$F$128,MATCH('Active &amp; Reserve'!C74,'Data Table'!$A$4:$A$128,0))</f>
        <v>8.7256592123009417E-5</v>
      </c>
      <c r="J74" s="191">
        <f>'Data Table'!BV70</f>
        <v>62</v>
      </c>
      <c r="K74" s="191">
        <f>'Data Table'!BW70</f>
        <v>14</v>
      </c>
      <c r="L74" s="191">
        <f>'Data Table'!BX70</f>
        <v>110</v>
      </c>
      <c r="M74" s="191">
        <f>'Data Table'!BY70</f>
        <v>72</v>
      </c>
      <c r="N74" s="191">
        <f>'Data Table'!BZ70</f>
        <v>2</v>
      </c>
      <c r="O74" s="191">
        <f>'Data Table'!CA70</f>
        <v>118</v>
      </c>
      <c r="P74" s="191">
        <f>'Data Table'!CB70</f>
        <v>52</v>
      </c>
      <c r="Q74" s="191">
        <f>'Data Table'!CC70</f>
        <v>0</v>
      </c>
      <c r="R74" s="191">
        <f>'Data Table'!CD70</f>
        <v>4</v>
      </c>
      <c r="S74" s="191">
        <f>'Data Table'!CE70</f>
        <v>2</v>
      </c>
      <c r="T74" s="191">
        <f>'Data Table'!CF70</f>
        <v>8</v>
      </c>
      <c r="U74" s="191">
        <f>'Data Table'!CG70</f>
        <v>9</v>
      </c>
      <c r="V74" s="191">
        <f>'Data Table'!CH70</f>
        <v>3</v>
      </c>
      <c r="W74" s="191">
        <f>'Data Table'!CI70</f>
        <v>0</v>
      </c>
      <c r="X74" s="191">
        <f>'Data Table'!CK70</f>
        <v>7678</v>
      </c>
      <c r="Y74" s="191">
        <f>'Data Table'!CL70</f>
        <v>2191</v>
      </c>
      <c r="Z74" s="191">
        <f>'Data Table'!CM70</f>
        <v>4330</v>
      </c>
      <c r="AA74" s="191">
        <f>'Data Table'!CN70</f>
        <v>0</v>
      </c>
      <c r="AB74" s="191">
        <f>'Data Table'!CO70</f>
        <v>6042</v>
      </c>
      <c r="AC74" s="191">
        <f>'Data Table'!CP70</f>
        <v>2900</v>
      </c>
      <c r="AD74" s="200">
        <f>'Data Table'!CQ70</f>
        <v>8011</v>
      </c>
      <c r="AE74" s="193" t="s">
        <v>116</v>
      </c>
      <c r="AF74" s="138">
        <f t="shared" si="3"/>
        <v>8.7256592123009417E-5</v>
      </c>
      <c r="AG74" s="194">
        <f>INDEX('Data Table'!$BE$4:$BE$128,MATCH('Active &amp; Reserve'!C74,'Data Table'!$A$4:$A$128,0))</f>
        <v>588.41597083061902</v>
      </c>
      <c r="AH74" s="195">
        <f>INDEX('[3]60-Mile'!$V$4:$V$129,MATCH(AE74,'[3]60-Mile'!$A$4:$A$129,0))</f>
        <v>61.428571428571431</v>
      </c>
      <c r="AI74" s="196"/>
      <c r="AJ74" s="197">
        <f>INDEX('[3]60-Mile'!$X$4:$X$129,MATCH(AE74,'[3]60-Mile'!$A$4:$A$129,0))</f>
        <v>45.081754027014377</v>
      </c>
      <c r="AK74" s="198">
        <f>INDEX('[3]60-Mile'!$AA$4:$AA$129,MATCH(AE74,'[3]60-Mile'!$A$4:$A$129,0))</f>
        <v>3.7142857142857144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0.83879075520833279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366</v>
      </c>
      <c r="E75" s="68">
        <v>9</v>
      </c>
      <c r="F75" s="170" t="s">
        <v>155</v>
      </c>
      <c r="G75" s="171">
        <v>22</v>
      </c>
      <c r="H75" s="171">
        <f t="shared" si="2"/>
        <v>54</v>
      </c>
      <c r="I75" s="172">
        <f>INDEX('Data Table'!$F$4:$F$128,MATCH('Active &amp; Reserve'!C75,'Data Table'!$A$4:$A$128,0))</f>
        <v>2.9203263831544231E-3</v>
      </c>
      <c r="J75" s="191">
        <f>'Data Table'!BV71</f>
        <v>21</v>
      </c>
      <c r="K75" s="191">
        <f>'Data Table'!BW71</f>
        <v>65</v>
      </c>
      <c r="L75" s="191">
        <f>'Data Table'!BX71</f>
        <v>24</v>
      </c>
      <c r="M75" s="191">
        <f>'Data Table'!BY71</f>
        <v>45</v>
      </c>
      <c r="N75" s="191">
        <f>'Data Table'!BZ71</f>
        <v>48</v>
      </c>
      <c r="O75" s="191">
        <f>'Data Table'!CA71</f>
        <v>45</v>
      </c>
      <c r="P75" s="191">
        <f>'Data Table'!CB71</f>
        <v>19</v>
      </c>
      <c r="Q75" s="191">
        <f>'Data Table'!CC71</f>
        <v>0</v>
      </c>
      <c r="R75" s="191">
        <f>'Data Table'!CD71</f>
        <v>0</v>
      </c>
      <c r="S75" s="191">
        <f>'Data Table'!CE71</f>
        <v>1</v>
      </c>
      <c r="T75" s="191">
        <f>'Data Table'!CF71</f>
        <v>2</v>
      </c>
      <c r="U75" s="191">
        <f>'Data Table'!CG71</f>
        <v>1</v>
      </c>
      <c r="V75" s="191">
        <f>'Data Table'!CH71</f>
        <v>0</v>
      </c>
      <c r="W75" s="191">
        <f>'Data Table'!CI71</f>
        <v>0</v>
      </c>
      <c r="X75" s="191">
        <f>'Data Table'!CK71</f>
        <v>30544</v>
      </c>
      <c r="Y75" s="191">
        <f>'Data Table'!CL71</f>
        <v>18028</v>
      </c>
      <c r="Z75" s="191">
        <f>'Data Table'!CM71</f>
        <v>26495</v>
      </c>
      <c r="AA75" s="191">
        <f>'Data Table'!CN71</f>
        <v>23029</v>
      </c>
      <c r="AB75" s="191">
        <f>'Data Table'!CO71</f>
        <v>23197</v>
      </c>
      <c r="AC75" s="191">
        <f>'Data Table'!CP71</f>
        <v>19203</v>
      </c>
      <c r="AD75" s="200">
        <f>'Data Table'!CQ71</f>
        <v>43505</v>
      </c>
      <c r="AE75" s="193" t="s">
        <v>127</v>
      </c>
      <c r="AF75" s="138">
        <f t="shared" si="3"/>
        <v>2.9203263831544231E-3</v>
      </c>
      <c r="AG75" s="194">
        <f>INDEX('Data Table'!$BE$4:$BE$128,MATCH('Active &amp; Reserve'!C75,'Data Table'!$A$4:$A$128,0))</f>
        <v>78.04583678322858</v>
      </c>
      <c r="AH75" s="195">
        <f>INDEX('[3]60-Mile'!$V$4:$V$129,MATCH(AE75,'[3]60-Mile'!$A$4:$A$129,0))</f>
        <v>38.142857142857146</v>
      </c>
      <c r="AI75" s="196"/>
      <c r="AJ75" s="197">
        <f>INDEX('[3]60-Mile'!$X$4:$X$129,MATCH(AE75,'[3]60-Mile'!$A$4:$A$129,0))</f>
        <v>3.4449456114362693</v>
      </c>
      <c r="AK75" s="198">
        <f>INDEX('[3]60-Mile'!$AA$4:$AA$129,MATCH(AE75,'[3]60-Mile'!$A$4:$A$129,0))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0.70536283582089554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372</v>
      </c>
      <c r="E76" s="68">
        <v>13</v>
      </c>
      <c r="F76" s="170" t="s">
        <v>156</v>
      </c>
      <c r="G76" s="171">
        <v>90</v>
      </c>
      <c r="H76" s="171">
        <f t="shared" ref="H76:H107" si="4">_xlfn.RANK.EQ(I76,$I$8:$I$132)</f>
        <v>31</v>
      </c>
      <c r="I76" s="172">
        <f>INDEX('Data Table'!$F$4:$F$128,MATCH('Active &amp; Reserve'!C76,'Data Table'!$A$4:$A$128,0))</f>
        <v>3.6782314346786617E-2</v>
      </c>
      <c r="J76" s="191">
        <f>'Data Table'!BV72</f>
        <v>184</v>
      </c>
      <c r="K76" s="191">
        <f>'Data Table'!BW72</f>
        <v>258</v>
      </c>
      <c r="L76" s="191">
        <f>'Data Table'!BX72</f>
        <v>190</v>
      </c>
      <c r="M76" s="191">
        <f>'Data Table'!BY72</f>
        <v>306</v>
      </c>
      <c r="N76" s="191">
        <f>'Data Table'!BZ72</f>
        <v>394</v>
      </c>
      <c r="O76" s="191">
        <f>'Data Table'!CA72</f>
        <v>402</v>
      </c>
      <c r="P76" s="191">
        <f>'Data Table'!CB72</f>
        <v>224</v>
      </c>
      <c r="Q76" s="191">
        <f>'Data Table'!CC72</f>
        <v>2</v>
      </c>
      <c r="R76" s="191">
        <f>'Data Table'!CD72</f>
        <v>18</v>
      </c>
      <c r="S76" s="191">
        <f>'Data Table'!CE72</f>
        <v>39</v>
      </c>
      <c r="T76" s="191">
        <f>'Data Table'!CF72</f>
        <v>23</v>
      </c>
      <c r="U76" s="191">
        <f>'Data Table'!CG72</f>
        <v>13</v>
      </c>
      <c r="V76" s="191">
        <f>'Data Table'!CH72</f>
        <v>6</v>
      </c>
      <c r="W76" s="191">
        <f>'Data Table'!CI72</f>
        <v>1</v>
      </c>
      <c r="X76" s="191">
        <f>'Data Table'!CK72</f>
        <v>4753</v>
      </c>
      <c r="Y76" s="191">
        <f>'Data Table'!CL72</f>
        <v>449</v>
      </c>
      <c r="Z76" s="191">
        <f>'Data Table'!CM72</f>
        <v>1683</v>
      </c>
      <c r="AA76" s="191">
        <f>'Data Table'!CN72</f>
        <v>2296</v>
      </c>
      <c r="AB76" s="191">
        <f>'Data Table'!CO72</f>
        <v>1862</v>
      </c>
      <c r="AC76" s="191">
        <f>'Data Table'!CP72</f>
        <v>36</v>
      </c>
      <c r="AD76" s="200">
        <f>'Data Table'!CQ72</f>
        <v>2949</v>
      </c>
      <c r="AE76" s="193" t="s">
        <v>129</v>
      </c>
      <c r="AF76" s="138">
        <f t="shared" si="3"/>
        <v>3.6782314346786617E-2</v>
      </c>
      <c r="AG76" s="194">
        <f>INDEX('Data Table'!$BE$4:$BE$128,MATCH('Active &amp; Reserve'!C76,'Data Table'!$A$4:$A$128,0))</f>
        <v>504.318538194327</v>
      </c>
      <c r="AH76" s="195">
        <f>INDEX('[3]60-Mile'!$V$4:$V$129,MATCH(AE76,'[3]60-Mile'!$A$4:$A$129,0))</f>
        <v>279.71428571428572</v>
      </c>
      <c r="AI76" s="196"/>
      <c r="AJ76" s="197">
        <f>INDEX('[3]60-Mile'!$X$4:$X$129,MATCH(AE76,'[3]60-Mile'!$A$4:$A$129,0))</f>
        <v>29.529056430418105</v>
      </c>
      <c r="AK76" s="198">
        <f>INDEX('[3]60-Mile'!$AA$4:$AA$129,MATCH(AE76,'[3]60-Mile'!$A$4:$A$129,0))</f>
        <v>14.571428571428571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0.62221431303613861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367</v>
      </c>
      <c r="E77" s="68">
        <v>16</v>
      </c>
      <c r="F77" s="170" t="s">
        <v>74</v>
      </c>
      <c r="G77" s="171">
        <v>117</v>
      </c>
      <c r="H77" s="171">
        <f t="shared" si="4"/>
        <v>111</v>
      </c>
      <c r="I77" s="172">
        <f>INDEX('Data Table'!$F$4:$F$128,MATCH('Active &amp; Reserve'!C77,'Data Table'!$A$4:$A$128,0))</f>
        <v>7.1780315183650933E-7</v>
      </c>
      <c r="J77" s="191">
        <f>'Data Table'!BV73</f>
        <v>2</v>
      </c>
      <c r="K77" s="191">
        <f>'Data Table'!BW73</f>
        <v>4</v>
      </c>
      <c r="L77" s="191">
        <f>'Data Table'!BX73</f>
        <v>7</v>
      </c>
      <c r="M77" s="191">
        <f>'Data Table'!BY73</f>
        <v>4</v>
      </c>
      <c r="N77" s="191">
        <f>'Data Table'!BZ73</f>
        <v>6</v>
      </c>
      <c r="O77" s="191">
        <f>'Data Table'!CA73</f>
        <v>8</v>
      </c>
      <c r="P77" s="191">
        <f>'Data Table'!CB73</f>
        <v>3</v>
      </c>
      <c r="Q77" s="191">
        <f>'Data Table'!CC73</f>
        <v>0</v>
      </c>
      <c r="R77" s="191">
        <f>'Data Table'!CD73</f>
        <v>1</v>
      </c>
      <c r="S77" s="191">
        <f>'Data Table'!CE73</f>
        <v>0</v>
      </c>
      <c r="T77" s="191">
        <f>'Data Table'!CF73</f>
        <v>0</v>
      </c>
      <c r="U77" s="191">
        <f>'Data Table'!CG73</f>
        <v>0</v>
      </c>
      <c r="V77" s="191">
        <f>'Data Table'!CH73</f>
        <v>0</v>
      </c>
      <c r="W77" s="191">
        <f>'Data Table'!CI73</f>
        <v>0</v>
      </c>
      <c r="X77" s="191">
        <f>'Data Table'!CK73</f>
        <v>3050</v>
      </c>
      <c r="Y77" s="191">
        <f>'Data Table'!CL73</f>
        <v>2245</v>
      </c>
      <c r="Z77" s="191">
        <f>'Data Table'!CM73</f>
        <v>-2323</v>
      </c>
      <c r="AA77" s="191">
        <f>'Data Table'!CN73</f>
        <v>2881</v>
      </c>
      <c r="AB77" s="191">
        <f>'Data Table'!CO73</f>
        <v>3427</v>
      </c>
      <c r="AC77" s="191">
        <f>'Data Table'!CP73</f>
        <v>4876</v>
      </c>
      <c r="AD77" s="200">
        <f>'Data Table'!CQ73</f>
        <v>4507</v>
      </c>
      <c r="AE77" s="193" t="s">
        <v>126</v>
      </c>
      <c r="AF77" s="138">
        <f t="shared" si="3"/>
        <v>7.1780315183650933E-7</v>
      </c>
      <c r="AG77" s="194">
        <f>INDEX('Data Table'!$BE$4:$BE$128,MATCH('Active &amp; Reserve'!C77,'Data Table'!$A$4:$A$128,0))</f>
        <v>297.2447696353035</v>
      </c>
      <c r="AH77" s="195">
        <f>INDEX('[3]60-Mile'!$V$4:$V$129,MATCH(AE77,'[3]60-Mile'!$A$4:$A$129,0))</f>
        <v>4.8571428571428568</v>
      </c>
      <c r="AI77" s="196"/>
      <c r="AJ77" s="197">
        <f>INDEX('[3]60-Mile'!$X$4:$X$129,MATCH(AE77,'[3]60-Mile'!$A$4:$A$129,0))</f>
        <v>12.311913535190087</v>
      </c>
      <c r="AK77" s="198">
        <f>INDEX('[3]60-Mile'!$AA$4:$AA$129,MATCH(AE77,'[3]60-Mile'!$A$4:$A$129,0))</f>
        <v>0.14285714285714285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0.66791588992194906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372</v>
      </c>
      <c r="E78" s="68">
        <v>17</v>
      </c>
      <c r="F78" s="170" t="s">
        <v>156</v>
      </c>
      <c r="G78" s="171">
        <v>86</v>
      </c>
      <c r="H78" s="171">
        <f t="shared" si="4"/>
        <v>70</v>
      </c>
      <c r="I78" s="172">
        <f>INDEX('Data Table'!$F$4:$F$128,MATCH('Active &amp; Reserve'!C78,'Data Table'!$A$4:$A$128,0))</f>
        <v>1.2655395132209796E-3</v>
      </c>
      <c r="J78" s="191">
        <f>'Data Table'!BV74</f>
        <v>97</v>
      </c>
      <c r="K78" s="191">
        <f>'Data Table'!BW74</f>
        <v>84</v>
      </c>
      <c r="L78" s="191">
        <f>'Data Table'!BX74</f>
        <v>103</v>
      </c>
      <c r="M78" s="191">
        <f>'Data Table'!BY74</f>
        <v>121</v>
      </c>
      <c r="N78" s="191">
        <f>'Data Table'!BZ74</f>
        <v>207</v>
      </c>
      <c r="O78" s="191">
        <f>'Data Table'!CA74</f>
        <v>148</v>
      </c>
      <c r="P78" s="191">
        <f>'Data Table'!CB74</f>
        <v>109</v>
      </c>
      <c r="Q78" s="191">
        <f>'Data Table'!CC74</f>
        <v>3</v>
      </c>
      <c r="R78" s="191">
        <f>'Data Table'!CD74</f>
        <v>0</v>
      </c>
      <c r="S78" s="191">
        <f>'Data Table'!CE74</f>
        <v>2</v>
      </c>
      <c r="T78" s="191">
        <f>'Data Table'!CF74</f>
        <v>3</v>
      </c>
      <c r="U78" s="191">
        <f>'Data Table'!CG74</f>
        <v>2</v>
      </c>
      <c r="V78" s="191">
        <f>'Data Table'!CH74</f>
        <v>4</v>
      </c>
      <c r="W78" s="191">
        <f>'Data Table'!CI74</f>
        <v>0</v>
      </c>
      <c r="X78" s="191">
        <f>'Data Table'!CK74</f>
        <v>9899</v>
      </c>
      <c r="Y78" s="191">
        <f>'Data Table'!CL74</f>
        <v>6557</v>
      </c>
      <c r="Z78" s="191">
        <f>'Data Table'!CM74</f>
        <v>11535</v>
      </c>
      <c r="AA78" s="191">
        <f>'Data Table'!CN74</f>
        <v>19503</v>
      </c>
      <c r="AB78" s="191">
        <f>'Data Table'!CO74</f>
        <v>2459</v>
      </c>
      <c r="AC78" s="191">
        <f>'Data Table'!CP74</f>
        <v>18991</v>
      </c>
      <c r="AD78" s="200">
        <f>'Data Table'!CQ74</f>
        <v>12381</v>
      </c>
      <c r="AE78" s="193" t="s">
        <v>118</v>
      </c>
      <c r="AF78" s="138">
        <f t="shared" si="3"/>
        <v>1.2655395132209796E-3</v>
      </c>
      <c r="AG78" s="194">
        <f>INDEX('Data Table'!$BE$4:$BE$128,MATCH('Active &amp; Reserve'!C78,'Data Table'!$A$4:$A$128,0))</f>
        <v>127.14456219118432</v>
      </c>
      <c r="AH78" s="195">
        <f>INDEX('[3]60-Mile'!$V$4:$V$129,MATCH(AE78,'[3]60-Mile'!$A$4:$A$129,0))</f>
        <v>124.14285714285714</v>
      </c>
      <c r="AI78" s="196"/>
      <c r="AJ78" s="197">
        <f>INDEX('[3]60-Mile'!$X$4:$X$129,MATCH(AE78,'[3]60-Mile'!$A$4:$A$129,0))</f>
        <v>3.9022716165467539</v>
      </c>
      <c r="AK78" s="198">
        <f>INDEX('[3]60-Mile'!$AA$4:$AA$129,MATCH(AE78,'[3]60-Mile'!$A$4:$A$129,0))</f>
        <v>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0.87069791314538092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364</v>
      </c>
      <c r="E79" s="68">
        <v>68</v>
      </c>
      <c r="F79" s="170" t="s">
        <v>153</v>
      </c>
      <c r="G79" s="171">
        <v>35</v>
      </c>
      <c r="H79" s="171">
        <f t="shared" si="4"/>
        <v>90</v>
      </c>
      <c r="I79" s="172">
        <f>INDEX('Data Table'!$F$4:$F$128,MATCH('Active &amp; Reserve'!C79,'Data Table'!$A$4:$A$128,0))</f>
        <v>1.1868762595665124E-4</v>
      </c>
      <c r="J79" s="191">
        <f>'Data Table'!BV75</f>
        <v>24</v>
      </c>
      <c r="K79" s="191">
        <f>'Data Table'!BW75</f>
        <v>35</v>
      </c>
      <c r="L79" s="191">
        <f>'Data Table'!BX75</f>
        <v>35</v>
      </c>
      <c r="M79" s="191">
        <f>'Data Table'!BY75</f>
        <v>25</v>
      </c>
      <c r="N79" s="191">
        <f>'Data Table'!BZ75</f>
        <v>51</v>
      </c>
      <c r="O79" s="191">
        <f>'Data Table'!CA75</f>
        <v>72</v>
      </c>
      <c r="P79" s="191">
        <f>'Data Table'!CB75</f>
        <v>42</v>
      </c>
      <c r="Q79" s="191">
        <f>'Data Table'!CC75</f>
        <v>0</v>
      </c>
      <c r="R79" s="191">
        <f>'Data Table'!CD75</f>
        <v>0</v>
      </c>
      <c r="S79" s="191">
        <f>'Data Table'!CE75</f>
        <v>7</v>
      </c>
      <c r="T79" s="191">
        <f>'Data Table'!CF75</f>
        <v>0</v>
      </c>
      <c r="U79" s="191">
        <f>'Data Table'!CG75</f>
        <v>2</v>
      </c>
      <c r="V79" s="191">
        <f>'Data Table'!CH75</f>
        <v>3</v>
      </c>
      <c r="W79" s="191">
        <f>'Data Table'!CI75</f>
        <v>1</v>
      </c>
      <c r="X79" s="191">
        <f>'Data Table'!CK75</f>
        <v>4334</v>
      </c>
      <c r="Y79" s="191">
        <f>'Data Table'!CL75</f>
        <v>879</v>
      </c>
      <c r="Z79" s="191">
        <f>'Data Table'!CM75</f>
        <v>4916</v>
      </c>
      <c r="AA79" s="191">
        <f>'Data Table'!CN75</f>
        <v>2578</v>
      </c>
      <c r="AB79" s="191">
        <f>'Data Table'!CO75</f>
        <v>-1368</v>
      </c>
      <c r="AC79" s="191">
        <f>'Data Table'!CP75</f>
        <v>6027</v>
      </c>
      <c r="AD79" s="200">
        <f>'Data Table'!CQ75</f>
        <v>1602</v>
      </c>
      <c r="AE79" s="193" t="s">
        <v>142</v>
      </c>
      <c r="AF79" s="138">
        <f t="shared" si="3"/>
        <v>1.1868762595665124E-4</v>
      </c>
      <c r="AG79" s="194">
        <f>INDEX('Data Table'!$BE$4:$BE$128,MATCH('Active &amp; Reserve'!C79,'Data Table'!$A$4:$A$128,0))</f>
        <v>185.39805556961304</v>
      </c>
      <c r="AH79" s="195">
        <f>INDEX('[3]60-Mile'!$V$4:$V$129,MATCH(AE79,'[3]60-Mile'!$A$4:$A$129,0))</f>
        <v>40.571428571428569</v>
      </c>
      <c r="AI79" s="196"/>
      <c r="AJ79" s="197">
        <f>INDEX('[3]60-Mile'!$X$4:$X$129,MATCH(AE79,'[3]60-Mile'!$A$4:$A$129,0))</f>
        <v>9.318099846652995</v>
      </c>
      <c r="AK79" s="198">
        <f>INDEX('[3]60-Mile'!$AA$4:$AA$129,MATCH(AE79,'[3]60-Mile'!$A$4:$A$129,0))</f>
        <v>1.8571428571428572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0.90493756086343047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363</v>
      </c>
      <c r="E80" s="68">
        <v>23</v>
      </c>
      <c r="F80" s="170" t="s">
        <v>74</v>
      </c>
      <c r="G80" s="171">
        <v>106</v>
      </c>
      <c r="H80" s="171">
        <f t="shared" si="4"/>
        <v>125</v>
      </c>
      <c r="I80" s="172">
        <f>INDEX('Data Table'!$F$4:$F$128,MATCH('Active &amp; Reserve'!C80,'Data Table'!$A$4:$A$128,0))</f>
        <v>-1.9801783032777797E-6</v>
      </c>
      <c r="J80" s="191">
        <f>'Data Table'!BV76</f>
        <v>110</v>
      </c>
      <c r="K80" s="191">
        <f>'Data Table'!BW76</f>
        <v>143</v>
      </c>
      <c r="L80" s="191">
        <f>'Data Table'!BX76</f>
        <v>88</v>
      </c>
      <c r="M80" s="191">
        <f>'Data Table'!BY76</f>
        <v>111</v>
      </c>
      <c r="N80" s="191">
        <f>'Data Table'!BZ76</f>
        <v>229</v>
      </c>
      <c r="O80" s="191">
        <f>'Data Table'!CA76</f>
        <v>82</v>
      </c>
      <c r="P80" s="191">
        <f>'Data Table'!CB76</f>
        <v>89</v>
      </c>
      <c r="Q80" s="191">
        <f>'Data Table'!CC76</f>
        <v>0</v>
      </c>
      <c r="R80" s="191">
        <f>'Data Table'!CD76</f>
        <v>1</v>
      </c>
      <c r="S80" s="191">
        <f>'Data Table'!CE76</f>
        <v>1</v>
      </c>
      <c r="T80" s="191">
        <f>'Data Table'!CF76</f>
        <v>7</v>
      </c>
      <c r="U80" s="191">
        <f>'Data Table'!CG76</f>
        <v>2</v>
      </c>
      <c r="V80" s="191">
        <f>'Data Table'!CH76</f>
        <v>1</v>
      </c>
      <c r="W80" s="191">
        <f>'Data Table'!CI76</f>
        <v>2</v>
      </c>
      <c r="X80" s="191">
        <f>'Data Table'!CK76</f>
        <v>1172</v>
      </c>
      <c r="Y80" s="191">
        <f>'Data Table'!CL76</f>
        <v>-2817</v>
      </c>
      <c r="Z80" s="191">
        <f>'Data Table'!CM76</f>
        <v>5085</v>
      </c>
      <c r="AA80" s="191">
        <f>'Data Table'!CN76</f>
        <v>5631</v>
      </c>
      <c r="AB80" s="191">
        <f>'Data Table'!CO76</f>
        <v>-4766</v>
      </c>
      <c r="AC80" s="191">
        <f>'Data Table'!CP76</f>
        <v>3185</v>
      </c>
      <c r="AD80" s="200">
        <f>'Data Table'!CQ76</f>
        <v>1907</v>
      </c>
      <c r="AE80" s="193" t="s">
        <v>122</v>
      </c>
      <c r="AF80" s="138">
        <f t="shared" si="3"/>
        <v>-1.9801783032777797E-6</v>
      </c>
      <c r="AG80" s="194">
        <f>INDEX('Data Table'!$BE$4:$BE$128,MATCH('Active &amp; Reserve'!C80,'Data Table'!$A$4:$A$128,0))</f>
        <v>478.19557423533939</v>
      </c>
      <c r="AH80" s="195">
        <f>INDEX('[3]60-Mile'!$V$4:$V$129,MATCH(AE80,'[3]60-Mile'!$A$4:$A$129,0))</f>
        <v>121.71428571428571</v>
      </c>
      <c r="AI80" s="196"/>
      <c r="AJ80" s="197">
        <f>INDEX('[3]60-Mile'!$X$4:$X$129,MATCH(AE80,'[3]60-Mile'!$A$4:$A$129,0))</f>
        <v>19.77403320486674</v>
      </c>
      <c r="AK80" s="198">
        <f>INDEX('[3]60-Mile'!$AA$4:$AA$129,MATCH(AE80,'[3]60-Mile'!$A$4:$A$129,0))</f>
        <v>2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0.71550406831522417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si="4"/>
        <v>113</v>
      </c>
      <c r="I81" s="172">
        <f>INDEX('Data Table'!$F$4:$F$128,MATCH('Active &amp; Reserve'!C81,'Data Table'!$A$4:$A$128,0))</f>
        <v>5.9535806600146789E-7</v>
      </c>
      <c r="J81" s="191">
        <f>'Data Table'!BV77</f>
        <v>3</v>
      </c>
      <c r="K81" s="191">
        <f>'Data Table'!BW77</f>
        <v>4</v>
      </c>
      <c r="L81" s="191">
        <f>'Data Table'!BX77</f>
        <v>4</v>
      </c>
      <c r="M81" s="191">
        <f>'Data Table'!BY77</f>
        <v>9</v>
      </c>
      <c r="N81" s="191">
        <f>'Data Table'!BZ77</f>
        <v>6</v>
      </c>
      <c r="O81" s="191">
        <f>'Data Table'!CA77</f>
        <v>3</v>
      </c>
      <c r="P81" s="191">
        <f>'Data Table'!CB77</f>
        <v>2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4984</v>
      </c>
      <c r="Y81" s="191">
        <f>'Data Table'!CL77</f>
        <v>4340</v>
      </c>
      <c r="Z81" s="191">
        <f>'Data Table'!CM77</f>
        <v>5506</v>
      </c>
      <c r="AA81" s="191">
        <f>'Data Table'!CN77</f>
        <v>6272</v>
      </c>
      <c r="AB81" s="191">
        <f>'Data Table'!CO77</f>
        <v>4613</v>
      </c>
      <c r="AC81" s="191">
        <f>'Data Table'!CP77</f>
        <v>5638</v>
      </c>
      <c r="AD81" s="191">
        <f>'Data Table'!CQ77</f>
        <v>2232</v>
      </c>
      <c r="AE81" s="218" t="s">
        <v>231</v>
      </c>
      <c r="AF81" s="134">
        <f t="shared" si="3"/>
        <v>5.9535806600146789E-7</v>
      </c>
      <c r="AG81" s="150">
        <f>INDEX('Data Table'!$BE$4:$BE$128,MATCH('Active &amp; Reserve'!C81,'Data Table'!$A$4:$A$128,0))</f>
        <v>56.375732149558246</v>
      </c>
      <c r="AH81" s="135">
        <f>INDEX('[3]60-Mile'!$V$4:$V$129,MATCH(AE81,'[3]60-Mile'!$A$4:$A$129,0))</f>
        <v>4.4285714285714288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366</v>
      </c>
      <c r="E82" s="68">
        <v>27</v>
      </c>
      <c r="F82" s="170" t="s">
        <v>76</v>
      </c>
      <c r="G82" s="171">
        <v>122</v>
      </c>
      <c r="H82" s="171">
        <f t="shared" si="4"/>
        <v>69</v>
      </c>
      <c r="I82" s="172">
        <f>INDEX('Data Table'!$F$4:$F$128,MATCH('Active &amp; Reserve'!C82,'Data Table'!$A$4:$A$128,0))</f>
        <v>1.2913922045781968E-3</v>
      </c>
      <c r="J82" s="191">
        <f>'Data Table'!BV78</f>
        <v>45</v>
      </c>
      <c r="K82" s="191">
        <f>'Data Table'!BW78</f>
        <v>32</v>
      </c>
      <c r="L82" s="191">
        <f>'Data Table'!BX78</f>
        <v>56</v>
      </c>
      <c r="M82" s="191">
        <f>'Data Table'!BY78</f>
        <v>96</v>
      </c>
      <c r="N82" s="191">
        <f>'Data Table'!BZ78</f>
        <v>130</v>
      </c>
      <c r="O82" s="191">
        <f>'Data Table'!CA78</f>
        <v>114</v>
      </c>
      <c r="P82" s="191">
        <f>'Data Table'!CB78</f>
        <v>137</v>
      </c>
      <c r="Q82" s="191">
        <f>'Data Table'!CC78</f>
        <v>0</v>
      </c>
      <c r="R82" s="191">
        <f>'Data Table'!CD78</f>
        <v>0</v>
      </c>
      <c r="S82" s="191">
        <f>'Data Table'!CE78</f>
        <v>2</v>
      </c>
      <c r="T82" s="191">
        <f>'Data Table'!CF78</f>
        <v>11</v>
      </c>
      <c r="U82" s="191">
        <f>'Data Table'!CG78</f>
        <v>2</v>
      </c>
      <c r="V82" s="191">
        <f>'Data Table'!CH78</f>
        <v>0</v>
      </c>
      <c r="W82" s="191">
        <f>'Data Table'!CI78</f>
        <v>0</v>
      </c>
      <c r="X82" s="191">
        <f>'Data Table'!CK78</f>
        <v>0</v>
      </c>
      <c r="Y82" s="191">
        <f>'Data Table'!CL78</f>
        <v>745</v>
      </c>
      <c r="Z82" s="191">
        <f>'Data Table'!CM78</f>
        <v>1638</v>
      </c>
      <c r="AA82" s="191">
        <f>'Data Table'!CN78</f>
        <v>-121</v>
      </c>
      <c r="AB82" s="191">
        <f>'Data Table'!CO78</f>
        <v>-666</v>
      </c>
      <c r="AC82" s="191">
        <f>'Data Table'!CP78</f>
        <v>1349</v>
      </c>
      <c r="AD82" s="200">
        <f>'Data Table'!CQ78</f>
        <v>994</v>
      </c>
      <c r="AE82" s="193" t="s">
        <v>146</v>
      </c>
      <c r="AF82" s="138">
        <f t="shared" si="3"/>
        <v>1.2913922045781968E-3</v>
      </c>
      <c r="AG82" s="194">
        <f>INDEX('Data Table'!$BE$4:$BE$128,MATCH('Active &amp; Reserve'!C82,'Data Table'!$A$4:$A$128,0))</f>
        <v>228.77282428114196</v>
      </c>
      <c r="AH82" s="195">
        <f>INDEX('[3]60-Mile'!$V$4:$V$129,MATCH(AE82,'[3]60-Mile'!$A$4:$A$129,0))</f>
        <v>87.142857142857139</v>
      </c>
      <c r="AI82" s="196"/>
      <c r="AJ82" s="197">
        <f>INDEX('[3]60-Mile'!$X$4:$X$129,MATCH(AE82,'[3]60-Mile'!$A$4:$A$129,0))</f>
        <v>14.390652243464137</v>
      </c>
      <c r="AK82" s="198">
        <f>INDEX('[3]60-Mile'!$AA$4:$AA$129,MATCH(AE82,'[3]60-Mile'!$A$4:$A$129,0))</f>
        <v>2.1428571428571428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0.77429968749296219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364</v>
      </c>
      <c r="E83" s="68">
        <v>30</v>
      </c>
      <c r="F83" s="170" t="s">
        <v>153</v>
      </c>
      <c r="G83" s="171">
        <v>33</v>
      </c>
      <c r="H83" s="171">
        <f t="shared" si="4"/>
        <v>12</v>
      </c>
      <c r="I83" s="172">
        <f>INDEX('Data Table'!$F$4:$F$128,MATCH('Active &amp; Reserve'!C83,'Data Table'!$A$4:$A$128,0))</f>
        <v>1.2523229119343744</v>
      </c>
      <c r="J83" s="191">
        <f>'Data Table'!BV79</f>
        <v>857</v>
      </c>
      <c r="K83" s="191">
        <f>'Data Table'!BW79</f>
        <v>512</v>
      </c>
      <c r="L83" s="191">
        <f>'Data Table'!BX79</f>
        <v>601</v>
      </c>
      <c r="M83" s="191">
        <f>'Data Table'!BY79</f>
        <v>609</v>
      </c>
      <c r="N83" s="191">
        <f>'Data Table'!BZ79</f>
        <v>696</v>
      </c>
      <c r="O83" s="191">
        <f>'Data Table'!CA79</f>
        <v>750</v>
      </c>
      <c r="P83" s="191">
        <f>'Data Table'!CB79</f>
        <v>416</v>
      </c>
      <c r="Q83" s="191">
        <f>'Data Table'!CC79</f>
        <v>21</v>
      </c>
      <c r="R83" s="191">
        <f>'Data Table'!CD79</f>
        <v>19</v>
      </c>
      <c r="S83" s="191">
        <f>'Data Table'!CE79</f>
        <v>72</v>
      </c>
      <c r="T83" s="191">
        <f>'Data Table'!CF79</f>
        <v>53</v>
      </c>
      <c r="U83" s="191">
        <f>'Data Table'!CG79</f>
        <v>68</v>
      </c>
      <c r="V83" s="191">
        <f>'Data Table'!CH79</f>
        <v>42</v>
      </c>
      <c r="W83" s="191">
        <f>'Data Table'!CI79</f>
        <v>25</v>
      </c>
      <c r="X83" s="191">
        <f>'Data Table'!CK79</f>
        <v>8</v>
      </c>
      <c r="Y83" s="191">
        <f>'Data Table'!CL79</f>
        <v>207</v>
      </c>
      <c r="Z83" s="191">
        <f>'Data Table'!CM79</f>
        <v>630</v>
      </c>
      <c r="AA83" s="191">
        <f>'Data Table'!CN79</f>
        <v>82</v>
      </c>
      <c r="AB83" s="191">
        <f>'Data Table'!CO79</f>
        <v>-64</v>
      </c>
      <c r="AC83" s="191">
        <f>'Data Table'!CP79</f>
        <v>582</v>
      </c>
      <c r="AD83" s="200">
        <f>'Data Table'!CQ79</f>
        <v>706</v>
      </c>
      <c r="AE83" s="193" t="s">
        <v>147</v>
      </c>
      <c r="AF83" s="138">
        <f t="shared" si="3"/>
        <v>1.2523229119343744</v>
      </c>
      <c r="AG83" s="194">
        <f>INDEX('Data Table'!$BE$4:$BE$128,MATCH('Active &amp; Reserve'!C83,'Data Table'!$A$4:$A$128,0))</f>
        <v>1036.849467676127</v>
      </c>
      <c r="AH83" s="195">
        <f>INDEX('[3]60-Mile'!$V$4:$V$129,MATCH(AE83,'[3]60-Mile'!$A$4:$A$129,0))</f>
        <v>634.42857142857144</v>
      </c>
      <c r="AI83" s="196"/>
      <c r="AJ83" s="197">
        <f>INDEX('[3]60-Mile'!$X$4:$X$129,MATCH(AE83,'[3]60-Mile'!$A$4:$A$129,0))</f>
        <v>61.033443520914119</v>
      </c>
      <c r="AK83" s="198">
        <f>INDEX('[3]60-Mile'!$AA$4:$AA$129,MATCH(AE83,'[3]60-Mile'!$A$4:$A$129,0))</f>
        <v>42.857142857142854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0.67670415959252894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365</v>
      </c>
      <c r="E84" s="68">
        <v>33</v>
      </c>
      <c r="F84" s="170" t="s">
        <v>154</v>
      </c>
      <c r="G84" s="171">
        <v>98</v>
      </c>
      <c r="H84" s="171">
        <f t="shared" si="4"/>
        <v>105</v>
      </c>
      <c r="I84" s="172">
        <f>INDEX('Data Table'!$F$4:$F$128,MATCH('Active &amp; Reserve'!C84,'Data Table'!$A$4:$A$128,0))</f>
        <v>3.2701268951392138E-6</v>
      </c>
      <c r="J84" s="191">
        <f>'Data Table'!BV80</f>
        <v>0</v>
      </c>
      <c r="K84" s="191">
        <f>'Data Table'!BW80</f>
        <v>3</v>
      </c>
      <c r="L84" s="191">
        <f>'Data Table'!BX80</f>
        <v>2</v>
      </c>
      <c r="M84" s="191">
        <f>'Data Table'!BY80</f>
        <v>190</v>
      </c>
      <c r="N84" s="191">
        <f>'Data Table'!BZ80</f>
        <v>34</v>
      </c>
      <c r="O84" s="191">
        <f>'Data Table'!CA80</f>
        <v>49</v>
      </c>
      <c r="P84" s="191">
        <f>'Data Table'!CB80</f>
        <v>0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9689</v>
      </c>
      <c r="Y84" s="191">
        <f>'Data Table'!CL80</f>
        <v>20831</v>
      </c>
      <c r="Z84" s="191">
        <f>'Data Table'!CM80</f>
        <v>-1006</v>
      </c>
      <c r="AA84" s="191">
        <f>'Data Table'!CN80</f>
        <v>7757</v>
      </c>
      <c r="AB84" s="191">
        <f>'Data Table'!CO80</f>
        <v>21922</v>
      </c>
      <c r="AC84" s="191">
        <f>'Data Table'!CP80</f>
        <v>3858</v>
      </c>
      <c r="AD84" s="200">
        <f>'Data Table'!CQ80</f>
        <v>12236</v>
      </c>
      <c r="AE84" s="193" t="s">
        <v>132</v>
      </c>
      <c r="AF84" s="138">
        <f t="shared" si="3"/>
        <v>3.2701268951392138E-6</v>
      </c>
      <c r="AG84" s="194">
        <f>INDEX('Data Table'!$BE$4:$BE$128,MATCH('Active &amp; Reserve'!C84,'Data Table'!$A$4:$A$128,0))</f>
        <v>328.37441633184926</v>
      </c>
      <c r="AH84" s="195">
        <f>INDEX('[3]60-Mile'!$V$4:$V$129,MATCH(AE84,'[3]60-Mile'!$A$4:$A$129,0))</f>
        <v>39.714285714285715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0.93502858630167018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4"/>
        <v>17</v>
      </c>
      <c r="I85" s="172">
        <f>INDEX('Data Table'!$F$4:$F$128,MATCH('Active &amp; Reserve'!C85,'Data Table'!$A$4:$A$128,0))</f>
        <v>0.29638453828070899</v>
      </c>
      <c r="J85" s="191">
        <f>'Data Table'!BV81</f>
        <v>66</v>
      </c>
      <c r="K85" s="191">
        <f>'Data Table'!BW81</f>
        <v>48</v>
      </c>
      <c r="L85" s="191">
        <f>'Data Table'!BX81</f>
        <v>47</v>
      </c>
      <c r="M85" s="191">
        <f>'Data Table'!BY81</f>
        <v>58</v>
      </c>
      <c r="N85" s="191">
        <f>'Data Table'!BZ81</f>
        <v>82</v>
      </c>
      <c r="O85" s="191">
        <f>'Data Table'!CA81</f>
        <v>65</v>
      </c>
      <c r="P85" s="191">
        <f>'Data Table'!CB81</f>
        <v>68</v>
      </c>
      <c r="Q85" s="191">
        <f>'Data Table'!CC81</f>
        <v>1</v>
      </c>
      <c r="R85" s="191">
        <f>'Data Table'!CD81</f>
        <v>9</v>
      </c>
      <c r="S85" s="191">
        <f>'Data Table'!CE81</f>
        <v>5</v>
      </c>
      <c r="T85" s="191">
        <f>'Data Table'!CF81</f>
        <v>7</v>
      </c>
      <c r="U85" s="191">
        <f>'Data Table'!CG81</f>
        <v>5</v>
      </c>
      <c r="V85" s="191">
        <f>'Data Table'!CH81</f>
        <v>2</v>
      </c>
      <c r="W85" s="191">
        <f>'Data Table'!CI81</f>
        <v>5</v>
      </c>
      <c r="X85" s="191">
        <f>'Data Table'!CK81</f>
        <v>23959</v>
      </c>
      <c r="Y85" s="191">
        <f>'Data Table'!CL81</f>
        <v>26126</v>
      </c>
      <c r="Z85" s="191">
        <f>'Data Table'!CM81</f>
        <v>47565</v>
      </c>
      <c r="AA85" s="191">
        <f>'Data Table'!CN81</f>
        <v>51831</v>
      </c>
      <c r="AB85" s="191">
        <f>'Data Table'!CO81</f>
        <v>47491</v>
      </c>
      <c r="AC85" s="191">
        <f>'Data Table'!CP81</f>
        <v>47344</v>
      </c>
      <c r="AD85" s="191">
        <f>'Data Table'!CQ81</f>
        <v>40542</v>
      </c>
      <c r="AE85" s="218" t="s">
        <v>219</v>
      </c>
      <c r="AF85" s="134">
        <f t="shared" si="3"/>
        <v>0.29638453828070899</v>
      </c>
      <c r="AG85" s="150">
        <f>INDEX('Data Table'!$BE$4:$BE$128,MATCH('Active &amp; Reserve'!C85,'Data Table'!$A$4:$A$128,0))</f>
        <v>332.84296697293195</v>
      </c>
      <c r="AH85" s="135">
        <f>INDEX('[3]60-Mile'!$V$4:$V$129,MATCH(AE85,'[3]60-Mile'!$A$4:$A$129,0))</f>
        <v>62</v>
      </c>
      <c r="AI85" s="219"/>
      <c r="AJ85" s="220">
        <f>INDEX('[3]60-Mile'!$X$4:$X$129,MATCH(AE85,'[3]60-Mile'!$A$4:$A$129,0))</f>
        <v>16.475066308256263</v>
      </c>
      <c r="AK85" s="136">
        <f>INDEX('[3]60-Mile'!$AA$4:$AA$129,MATCH(AE85,'[3]60-Mile'!$A$4:$A$129,0))</f>
        <v>4.8571428571428568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368</v>
      </c>
      <c r="E86" s="68">
        <v>35</v>
      </c>
      <c r="F86" s="170" t="s">
        <v>74</v>
      </c>
      <c r="G86" s="171">
        <v>26</v>
      </c>
      <c r="H86" s="171">
        <f t="shared" si="4"/>
        <v>26</v>
      </c>
      <c r="I86" s="172">
        <f>INDEX('Data Table'!$F$4:$F$128,MATCH('Active &amp; Reserve'!C86,'Data Table'!$A$4:$A$128,0))</f>
        <v>6.5504790611620164E-2</v>
      </c>
      <c r="J86" s="191">
        <f>'Data Table'!BV82</f>
        <v>1077</v>
      </c>
      <c r="K86" s="191">
        <f>'Data Table'!BW82</f>
        <v>1813</v>
      </c>
      <c r="L86" s="191">
        <f>'Data Table'!BX82</f>
        <v>939</v>
      </c>
      <c r="M86" s="191">
        <f>'Data Table'!BY82</f>
        <v>1140</v>
      </c>
      <c r="N86" s="191">
        <f>'Data Table'!BZ82</f>
        <v>1857</v>
      </c>
      <c r="O86" s="191">
        <f>'Data Table'!CA82</f>
        <v>2158</v>
      </c>
      <c r="P86" s="191">
        <f>'Data Table'!CB82</f>
        <v>1450</v>
      </c>
      <c r="Q86" s="191">
        <f>'Data Table'!CC82</f>
        <v>12</v>
      </c>
      <c r="R86" s="191">
        <f>'Data Table'!CD82</f>
        <v>27</v>
      </c>
      <c r="S86" s="191">
        <f>'Data Table'!CE82</f>
        <v>57</v>
      </c>
      <c r="T86" s="191">
        <f>'Data Table'!CF82</f>
        <v>47</v>
      </c>
      <c r="U86" s="191">
        <f>'Data Table'!CG82</f>
        <v>49</v>
      </c>
      <c r="V86" s="191">
        <f>'Data Table'!CH82</f>
        <v>49</v>
      </c>
      <c r="W86" s="191">
        <f>'Data Table'!CI82</f>
        <v>24</v>
      </c>
      <c r="X86" s="191">
        <f>'Data Table'!CK82</f>
        <v>30544</v>
      </c>
      <c r="Y86" s="191">
        <f>'Data Table'!CL82</f>
        <v>18028</v>
      </c>
      <c r="Z86" s="191">
        <f>'Data Table'!CM82</f>
        <v>26495</v>
      </c>
      <c r="AA86" s="191">
        <f>'Data Table'!CN82</f>
        <v>23029</v>
      </c>
      <c r="AB86" s="191">
        <f>'Data Table'!CO82</f>
        <v>23197</v>
      </c>
      <c r="AC86" s="191">
        <f>'Data Table'!CP82</f>
        <v>19203</v>
      </c>
      <c r="AD86" s="200">
        <f>'Data Table'!CQ82</f>
        <v>43505</v>
      </c>
      <c r="AE86" s="193" t="s">
        <v>131</v>
      </c>
      <c r="AF86" s="138">
        <f t="shared" si="3"/>
        <v>6.5504790611620164E-2</v>
      </c>
      <c r="AG86" s="194">
        <f>INDEX('Data Table'!$BE$4:$BE$128,MATCH('Active &amp; Reserve'!C86,'Data Table'!$A$4:$A$128,0))</f>
        <v>523.39686172133906</v>
      </c>
      <c r="AH86" s="195">
        <f>INDEX('[3]60-Mile'!$V$4:$V$129,MATCH(AE86,'[3]60-Mile'!$A$4:$A$129,0))</f>
        <v>1490.5714285714287</v>
      </c>
      <c r="AI86" s="196"/>
      <c r="AJ86" s="197">
        <f>INDEX('[3]60-Mile'!$X$4:$X$129,MATCH(AE86,'[3]60-Mile'!$A$4:$A$129,0))</f>
        <v>21.939228519826983</v>
      </c>
      <c r="AK86" s="198">
        <f>INDEX('[3]60-Mile'!$AA$4:$AA$129,MATCH(AE86,'[3]60-Mile'!$A$4:$A$129,0))</f>
        <v>37.857142857142854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0.70536283582089554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368</v>
      </c>
      <c r="E87" s="68">
        <v>36</v>
      </c>
      <c r="F87" s="170" t="s">
        <v>74</v>
      </c>
      <c r="G87" s="171">
        <v>100</v>
      </c>
      <c r="H87" s="171">
        <f t="shared" si="4"/>
        <v>86</v>
      </c>
      <c r="I87" s="172">
        <f>INDEX('Data Table'!$F$4:$F$128,MATCH('Active &amp; Reserve'!C87,'Data Table'!$A$4:$A$128,0))</f>
        <v>1.5031786696265183E-4</v>
      </c>
      <c r="J87" s="191">
        <f>'Data Table'!BV83</f>
        <v>17</v>
      </c>
      <c r="K87" s="191">
        <f>'Data Table'!BW83</f>
        <v>13</v>
      </c>
      <c r="L87" s="191">
        <f>'Data Table'!BX83</f>
        <v>47</v>
      </c>
      <c r="M87" s="191">
        <f>'Data Table'!BY83</f>
        <v>12</v>
      </c>
      <c r="N87" s="191">
        <f>'Data Table'!BZ83</f>
        <v>32</v>
      </c>
      <c r="O87" s="191">
        <f>'Data Table'!CA83</f>
        <v>26</v>
      </c>
      <c r="P87" s="191">
        <f>'Data Table'!CB83</f>
        <v>31</v>
      </c>
      <c r="Q87" s="191">
        <f>'Data Table'!CC83</f>
        <v>0</v>
      </c>
      <c r="R87" s="191">
        <f>'Data Table'!CD83</f>
        <v>1</v>
      </c>
      <c r="S87" s="191">
        <f>'Data Table'!CE83</f>
        <v>3</v>
      </c>
      <c r="T87" s="191">
        <f>'Data Table'!CF83</f>
        <v>0</v>
      </c>
      <c r="U87" s="191">
        <f>'Data Table'!CG83</f>
        <v>4</v>
      </c>
      <c r="V87" s="191">
        <f>'Data Table'!CH83</f>
        <v>0</v>
      </c>
      <c r="W87" s="191">
        <f>'Data Table'!CI83</f>
        <v>0</v>
      </c>
      <c r="X87" s="191">
        <f>'Data Table'!CK83</f>
        <v>9899</v>
      </c>
      <c r="Y87" s="191">
        <f>'Data Table'!CL83</f>
        <v>6557</v>
      </c>
      <c r="Z87" s="191">
        <f>'Data Table'!CM83</f>
        <v>11535</v>
      </c>
      <c r="AA87" s="191">
        <f>'Data Table'!CN83</f>
        <v>19503</v>
      </c>
      <c r="AB87" s="191">
        <f>'Data Table'!CO83</f>
        <v>2459</v>
      </c>
      <c r="AC87" s="191">
        <f>'Data Table'!CP83</f>
        <v>18991</v>
      </c>
      <c r="AD87" s="200">
        <f>'Data Table'!CQ83</f>
        <v>12381</v>
      </c>
      <c r="AE87" s="193" t="s">
        <v>109</v>
      </c>
      <c r="AF87" s="138">
        <f t="shared" si="3"/>
        <v>1.5031786696265183E-4</v>
      </c>
      <c r="AG87" s="194">
        <f>INDEX('Data Table'!$BE$4:$BE$128,MATCH('Active &amp; Reserve'!C87,'Data Table'!$A$4:$A$128,0))</f>
        <v>177.23792687260783</v>
      </c>
      <c r="AH87" s="195">
        <f>INDEX('[3]60-Mile'!$V$4:$V$129,MATCH(AE87,'[3]60-Mile'!$A$4:$A$129,0))</f>
        <v>25.428571428571427</v>
      </c>
      <c r="AI87" s="196"/>
      <c r="AJ87" s="197">
        <f>INDEX('[3]60-Mile'!$X$4:$X$129,MATCH(AE87,'[3]60-Mile'!$A$4:$A$129,0))</f>
        <v>6.9260176420429707</v>
      </c>
      <c r="AK87" s="198">
        <f>INDEX('[3]60-Mile'!$AA$4:$AA$129,MATCH(AE87,'[3]60-Mile'!$A$4:$A$129,0))</f>
        <v>1.1428571428571428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0.87069791314538092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369</v>
      </c>
      <c r="E88" s="68">
        <v>37</v>
      </c>
      <c r="F88" s="170" t="s">
        <v>154</v>
      </c>
      <c r="G88" s="171">
        <v>121</v>
      </c>
      <c r="H88" s="171">
        <f t="shared" si="4"/>
        <v>123</v>
      </c>
      <c r="I88" s="172">
        <f>INDEX('Data Table'!$F$4:$F$128,MATCH('Active &amp; Reserve'!C88,'Data Table'!$A$4:$A$128,0))</f>
        <v>8.1998520041559358E-17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0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472</v>
      </c>
      <c r="Y88" s="191">
        <f>'Data Table'!CL84</f>
        <v>1389</v>
      </c>
      <c r="Z88" s="191">
        <f>'Data Table'!CM84</f>
        <v>1477</v>
      </c>
      <c r="AA88" s="191">
        <f>'Data Table'!CN84</f>
        <v>1419</v>
      </c>
      <c r="AB88" s="191">
        <f>'Data Table'!CO84</f>
        <v>2216</v>
      </c>
      <c r="AC88" s="191">
        <f>'Data Table'!CP84</f>
        <v>0</v>
      </c>
      <c r="AD88" s="200">
        <f>'Data Table'!CQ84</f>
        <v>2165</v>
      </c>
      <c r="AE88" s="193" t="s">
        <v>112</v>
      </c>
      <c r="AF88" s="138">
        <f t="shared" si="3"/>
        <v>8.1998520041559358E-17</v>
      </c>
      <c r="AG88" s="194">
        <f>INDEX('Data Table'!$BE$4:$BE$128,MATCH('Active &amp; Reserve'!C88,'Data Table'!$A$4:$A$128,0))</f>
        <v>87.765490609092495</v>
      </c>
      <c r="AH88" s="195">
        <f>INDEX('[3]60-Mile'!$V$4:$V$129,MATCH(AE88,'[3]60-Mile'!$A$4:$A$129,0))</f>
        <v>0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365</v>
      </c>
      <c r="E89" s="68">
        <v>39</v>
      </c>
      <c r="F89" s="170" t="s">
        <v>154</v>
      </c>
      <c r="G89" s="171">
        <v>34</v>
      </c>
      <c r="H89" s="171">
        <f t="shared" si="4"/>
        <v>97</v>
      </c>
      <c r="I89" s="172">
        <f>INDEX('Data Table'!$F$4:$F$128,MATCH('Active &amp; Reserve'!C89,'Data Table'!$A$4:$A$128,0))</f>
        <v>3.8826440116511524E-5</v>
      </c>
      <c r="J89" s="191">
        <f>'Data Table'!BV85</f>
        <v>4</v>
      </c>
      <c r="K89" s="191">
        <f>'Data Table'!BW85</f>
        <v>6</v>
      </c>
      <c r="L89" s="191">
        <f>'Data Table'!BX85</f>
        <v>13</v>
      </c>
      <c r="M89" s="191">
        <f>'Data Table'!BY85</f>
        <v>15</v>
      </c>
      <c r="N89" s="191">
        <f>'Data Table'!BZ85</f>
        <v>20</v>
      </c>
      <c r="O89" s="191">
        <f>'Data Table'!CA85</f>
        <v>26</v>
      </c>
      <c r="P89" s="191">
        <f>'Data Table'!CB85</f>
        <v>11</v>
      </c>
      <c r="Q89" s="191">
        <f>'Data Table'!CC85</f>
        <v>0</v>
      </c>
      <c r="R89" s="191">
        <f>'Data Table'!CD85</f>
        <v>0</v>
      </c>
      <c r="S89" s="191">
        <f>'Data Table'!CE85</f>
        <v>0</v>
      </c>
      <c r="T89" s="191">
        <f>'Data Table'!CF85</f>
        <v>0</v>
      </c>
      <c r="U89" s="191">
        <f>'Data Table'!CG85</f>
        <v>0</v>
      </c>
      <c r="V89" s="191">
        <f>'Data Table'!CH85</f>
        <v>1</v>
      </c>
      <c r="W89" s="191">
        <f>'Data Table'!CI85</f>
        <v>0</v>
      </c>
      <c r="X89" s="191">
        <f>'Data Table'!CK85</f>
        <v>1085</v>
      </c>
      <c r="Y89" s="191">
        <f>'Data Table'!CL85</f>
        <v>398</v>
      </c>
      <c r="Z89" s="191">
        <f>'Data Table'!CM85</f>
        <v>190</v>
      </c>
      <c r="AA89" s="191">
        <f>'Data Table'!CN85</f>
        <v>926</v>
      </c>
      <c r="AB89" s="191">
        <f>'Data Table'!CO85</f>
        <v>1316</v>
      </c>
      <c r="AC89" s="191">
        <f>'Data Table'!CP85</f>
        <v>860</v>
      </c>
      <c r="AD89" s="200">
        <f>'Data Table'!CQ85</f>
        <v>1123</v>
      </c>
      <c r="AE89" s="193" t="s">
        <v>163</v>
      </c>
      <c r="AF89" s="138">
        <f t="shared" si="3"/>
        <v>3.8826440116511524E-5</v>
      </c>
      <c r="AG89" s="194">
        <f>INDEX('Data Table'!$BE$4:$BE$128,MATCH('Active &amp; Reserve'!C89,'Data Table'!$A$4:$A$128,0))</f>
        <v>151.97970779650606</v>
      </c>
      <c r="AH89" s="195">
        <f>INDEX('[3]60-Mile'!$V$4:$V$129,MATCH(AE89,'[3]60-Mile'!$A$4:$A$129,0))</f>
        <v>13.571428571428571</v>
      </c>
      <c r="AI89" s="196"/>
      <c r="AJ89" s="197">
        <f>INDEX('[3]60-Mile'!$X$4:$X$129,MATCH(AE89,'[3]60-Mile'!$A$4:$A$129,0))</f>
        <v>1.5886380605906556</v>
      </c>
      <c r="AK89" s="198">
        <f>INDEX('[3]60-Mile'!$AA$4:$AA$129,MATCH(AE89,'[3]60-Mile'!$A$4:$A$129,0))</f>
        <v>0.14285714285714285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0.93049839635171805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364</v>
      </c>
      <c r="E90" s="68">
        <v>41</v>
      </c>
      <c r="F90" s="170" t="s">
        <v>153</v>
      </c>
      <c r="G90" s="171">
        <v>103</v>
      </c>
      <c r="H90" s="171">
        <f t="shared" si="4"/>
        <v>89</v>
      </c>
      <c r="I90" s="172">
        <f>INDEX('Data Table'!$F$4:$F$128,MATCH('Active &amp; Reserve'!C90,'Data Table'!$A$4:$A$128,0))</f>
        <v>1.3330390110766085E-4</v>
      </c>
      <c r="J90" s="191">
        <f>'Data Table'!BV86</f>
        <v>17</v>
      </c>
      <c r="K90" s="191">
        <f>'Data Table'!BW86</f>
        <v>10</v>
      </c>
      <c r="L90" s="191">
        <f>'Data Table'!BX86</f>
        <v>24</v>
      </c>
      <c r="M90" s="191">
        <f>'Data Table'!BY86</f>
        <v>15</v>
      </c>
      <c r="N90" s="191">
        <f>'Data Table'!BZ86</f>
        <v>30</v>
      </c>
      <c r="O90" s="191">
        <f>'Data Table'!CA86</f>
        <v>13</v>
      </c>
      <c r="P90" s="191">
        <f>'Data Table'!CB86</f>
        <v>14</v>
      </c>
      <c r="Q90" s="191">
        <f>'Data Table'!CC86</f>
        <v>0</v>
      </c>
      <c r="R90" s="191">
        <f>'Data Table'!CD86</f>
        <v>0</v>
      </c>
      <c r="S90" s="191">
        <f>'Data Table'!CE86</f>
        <v>0</v>
      </c>
      <c r="T90" s="191">
        <f>'Data Table'!CF86</f>
        <v>0</v>
      </c>
      <c r="U90" s="191">
        <f>'Data Table'!CG86</f>
        <v>1</v>
      </c>
      <c r="V90" s="191">
        <f>'Data Table'!CH86</f>
        <v>0</v>
      </c>
      <c r="W90" s="191">
        <f>'Data Table'!CI86</f>
        <v>0</v>
      </c>
      <c r="X90" s="191">
        <f>'Data Table'!CK86</f>
        <v>0</v>
      </c>
      <c r="Y90" s="191">
        <f>'Data Table'!CL86</f>
        <v>1033</v>
      </c>
      <c r="Z90" s="191">
        <f>'Data Table'!CM86</f>
        <v>760</v>
      </c>
      <c r="AA90" s="191">
        <f>'Data Table'!CN86</f>
        <v>3710</v>
      </c>
      <c r="AB90" s="191">
        <f>'Data Table'!CO86</f>
        <v>2072</v>
      </c>
      <c r="AC90" s="191">
        <f>'Data Table'!CP86</f>
        <v>3341</v>
      </c>
      <c r="AD90" s="200">
        <f>'Data Table'!CQ86</f>
        <v>3015</v>
      </c>
      <c r="AE90" s="193" t="s">
        <v>144</v>
      </c>
      <c r="AF90" s="138">
        <f t="shared" si="3"/>
        <v>1.3330390110766085E-4</v>
      </c>
      <c r="AG90" s="194">
        <f>INDEX('Data Table'!$BE$4:$BE$128,MATCH('Active &amp; Reserve'!C90,'Data Table'!$A$4:$A$128,0))</f>
        <v>87.022627119167851</v>
      </c>
      <c r="AH90" s="195">
        <f>INDEX('[3]60-Mile'!$V$4:$V$129,MATCH(AE90,'[3]60-Mile'!$A$4:$A$129,0))</f>
        <v>17.571428571428573</v>
      </c>
      <c r="AI90" s="196"/>
      <c r="AJ90" s="197">
        <f>INDEX('[3]60-Mile'!$X$4:$X$129,MATCH(AE90,'[3]60-Mile'!$A$4:$A$129,0))</f>
        <v>4.079185646210993</v>
      </c>
      <c r="AK90" s="198">
        <f>INDEX('[3]60-Mile'!$AA$4:$AA$129,MATCH(AE90,'[3]60-Mile'!$A$4:$A$129,0))</f>
        <v>0.14285714285714285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0.93566389126310301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365</v>
      </c>
      <c r="E91" s="68">
        <v>45</v>
      </c>
      <c r="F91" s="170" t="s">
        <v>154</v>
      </c>
      <c r="G91" s="171">
        <v>104</v>
      </c>
      <c r="H91" s="171">
        <f t="shared" si="4"/>
        <v>88</v>
      </c>
      <c r="I91" s="172">
        <f>INDEX('Data Table'!$F$4:$F$128,MATCH('Active &amp; Reserve'!C91,'Data Table'!$A$4:$A$128,0))</f>
        <v>1.4717691670531241E-4</v>
      </c>
      <c r="J91" s="191">
        <f>'Data Table'!BV87</f>
        <v>16</v>
      </c>
      <c r="K91" s="191">
        <f>'Data Table'!BW87</f>
        <v>18</v>
      </c>
      <c r="L91" s="191">
        <f>'Data Table'!BX87</f>
        <v>17</v>
      </c>
      <c r="M91" s="191">
        <f>'Data Table'!BY87</f>
        <v>33</v>
      </c>
      <c r="N91" s="191">
        <f>'Data Table'!BZ87</f>
        <v>32</v>
      </c>
      <c r="O91" s="191">
        <f>'Data Table'!CA87</f>
        <v>14</v>
      </c>
      <c r="P91" s="191">
        <f>'Data Table'!CB87</f>
        <v>15</v>
      </c>
      <c r="Q91" s="191">
        <f>'Data Table'!CC87</f>
        <v>0</v>
      </c>
      <c r="R91" s="191">
        <f>'Data Table'!CD87</f>
        <v>3</v>
      </c>
      <c r="S91" s="191">
        <f>'Data Table'!CE87</f>
        <v>2</v>
      </c>
      <c r="T91" s="191">
        <f>'Data Table'!CF87</f>
        <v>6</v>
      </c>
      <c r="U91" s="191">
        <f>'Data Table'!CG87</f>
        <v>1</v>
      </c>
      <c r="V91" s="191">
        <f>'Data Table'!CH87</f>
        <v>1</v>
      </c>
      <c r="W91" s="191">
        <f>'Data Table'!CI87</f>
        <v>0</v>
      </c>
      <c r="X91" s="191">
        <f>'Data Table'!CK87</f>
        <v>993</v>
      </c>
      <c r="Y91" s="191">
        <f>'Data Table'!CL87</f>
        <v>0</v>
      </c>
      <c r="Z91" s="191">
        <f>'Data Table'!CM87</f>
        <v>1418</v>
      </c>
      <c r="AA91" s="191">
        <f>'Data Table'!CN87</f>
        <v>-61</v>
      </c>
      <c r="AB91" s="191">
        <f>'Data Table'!CO87</f>
        <v>744</v>
      </c>
      <c r="AC91" s="191">
        <f>'Data Table'!CP87</f>
        <v>260</v>
      </c>
      <c r="AD91" s="200">
        <f>'Data Table'!CQ87</f>
        <v>684</v>
      </c>
      <c r="AE91" s="193" t="s">
        <v>188</v>
      </c>
      <c r="AF91" s="138">
        <f t="shared" si="3"/>
        <v>1.4717691670531241E-4</v>
      </c>
      <c r="AG91" s="194">
        <f>INDEX('Data Table'!$BE$4:$BE$128,MATCH('Active &amp; Reserve'!C91,'Data Table'!$A$4:$A$128,0))</f>
        <v>400.59967966663862</v>
      </c>
      <c r="AH91" s="195">
        <f>INDEX('[3]60-Mile'!$V$4:$V$129,MATCH(AE91,'[3]60-Mile'!$A$4:$A$129,0))</f>
        <v>20.714285714285715</v>
      </c>
      <c r="AI91" s="196"/>
      <c r="AJ91" s="197">
        <f>INDEX('[3]60-Mile'!$X$4:$X$129,MATCH(AE91,'[3]60-Mile'!$A$4:$A$129,0))</f>
        <v>19.517645781565825</v>
      </c>
      <c r="AK91" s="198">
        <f>INDEX('[3]60-Mile'!$AA$4:$AA$129,MATCH(AE91,'[3]60-Mile'!$A$4:$A$129,0))</f>
        <v>1.8571428571428572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0.74597250000000004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363</v>
      </c>
      <c r="E92" s="68">
        <v>50</v>
      </c>
      <c r="F92" s="170" t="s">
        <v>74</v>
      </c>
      <c r="G92" s="171">
        <v>125</v>
      </c>
      <c r="H92" s="171">
        <f t="shared" si="4"/>
        <v>112</v>
      </c>
      <c r="I92" s="172">
        <f>INDEX('Data Table'!$F$4:$F$128,MATCH('Active &amp; Reserve'!C92,'Data Table'!$A$4:$A$128,0))</f>
        <v>6.6232992924520485E-7</v>
      </c>
      <c r="J92" s="191">
        <f>'Data Table'!BV88</f>
        <v>0</v>
      </c>
      <c r="K92" s="191">
        <f>'Data Table'!BW88</f>
        <v>2</v>
      </c>
      <c r="L92" s="191">
        <f>'Data Table'!BX88</f>
        <v>1</v>
      </c>
      <c r="M92" s="191">
        <f>'Data Table'!BY88</f>
        <v>5</v>
      </c>
      <c r="N92" s="191">
        <f>'Data Table'!BZ88</f>
        <v>3</v>
      </c>
      <c r="O92" s="191">
        <f>'Data Table'!CA88</f>
        <v>2</v>
      </c>
      <c r="P92" s="191">
        <f>'Data Table'!CB88</f>
        <v>4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9689</v>
      </c>
      <c r="Y92" s="191">
        <f>'Data Table'!CL88</f>
        <v>20831</v>
      </c>
      <c r="Z92" s="191">
        <f>'Data Table'!CM88</f>
        <v>-1006</v>
      </c>
      <c r="AA92" s="191">
        <f>'Data Table'!CN88</f>
        <v>7757</v>
      </c>
      <c r="AB92" s="191">
        <f>'Data Table'!CO88</f>
        <v>21922</v>
      </c>
      <c r="AC92" s="191">
        <f>'Data Table'!CP88</f>
        <v>3858</v>
      </c>
      <c r="AD92" s="200">
        <f>'Data Table'!CQ88</f>
        <v>12236</v>
      </c>
      <c r="AE92" s="193" t="s">
        <v>107</v>
      </c>
      <c r="AF92" s="138">
        <f t="shared" si="3"/>
        <v>6.6232992924520485E-7</v>
      </c>
      <c r="AG92" s="194">
        <f>INDEX('Data Table'!$BE$4:$BE$128,MATCH('Active &amp; Reserve'!C92,'Data Table'!$A$4:$A$128,0))</f>
        <v>134.40639905587699</v>
      </c>
      <c r="AH92" s="195">
        <f>INDEX('[3]60-Mile'!$V$4:$V$129,MATCH(AE92,'[3]60-Mile'!$A$4:$A$129,0))</f>
        <v>2.4285714285714284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0.93502858630167018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364</v>
      </c>
      <c r="E93" s="68">
        <v>51</v>
      </c>
      <c r="F93" s="170" t="s">
        <v>155</v>
      </c>
      <c r="G93" s="171">
        <v>119</v>
      </c>
      <c r="H93" s="171">
        <f t="shared" si="4"/>
        <v>118</v>
      </c>
      <c r="I93" s="172">
        <f>INDEX('Data Table'!$F$4:$F$128,MATCH('Active &amp; Reserve'!C93,'Data Table'!$A$4:$A$128,0))</f>
        <v>3.6713315024937818E-8</v>
      </c>
      <c r="J93" s="191">
        <f>'Data Table'!BV89</f>
        <v>3</v>
      </c>
      <c r="K93" s="191">
        <f>'Data Table'!BW89</f>
        <v>1</v>
      </c>
      <c r="L93" s="191">
        <f>'Data Table'!BX89</f>
        <v>1</v>
      </c>
      <c r="M93" s="191">
        <f>'Data Table'!BY89</f>
        <v>2</v>
      </c>
      <c r="N93" s="191">
        <f>'Data Table'!BZ89</f>
        <v>4</v>
      </c>
      <c r="O93" s="191">
        <f>'Data Table'!CA89</f>
        <v>4</v>
      </c>
      <c r="P93" s="191">
        <f>'Data Table'!CB89</f>
        <v>1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0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854</v>
      </c>
      <c r="Y93" s="191">
        <f>'Data Table'!CL89</f>
        <v>316</v>
      </c>
      <c r="Z93" s="191">
        <f>'Data Table'!CM89</f>
        <v>494</v>
      </c>
      <c r="AA93" s="191">
        <f>'Data Table'!CN89</f>
        <v>809</v>
      </c>
      <c r="AB93" s="191">
        <f>'Data Table'!CO89</f>
        <v>1188</v>
      </c>
      <c r="AC93" s="191">
        <f>'Data Table'!CP89</f>
        <v>829</v>
      </c>
      <c r="AD93" s="200">
        <f>'Data Table'!CQ89</f>
        <v>781</v>
      </c>
      <c r="AE93" s="193" t="s">
        <v>128</v>
      </c>
      <c r="AF93" s="138">
        <f t="shared" si="3"/>
        <v>3.6713315024937818E-8</v>
      </c>
      <c r="AG93" s="194">
        <f>INDEX('Data Table'!$BE$4:$BE$128,MATCH('Active &amp; Reserve'!C93,'Data Table'!$A$4:$A$128,0))</f>
        <v>330.56699594339329</v>
      </c>
      <c r="AH93" s="195">
        <f>INDEX('[3]60-Mile'!$V$4:$V$129,MATCH(AE93,'[3]60-Mile'!$A$4:$A$129,0))</f>
        <v>2.2857142857142856</v>
      </c>
      <c r="AI93" s="196"/>
      <c r="AJ93" s="197">
        <f>INDEX('[3]60-Mile'!$X$4:$X$129,MATCH(AE93,'[3]60-Mile'!$A$4:$A$129,0))</f>
        <v>3.8708079150280246</v>
      </c>
      <c r="AK93" s="198">
        <f>INDEX('[3]60-Mile'!$AA$4:$AA$129,MATCH(AE93,'[3]60-Mile'!$A$4:$A$129,0))</f>
        <v>0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0.8920979259589652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368</v>
      </c>
      <c r="E94" s="68">
        <v>56</v>
      </c>
      <c r="F94" s="170" t="s">
        <v>157</v>
      </c>
      <c r="G94" s="171">
        <v>10</v>
      </c>
      <c r="H94" s="171">
        <f t="shared" si="4"/>
        <v>4</v>
      </c>
      <c r="I94" s="172">
        <f>INDEX('Data Table'!$F$4:$F$128,MATCH('Active &amp; Reserve'!C94,'Data Table'!$A$4:$A$128,0))</f>
        <v>11.216417608751795</v>
      </c>
      <c r="J94" s="191">
        <f>'Data Table'!BV90</f>
        <v>563</v>
      </c>
      <c r="K94" s="191">
        <f>'Data Table'!BW90</f>
        <v>409</v>
      </c>
      <c r="L94" s="191">
        <f>'Data Table'!BX90</f>
        <v>809</v>
      </c>
      <c r="M94" s="191">
        <f>'Data Table'!BY90</f>
        <v>826</v>
      </c>
      <c r="N94" s="191">
        <f>'Data Table'!BZ90</f>
        <v>775</v>
      </c>
      <c r="O94" s="191">
        <f>'Data Table'!CA90</f>
        <v>751</v>
      </c>
      <c r="P94" s="191">
        <f>'Data Table'!CB90</f>
        <v>747</v>
      </c>
      <c r="Q94" s="191">
        <f>'Data Table'!CC90</f>
        <v>41</v>
      </c>
      <c r="R94" s="191">
        <f>'Data Table'!CD90</f>
        <v>55</v>
      </c>
      <c r="S94" s="191">
        <f>'Data Table'!CE90</f>
        <v>280</v>
      </c>
      <c r="T94" s="191">
        <f>'Data Table'!CF90</f>
        <v>88</v>
      </c>
      <c r="U94" s="191">
        <f>'Data Table'!CG90</f>
        <v>73</v>
      </c>
      <c r="V94" s="191">
        <f>'Data Table'!CH90</f>
        <v>50</v>
      </c>
      <c r="W94" s="191">
        <f>'Data Table'!CI90</f>
        <v>70</v>
      </c>
      <c r="X94" s="191">
        <f>'Data Table'!CK90</f>
        <v>700</v>
      </c>
      <c r="Y94" s="191">
        <f>'Data Table'!CL90</f>
        <v>0</v>
      </c>
      <c r="Z94" s="191">
        <f>'Data Table'!CM90</f>
        <v>4822</v>
      </c>
      <c r="AA94" s="191">
        <f>'Data Table'!CN90</f>
        <v>3252</v>
      </c>
      <c r="AB94" s="191">
        <f>'Data Table'!CO90</f>
        <v>2884</v>
      </c>
      <c r="AC94" s="191">
        <f>'Data Table'!CP90</f>
        <v>3694</v>
      </c>
      <c r="AD94" s="200">
        <f>'Data Table'!CQ90</f>
        <v>0</v>
      </c>
      <c r="AE94" s="193" t="s">
        <v>139</v>
      </c>
      <c r="AF94" s="138">
        <f t="shared" si="3"/>
        <v>11.216417608751795</v>
      </c>
      <c r="AG94" s="194">
        <f>INDEX('Data Table'!$BE$4:$BE$128,MATCH('Active &amp; Reserve'!C94,'Data Table'!$A$4:$A$128,0))</f>
        <v>1329.8951297186554</v>
      </c>
      <c r="AH94" s="195">
        <f>INDEX('[3]60-Mile'!$V$4:$V$129,MATCH(AE94,'[3]60-Mile'!$A$4:$A$129,0))</f>
        <v>697.14285714285711</v>
      </c>
      <c r="AI94" s="196"/>
      <c r="AJ94" s="197">
        <f>INDEX('[3]60-Mile'!$X$4:$X$129,MATCH(AE94,'[3]60-Mile'!$A$4:$A$129,0))</f>
        <v>86.487555528509702</v>
      </c>
      <c r="AK94" s="198">
        <f>INDEX('[3]60-Mile'!$AA$4:$AA$129,MATCH(AE94,'[3]60-Mile'!$A$4:$A$129,0))</f>
        <v>93.857142857142861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0.50483754512635381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369</v>
      </c>
      <c r="E95" s="68">
        <v>72</v>
      </c>
      <c r="F95" s="170" t="s">
        <v>76</v>
      </c>
      <c r="G95" s="171">
        <v>20</v>
      </c>
      <c r="H95" s="171">
        <f t="shared" si="4"/>
        <v>119</v>
      </c>
      <c r="I95" s="172">
        <f>INDEX('Data Table'!$F$4:$F$128,MATCH('Active &amp; Reserve'!C95,'Data Table'!$A$4:$A$128,0))</f>
        <v>1.2725930006214006E-8</v>
      </c>
      <c r="J95" s="191">
        <f>'Data Table'!BV91</f>
        <v>0</v>
      </c>
      <c r="K95" s="191">
        <f>'Data Table'!BW91</f>
        <v>0</v>
      </c>
      <c r="L95" s="191">
        <f>'Data Table'!BX91</f>
        <v>0</v>
      </c>
      <c r="M95" s="191">
        <f>'Data Table'!BY91</f>
        <v>3</v>
      </c>
      <c r="N95" s="191">
        <f>'Data Table'!BZ91</f>
        <v>2</v>
      </c>
      <c r="O95" s="191">
        <f>'Data Table'!CA91</f>
        <v>2</v>
      </c>
      <c r="P95" s="191">
        <f>'Data Table'!CB91</f>
        <v>0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0</v>
      </c>
      <c r="Y95" s="191">
        <f>'Data Table'!CL91</f>
        <v>831</v>
      </c>
      <c r="Z95" s="191">
        <f>'Data Table'!CM91</f>
        <v>627</v>
      </c>
      <c r="AA95" s="191">
        <f>'Data Table'!CN91</f>
        <v>955</v>
      </c>
      <c r="AB95" s="191">
        <f>'Data Table'!CO91</f>
        <v>1170</v>
      </c>
      <c r="AC95" s="191">
        <f>'Data Table'!CP91</f>
        <v>586</v>
      </c>
      <c r="AD95" s="200">
        <f>'Data Table'!CQ91</f>
        <v>-6143</v>
      </c>
      <c r="AE95" s="193" t="s">
        <v>169</v>
      </c>
      <c r="AF95" s="138">
        <f t="shared" si="3"/>
        <v>1.2725930006214006E-8</v>
      </c>
      <c r="AG95" s="194">
        <f>INDEX('Data Table'!$BE$4:$BE$128,MATCH('Active &amp; Reserve'!C95,'Data Table'!$A$4:$A$128,0))</f>
        <v>43.198849125197647</v>
      </c>
      <c r="AH95" s="195">
        <f>INDEX('[3]60-Mile'!$V$4:$V$129,MATCH(AE95,'[3]60-Mile'!$A$4:$A$129,0))</f>
        <v>1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368</v>
      </c>
      <c r="E96" s="68">
        <v>60</v>
      </c>
      <c r="F96" s="170" t="s">
        <v>76</v>
      </c>
      <c r="G96" s="171">
        <v>62</v>
      </c>
      <c r="H96" s="171">
        <f t="shared" si="4"/>
        <v>74</v>
      </c>
      <c r="I96" s="172">
        <f>INDEX('Data Table'!$F$4:$F$128,MATCH('Active &amp; Reserve'!C96,'Data Table'!$A$4:$A$128,0))</f>
        <v>1.1081769267655859E-3</v>
      </c>
      <c r="J96" s="191">
        <f>'Data Table'!BV92</f>
        <v>79</v>
      </c>
      <c r="K96" s="191">
        <f>'Data Table'!BW92</f>
        <v>68</v>
      </c>
      <c r="L96" s="191">
        <f>'Data Table'!BX92</f>
        <v>66</v>
      </c>
      <c r="M96" s="191">
        <f>'Data Table'!BY92</f>
        <v>166</v>
      </c>
      <c r="N96" s="191">
        <f>'Data Table'!BZ92</f>
        <v>239</v>
      </c>
      <c r="O96" s="191">
        <f>'Data Table'!CA92</f>
        <v>174</v>
      </c>
      <c r="P96" s="191">
        <f>'Data Table'!CB92</f>
        <v>177</v>
      </c>
      <c r="Q96" s="191">
        <f>'Data Table'!CC92</f>
        <v>2</v>
      </c>
      <c r="R96" s="191">
        <f>'Data Table'!CD92</f>
        <v>2</v>
      </c>
      <c r="S96" s="191">
        <f>'Data Table'!CE92</f>
        <v>2</v>
      </c>
      <c r="T96" s="191">
        <f>'Data Table'!CF92</f>
        <v>0</v>
      </c>
      <c r="U96" s="191">
        <f>'Data Table'!CG92</f>
        <v>1</v>
      </c>
      <c r="V96" s="191">
        <f>'Data Table'!CH92</f>
        <v>3</v>
      </c>
      <c r="W96" s="191">
        <f>'Data Table'!CI92</f>
        <v>1</v>
      </c>
      <c r="X96" s="191">
        <f>'Data Table'!CK92</f>
        <v>1134</v>
      </c>
      <c r="Y96" s="191">
        <f>'Data Table'!CL92</f>
        <v>1174</v>
      </c>
      <c r="Z96" s="191">
        <f>'Data Table'!CM92</f>
        <v>731</v>
      </c>
      <c r="AA96" s="191">
        <f>'Data Table'!CN92</f>
        <v>-1082</v>
      </c>
      <c r="AB96" s="191">
        <f>'Data Table'!CO92</f>
        <v>1560</v>
      </c>
      <c r="AC96" s="191">
        <f>'Data Table'!CP92</f>
        <v>1169</v>
      </c>
      <c r="AD96" s="200">
        <f>'Data Table'!CQ92</f>
        <v>2178</v>
      </c>
      <c r="AE96" s="193" t="s">
        <v>140</v>
      </c>
      <c r="AF96" s="138">
        <f t="shared" si="3"/>
        <v>1.1081769267655859E-3</v>
      </c>
      <c r="AG96" s="194">
        <f>INDEX('Data Table'!$BE$4:$BE$128,MATCH('Active &amp; Reserve'!C96,'Data Table'!$A$4:$A$128,0))</f>
        <v>324.80339611300343</v>
      </c>
      <c r="AH96" s="195">
        <f>INDEX('[3]60-Mile'!$V$4:$V$129,MATCH(AE96,'[3]60-Mile'!$A$4:$A$129,0))</f>
        <v>138.42857142857142</v>
      </c>
      <c r="AI96" s="196"/>
      <c r="AJ96" s="197">
        <f>INDEX('[3]60-Mile'!$X$4:$X$129,MATCH(AE96,'[3]60-Mile'!$A$4:$A$129,0))</f>
        <v>4.3828892005610101</v>
      </c>
      <c r="AK96" s="198">
        <f>INDEX('[3]60-Mile'!$AA$4:$AA$129,MATCH(AE96,'[3]60-Mile'!$A$4:$A$129,0))</f>
        <v>1.5714285714285714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0.91483059299191372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366</v>
      </c>
      <c r="E97" s="68">
        <v>61</v>
      </c>
      <c r="F97" s="170" t="s">
        <v>76</v>
      </c>
      <c r="G97" s="171">
        <v>114</v>
      </c>
      <c r="H97" s="171">
        <f t="shared" si="4"/>
        <v>93</v>
      </c>
      <c r="I97" s="172">
        <f>INDEX('Data Table'!$F$4:$F$128,MATCH('Active &amp; Reserve'!C97,'Data Table'!$A$4:$A$128,0))</f>
        <v>8.4177066870948263E-5</v>
      </c>
      <c r="J97" s="191">
        <f>'Data Table'!BV93</f>
        <v>16</v>
      </c>
      <c r="K97" s="191">
        <f>'Data Table'!BW93</f>
        <v>11</v>
      </c>
      <c r="L97" s="191">
        <f>'Data Table'!BX93</f>
        <v>13</v>
      </c>
      <c r="M97" s="191">
        <f>'Data Table'!BY93</f>
        <v>5</v>
      </c>
      <c r="N97" s="191">
        <f>'Data Table'!BZ93</f>
        <v>15</v>
      </c>
      <c r="O97" s="191">
        <f>'Data Table'!CA93</f>
        <v>18</v>
      </c>
      <c r="P97" s="191">
        <f>'Data Table'!CB93</f>
        <v>10</v>
      </c>
      <c r="Q97" s="191">
        <f>'Data Table'!CC93</f>
        <v>0</v>
      </c>
      <c r="R97" s="191">
        <f>'Data Table'!CD93</f>
        <v>1</v>
      </c>
      <c r="S97" s="191">
        <f>'Data Table'!CE93</f>
        <v>0</v>
      </c>
      <c r="T97" s="191">
        <f>'Data Table'!CF93</f>
        <v>0</v>
      </c>
      <c r="U97" s="191">
        <f>'Data Table'!CG93</f>
        <v>1</v>
      </c>
      <c r="V97" s="191">
        <f>'Data Table'!CH93</f>
        <v>0</v>
      </c>
      <c r="W97" s="191">
        <f>'Data Table'!CI93</f>
        <v>0</v>
      </c>
      <c r="X97" s="191">
        <f>'Data Table'!CK93</f>
        <v>3050</v>
      </c>
      <c r="Y97" s="191">
        <f>'Data Table'!CL93</f>
        <v>2245</v>
      </c>
      <c r="Z97" s="191">
        <f>'Data Table'!CM93</f>
        <v>-2323</v>
      </c>
      <c r="AA97" s="191">
        <f>'Data Table'!CN93</f>
        <v>2881</v>
      </c>
      <c r="AB97" s="191">
        <f>'Data Table'!CO93</f>
        <v>3427</v>
      </c>
      <c r="AC97" s="191">
        <f>'Data Table'!CP93</f>
        <v>4876</v>
      </c>
      <c r="AD97" s="200">
        <f>'Data Table'!CQ93</f>
        <v>4507</v>
      </c>
      <c r="AE97" s="193" t="s">
        <v>111</v>
      </c>
      <c r="AF97" s="138">
        <f t="shared" si="3"/>
        <v>8.4177066870948263E-5</v>
      </c>
      <c r="AG97" s="194">
        <f>INDEX('Data Table'!$BE$4:$BE$128,MATCH('Active &amp; Reserve'!C97,'Data Table'!$A$4:$A$128,0))</f>
        <v>242.22482804487458</v>
      </c>
      <c r="AH97" s="195">
        <f>INDEX('[3]60-Mile'!$V$4:$V$129,MATCH(AE97,'[3]60-Mile'!$A$4:$A$129,0))</f>
        <v>12.571428571428571</v>
      </c>
      <c r="AI97" s="196"/>
      <c r="AJ97" s="197">
        <f>INDEX('[3]60-Mile'!$X$4:$X$129,MATCH(AE97,'[3]60-Mile'!$A$4:$A$129,0))</f>
        <v>1.7501793933878222</v>
      </c>
      <c r="AK97" s="198">
        <f>INDEX('[3]60-Mile'!$AA$4:$AA$129,MATCH(AE97,'[3]60-Mile'!$A$4:$A$129,0))</f>
        <v>0.2857142857142857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0.66791588992194906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373</v>
      </c>
      <c r="E98" s="68">
        <v>67</v>
      </c>
      <c r="F98" s="170" t="s">
        <v>153</v>
      </c>
      <c r="G98" s="171">
        <v>42</v>
      </c>
      <c r="H98" s="171">
        <f t="shared" si="4"/>
        <v>8</v>
      </c>
      <c r="I98" s="172">
        <f>INDEX('Data Table'!$F$4:$F$128,MATCH('Active &amp; Reserve'!C98,'Data Table'!$A$4:$A$128,0))</f>
        <v>3.2643610139326285</v>
      </c>
      <c r="J98" s="191">
        <f>'Data Table'!BV94</f>
        <v>2028</v>
      </c>
      <c r="K98" s="191">
        <f>'Data Table'!BW94</f>
        <v>1720</v>
      </c>
      <c r="L98" s="191">
        <f>'Data Table'!BX94</f>
        <v>1364</v>
      </c>
      <c r="M98" s="191">
        <f>'Data Table'!BY94</f>
        <v>2083</v>
      </c>
      <c r="N98" s="191">
        <f>'Data Table'!BZ94</f>
        <v>1934</v>
      </c>
      <c r="O98" s="191">
        <f>'Data Table'!CA94</f>
        <v>1745</v>
      </c>
      <c r="P98" s="191">
        <f>'Data Table'!CB94</f>
        <v>1348</v>
      </c>
      <c r="Q98" s="191">
        <f>'Data Table'!CC94</f>
        <v>60</v>
      </c>
      <c r="R98" s="191">
        <f>'Data Table'!CD94</f>
        <v>49</v>
      </c>
      <c r="S98" s="191">
        <f>'Data Table'!CE94</f>
        <v>88</v>
      </c>
      <c r="T98" s="191">
        <f>'Data Table'!CF94</f>
        <v>66</v>
      </c>
      <c r="U98" s="191">
        <f>'Data Table'!CG94</f>
        <v>62</v>
      </c>
      <c r="V98" s="191">
        <f>'Data Table'!CH94</f>
        <v>55</v>
      </c>
      <c r="W98" s="191">
        <f>'Data Table'!CI94</f>
        <v>30</v>
      </c>
      <c r="X98" s="191">
        <f>'Data Table'!CK94</f>
        <v>-440</v>
      </c>
      <c r="Y98" s="191">
        <f>'Data Table'!CL94</f>
        <v>208</v>
      </c>
      <c r="Z98" s="191">
        <f>'Data Table'!CM94</f>
        <v>-57</v>
      </c>
      <c r="AA98" s="191">
        <f>'Data Table'!CN94</f>
        <v>-3130</v>
      </c>
      <c r="AB98" s="191">
        <f>'Data Table'!CO94</f>
        <v>-842</v>
      </c>
      <c r="AC98" s="191">
        <f>'Data Table'!CP94</f>
        <v>305</v>
      </c>
      <c r="AD98" s="200">
        <f>'Data Table'!CQ94</f>
        <v>1359</v>
      </c>
      <c r="AE98" s="193" t="s">
        <v>173</v>
      </c>
      <c r="AF98" s="138">
        <f t="shared" si="3"/>
        <v>3.2643610139326285</v>
      </c>
      <c r="AG98" s="194">
        <f>INDEX('Data Table'!$BE$4:$BE$128,MATCH('Active &amp; Reserve'!C98,'Data Table'!$A$4:$A$128,0))</f>
        <v>944.48268018743465</v>
      </c>
      <c r="AH98" s="195">
        <f>INDEX('[3]60-Mile'!$V$4:$V$129,MATCH(AE98,'[3]60-Mile'!$A$4:$A$129,0))</f>
        <v>1746</v>
      </c>
      <c r="AI98" s="196"/>
      <c r="AJ98" s="197">
        <f>INDEX('[3]60-Mile'!$X$4:$X$129,MATCH(AE98,'[3]60-Mile'!$A$4:$A$129,0))</f>
        <v>39.312652963367981</v>
      </c>
      <c r="AK98" s="198">
        <f>INDEX('[3]60-Mile'!$AA$4:$AA$129,MATCH(AE98,'[3]60-Mile'!$A$4:$A$129,0))</f>
        <v>58.571428571428569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5.7190933013347434E-2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369</v>
      </c>
      <c r="E99" s="68">
        <v>40</v>
      </c>
      <c r="F99" s="170" t="s">
        <v>76</v>
      </c>
      <c r="G99" s="171">
        <v>120</v>
      </c>
      <c r="H99" s="171">
        <f t="shared" si="4"/>
        <v>122</v>
      </c>
      <c r="I99" s="172">
        <f>INDEX('Data Table'!$F$4:$F$128,MATCH('Active &amp; Reserve'!C99,'Data Table'!$A$4:$A$128,0))</f>
        <v>3.0449813538423103E-16</v>
      </c>
      <c r="J99" s="191">
        <f>'Data Table'!BV95</f>
        <v>0</v>
      </c>
      <c r="K99" s="191">
        <f>'Data Table'!BW95</f>
        <v>3</v>
      </c>
      <c r="L99" s="191">
        <f>'Data Table'!BX95</f>
        <v>0</v>
      </c>
      <c r="M99" s="191">
        <f>'Data Table'!BY95</f>
        <v>4</v>
      </c>
      <c r="N99" s="191">
        <f>'Data Table'!BZ95</f>
        <v>2</v>
      </c>
      <c r="O99" s="191">
        <f>'Data Table'!CA95</f>
        <v>1</v>
      </c>
      <c r="P99" s="191">
        <f>'Data Table'!CB95</f>
        <v>15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472</v>
      </c>
      <c r="Y99" s="191">
        <f>'Data Table'!CL95</f>
        <v>1389</v>
      </c>
      <c r="Z99" s="191">
        <f>'Data Table'!CM95</f>
        <v>1477</v>
      </c>
      <c r="AA99" s="191">
        <f>'Data Table'!CN95</f>
        <v>1419</v>
      </c>
      <c r="AB99" s="191">
        <f>'Data Table'!CO95</f>
        <v>2216</v>
      </c>
      <c r="AC99" s="191">
        <f>'Data Table'!CP95</f>
        <v>0</v>
      </c>
      <c r="AD99" s="200">
        <f>'Data Table'!CQ95</f>
        <v>2165</v>
      </c>
      <c r="AE99" s="193" t="s">
        <v>187</v>
      </c>
      <c r="AF99" s="138">
        <f t="shared" si="3"/>
        <v>3.0449813538423103E-16</v>
      </c>
      <c r="AG99" s="194">
        <f>INDEX('Data Table'!$BE$4:$BE$128,MATCH('Active &amp; Reserve'!C99,'Data Table'!$A$4:$A$128,0))</f>
        <v>80.555555555555557</v>
      </c>
      <c r="AH99" s="195">
        <f>INDEX('[3]60-Mile'!$V$4:$V$129,MATCH(AE99,'[3]60-Mile'!$A$4:$A$129,0))</f>
        <v>3.5714285714285716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364</v>
      </c>
      <c r="E100" s="68">
        <v>71</v>
      </c>
      <c r="F100" s="170" t="s">
        <v>153</v>
      </c>
      <c r="G100" s="171">
        <v>1</v>
      </c>
      <c r="H100" s="171">
        <f t="shared" si="4"/>
        <v>5</v>
      </c>
      <c r="I100" s="172">
        <f>INDEX('Data Table'!$F$4:$F$128,MATCH('Active &amp; Reserve'!C100,'Data Table'!$A$4:$A$128,0))</f>
        <v>9.5606305629362005</v>
      </c>
      <c r="J100" s="191">
        <f>'Data Table'!BV96</f>
        <v>1333</v>
      </c>
      <c r="K100" s="191">
        <f>'Data Table'!BW96</f>
        <v>772</v>
      </c>
      <c r="L100" s="191">
        <f>'Data Table'!BX96</f>
        <v>1099</v>
      </c>
      <c r="M100" s="191">
        <f>'Data Table'!BY96</f>
        <v>1299</v>
      </c>
      <c r="N100" s="191">
        <f>'Data Table'!BZ96</f>
        <v>1378</v>
      </c>
      <c r="O100" s="191">
        <f>'Data Table'!CA96</f>
        <v>1250</v>
      </c>
      <c r="P100" s="191">
        <f>'Data Table'!CB96</f>
        <v>931</v>
      </c>
      <c r="Q100" s="191">
        <f>'Data Table'!CC96</f>
        <v>18</v>
      </c>
      <c r="R100" s="191">
        <f>'Data Table'!CD96</f>
        <v>54</v>
      </c>
      <c r="S100" s="191">
        <f>'Data Table'!CE96</f>
        <v>191</v>
      </c>
      <c r="T100" s="191">
        <f>'Data Table'!CF96</f>
        <v>105</v>
      </c>
      <c r="U100" s="191">
        <f>'Data Table'!CG96</f>
        <v>135</v>
      </c>
      <c r="V100" s="191">
        <f>'Data Table'!CH96</f>
        <v>116</v>
      </c>
      <c r="W100" s="191">
        <f>'Data Table'!CI96</f>
        <v>67</v>
      </c>
      <c r="X100" s="191">
        <f>'Data Table'!CK96</f>
        <v>5375</v>
      </c>
      <c r="Y100" s="191">
        <f>'Data Table'!CL96</f>
        <v>15793</v>
      </c>
      <c r="Z100" s="191">
        <f>'Data Table'!CM96</f>
        <v>13662</v>
      </c>
      <c r="AA100" s="191">
        <f>'Data Table'!CN96</f>
        <v>20264</v>
      </c>
      <c r="AB100" s="191">
        <f>'Data Table'!CO96</f>
        <v>21257</v>
      </c>
      <c r="AC100" s="191">
        <f>'Data Table'!CP96</f>
        <v>-7533</v>
      </c>
      <c r="AD100" s="200">
        <f>'Data Table'!CQ96</f>
        <v>44725</v>
      </c>
      <c r="AE100" s="193" t="s">
        <v>254</v>
      </c>
      <c r="AF100" s="138">
        <f t="shared" si="3"/>
        <v>9.5606305629362005</v>
      </c>
      <c r="AG100" s="194">
        <f>INDEX('Data Table'!$BE$4:$BE$128,MATCH('Active &amp; Reserve'!C100,'Data Table'!$A$4:$A$128,0))</f>
        <v>1514.1051158351554</v>
      </c>
      <c r="AH100" s="195">
        <f>INDEX('[3]60-Mile'!$V$4:$V$129,MATCH(AE100,'[3]60-Mile'!$A$4:$A$129,0))</f>
        <v>1151.7142857142858</v>
      </c>
      <c r="AI100" s="196"/>
      <c r="AJ100" s="197">
        <f>INDEX('[3]60-Mile'!$X$4:$X$129,MATCH(AE100,'[3]60-Mile'!$A$4:$A$129,0))</f>
        <v>110.85698688456419</v>
      </c>
      <c r="AK100" s="198">
        <f>INDEX('[3]60-Mile'!$AA$4:$AA$129,MATCH(AE100,'[3]60-Mile'!$A$4:$A$129,0))</f>
        <v>98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0.2716045510455104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363</v>
      </c>
      <c r="E101" s="68">
        <v>74</v>
      </c>
      <c r="F101" s="170" t="s">
        <v>157</v>
      </c>
      <c r="G101" s="171">
        <v>31</v>
      </c>
      <c r="H101" s="171">
        <f t="shared" si="4"/>
        <v>47</v>
      </c>
      <c r="I101" s="172">
        <f>INDEX('Data Table'!$F$4:$F$128,MATCH('Active &amp; Reserve'!C101,'Data Table'!$A$4:$A$128,0))</f>
        <v>6.4594697142104241E-3</v>
      </c>
      <c r="J101" s="191">
        <f>'Data Table'!BV97</f>
        <v>64</v>
      </c>
      <c r="K101" s="191">
        <f>'Data Table'!BW97</f>
        <v>41</v>
      </c>
      <c r="L101" s="191">
        <f>'Data Table'!BX97</f>
        <v>63</v>
      </c>
      <c r="M101" s="191">
        <f>'Data Table'!BY97</f>
        <v>65</v>
      </c>
      <c r="N101" s="191">
        <f>'Data Table'!BZ97</f>
        <v>60</v>
      </c>
      <c r="O101" s="191">
        <f>'Data Table'!CA97</f>
        <v>69</v>
      </c>
      <c r="P101" s="191">
        <f>'Data Table'!CB97</f>
        <v>68</v>
      </c>
      <c r="Q101" s="191">
        <f>'Data Table'!CC97</f>
        <v>4</v>
      </c>
      <c r="R101" s="191">
        <f>'Data Table'!CD97</f>
        <v>7</v>
      </c>
      <c r="S101" s="191">
        <f>'Data Table'!CE97</f>
        <v>2</v>
      </c>
      <c r="T101" s="191">
        <f>'Data Table'!CF97</f>
        <v>2</v>
      </c>
      <c r="U101" s="191">
        <f>'Data Table'!CG97</f>
        <v>2</v>
      </c>
      <c r="V101" s="191">
        <f>'Data Table'!CH97</f>
        <v>1</v>
      </c>
      <c r="W101" s="191">
        <f>'Data Table'!CI97</f>
        <v>1</v>
      </c>
      <c r="X101" s="191">
        <f>'Data Table'!CK97</f>
        <v>1172</v>
      </c>
      <c r="Y101" s="191">
        <f>'Data Table'!CL97</f>
        <v>-2817</v>
      </c>
      <c r="Z101" s="191">
        <f>'Data Table'!CM97</f>
        <v>5085</v>
      </c>
      <c r="AA101" s="191">
        <f>'Data Table'!CN97</f>
        <v>5631</v>
      </c>
      <c r="AB101" s="191">
        <f>'Data Table'!CO97</f>
        <v>-4766</v>
      </c>
      <c r="AC101" s="191">
        <f>'Data Table'!CP97</f>
        <v>3185</v>
      </c>
      <c r="AD101" s="200">
        <f>'Data Table'!CQ97</f>
        <v>1907</v>
      </c>
      <c r="AE101" s="193" t="s">
        <v>134</v>
      </c>
      <c r="AF101" s="138">
        <f t="shared" si="3"/>
        <v>6.4594697142104241E-3</v>
      </c>
      <c r="AG101" s="194">
        <f>INDEX('Data Table'!$BE$4:$BE$128,MATCH('Active &amp; Reserve'!C101,'Data Table'!$A$4:$A$128,0))</f>
        <v>406.52326790872701</v>
      </c>
      <c r="AH101" s="195">
        <f>INDEX('[3]60-Mile'!$V$4:$V$129,MATCH(AE101,'[3]60-Mile'!$A$4:$A$129,0))</f>
        <v>61.428571428571431</v>
      </c>
      <c r="AI101" s="196"/>
      <c r="AJ101" s="197">
        <f>INDEX('[3]60-Mile'!$X$4:$X$129,MATCH(AE101,'[3]60-Mile'!$A$4:$A$129,0))</f>
        <v>22.104312747503684</v>
      </c>
      <c r="AK101" s="198">
        <f>INDEX('[3]60-Mile'!$AA$4:$AA$129,MATCH(AE101,'[3]60-Mile'!$A$4:$A$129,0))</f>
        <v>2.7142857142857144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0.71550406831522417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368</v>
      </c>
      <c r="E102" s="68">
        <v>75</v>
      </c>
      <c r="F102" s="170" t="s">
        <v>157</v>
      </c>
      <c r="G102" s="171">
        <v>53</v>
      </c>
      <c r="H102" s="171">
        <f t="shared" si="4"/>
        <v>85</v>
      </c>
      <c r="I102" s="172">
        <f>INDEX('Data Table'!$F$4:$F$128,MATCH('Active &amp; Reserve'!C102,'Data Table'!$A$4:$A$128,0))</f>
        <v>1.7241406723062433E-4</v>
      </c>
      <c r="J102" s="191">
        <f>'Data Table'!BV98</f>
        <v>12</v>
      </c>
      <c r="K102" s="191">
        <f>'Data Table'!BW98</f>
        <v>44</v>
      </c>
      <c r="L102" s="191">
        <f>'Data Table'!BX98</f>
        <v>32</v>
      </c>
      <c r="M102" s="191">
        <f>'Data Table'!BY98</f>
        <v>57</v>
      </c>
      <c r="N102" s="191">
        <f>'Data Table'!BZ98</f>
        <v>15</v>
      </c>
      <c r="O102" s="191">
        <f>'Data Table'!CA98</f>
        <v>29</v>
      </c>
      <c r="P102" s="191">
        <f>'Data Table'!CB98</f>
        <v>17</v>
      </c>
      <c r="Q102" s="191">
        <f>'Data Table'!CC98</f>
        <v>0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3</v>
      </c>
      <c r="V102" s="191">
        <f>'Data Table'!CH98</f>
        <v>0</v>
      </c>
      <c r="W102" s="191">
        <f>'Data Table'!CI98</f>
        <v>0</v>
      </c>
      <c r="X102" s="191">
        <f>'Data Table'!CK98</f>
        <v>3050</v>
      </c>
      <c r="Y102" s="191">
        <f>'Data Table'!CL98</f>
        <v>2245</v>
      </c>
      <c r="Z102" s="191">
        <f>'Data Table'!CM98</f>
        <v>-2323</v>
      </c>
      <c r="AA102" s="191">
        <f>'Data Table'!CN98</f>
        <v>2881</v>
      </c>
      <c r="AB102" s="191">
        <f>'Data Table'!CO98</f>
        <v>3427</v>
      </c>
      <c r="AC102" s="191">
        <f>'Data Table'!CP98</f>
        <v>4876</v>
      </c>
      <c r="AD102" s="200">
        <f>'Data Table'!CQ98</f>
        <v>4507</v>
      </c>
      <c r="AE102" s="193" t="s">
        <v>125</v>
      </c>
      <c r="AF102" s="138">
        <f t="shared" si="3"/>
        <v>1.7241406723062433E-4</v>
      </c>
      <c r="AG102" s="194">
        <f>INDEX('Data Table'!$BE$4:$BE$128,MATCH('Active &amp; Reserve'!C102,'Data Table'!$A$4:$A$128,0))</f>
        <v>213.00948292108905</v>
      </c>
      <c r="AH102" s="195">
        <f>INDEX('[3]60-Mile'!$V$4:$V$129,MATCH(AE102,'[3]60-Mile'!$A$4:$A$129,0))</f>
        <v>29.428571428571427</v>
      </c>
      <c r="AI102" s="196"/>
      <c r="AJ102" s="197">
        <f>INDEX('[3]60-Mile'!$X$4:$X$129,MATCH(AE102,'[3]60-Mile'!$A$4:$A$129,0))</f>
        <v>9.5610644038814243</v>
      </c>
      <c r="AK102" s="198">
        <f>INDEX('[3]60-Mile'!$AA$4:$AA$129,MATCH(AE102,'[3]60-Mile'!$A$4:$A$129,0))</f>
        <v>0.7142857142857143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0.66791588992194906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363</v>
      </c>
      <c r="E103" s="68">
        <v>73</v>
      </c>
      <c r="F103" s="170" t="s">
        <v>74</v>
      </c>
      <c r="G103" s="171">
        <v>13</v>
      </c>
      <c r="H103" s="171">
        <f t="shared" si="4"/>
        <v>83</v>
      </c>
      <c r="I103" s="172">
        <f>INDEX('Data Table'!$F$4:$F$128,MATCH('Active &amp; Reserve'!C103,'Data Table'!$A$4:$A$128,0))</f>
        <v>5.5815030837567394E-4</v>
      </c>
      <c r="J103" s="191">
        <f>'Data Table'!BV99</f>
        <v>7</v>
      </c>
      <c r="K103" s="191">
        <f>'Data Table'!BW99</f>
        <v>38</v>
      </c>
      <c r="L103" s="191">
        <f>'Data Table'!BX99</f>
        <v>75</v>
      </c>
      <c r="M103" s="191">
        <f>'Data Table'!BY99</f>
        <v>85</v>
      </c>
      <c r="N103" s="191">
        <f>'Data Table'!BZ99</f>
        <v>79</v>
      </c>
      <c r="O103" s="191">
        <f>'Data Table'!CA99</f>
        <v>194</v>
      </c>
      <c r="P103" s="191">
        <f>'Data Table'!CB99</f>
        <v>17</v>
      </c>
      <c r="Q103" s="191">
        <f>'Data Table'!CC99</f>
        <v>0</v>
      </c>
      <c r="R103" s="191">
        <f>'Data Table'!CD99</f>
        <v>0</v>
      </c>
      <c r="S103" s="191">
        <f>'Data Table'!CE99</f>
        <v>1</v>
      </c>
      <c r="T103" s="191">
        <f>'Data Table'!CF99</f>
        <v>2</v>
      </c>
      <c r="U103" s="191">
        <f>'Data Table'!CG99</f>
        <v>2</v>
      </c>
      <c r="V103" s="191">
        <f>'Data Table'!CH99</f>
        <v>2</v>
      </c>
      <c r="W103" s="191">
        <f>'Data Table'!CI99</f>
        <v>1</v>
      </c>
      <c r="X103" s="191">
        <f>'Data Table'!CK99</f>
        <v>9689</v>
      </c>
      <c r="Y103" s="191">
        <f>'Data Table'!CL99</f>
        <v>20831</v>
      </c>
      <c r="Z103" s="191">
        <f>'Data Table'!CM99</f>
        <v>-1006</v>
      </c>
      <c r="AA103" s="191">
        <f>'Data Table'!CN99</f>
        <v>7757</v>
      </c>
      <c r="AB103" s="191">
        <f>'Data Table'!CO99</f>
        <v>21922</v>
      </c>
      <c r="AC103" s="191">
        <f>'Data Table'!CP99</f>
        <v>3858</v>
      </c>
      <c r="AD103" s="200">
        <f>'Data Table'!CQ99</f>
        <v>12236</v>
      </c>
      <c r="AE103" s="193" t="s">
        <v>136</v>
      </c>
      <c r="AF103" s="138">
        <f t="shared" si="3"/>
        <v>5.5815030837567394E-4</v>
      </c>
      <c r="AG103" s="194">
        <f>INDEX('Data Table'!$BE$4:$BE$128,MATCH('Active &amp; Reserve'!C103,'Data Table'!$A$4:$A$128,0))</f>
        <v>125.93787271232632</v>
      </c>
      <c r="AH103" s="195">
        <f>INDEX('[3]60-Mile'!$V$4:$V$129,MATCH(AE103,'[3]60-Mile'!$A$4:$A$129,0))</f>
        <v>70.714285714285708</v>
      </c>
      <c r="AI103" s="196"/>
      <c r="AJ103" s="197">
        <f>INDEX('[3]60-Mile'!$X$4:$X$129,MATCH(AE103,'[3]60-Mile'!$A$4:$A$129,0))</f>
        <v>3.2662019949961789</v>
      </c>
      <c r="AK103" s="198">
        <f>INDEX('[3]60-Mile'!$AA$4:$AA$129,MATCH(AE103,'[3]60-Mile'!$A$4:$A$129,0))</f>
        <v>1.1428571428571428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0.93502858630167018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366</v>
      </c>
      <c r="E104" s="68">
        <v>69</v>
      </c>
      <c r="F104" s="170" t="s">
        <v>76</v>
      </c>
      <c r="G104" s="171">
        <v>70</v>
      </c>
      <c r="H104" s="171">
        <f t="shared" si="4"/>
        <v>30</v>
      </c>
      <c r="I104" s="172">
        <f>INDEX('Data Table'!$F$4:$F$128,MATCH('Active &amp; Reserve'!C104,'Data Table'!$A$4:$A$128,0))</f>
        <v>3.8001638792300382E-2</v>
      </c>
      <c r="J104" s="191">
        <f>'Data Table'!BV100</f>
        <v>189</v>
      </c>
      <c r="K104" s="191">
        <f>'Data Table'!BW100</f>
        <v>243</v>
      </c>
      <c r="L104" s="191">
        <f>'Data Table'!BX100</f>
        <v>128</v>
      </c>
      <c r="M104" s="191">
        <f>'Data Table'!BY100</f>
        <v>148</v>
      </c>
      <c r="N104" s="191">
        <f>'Data Table'!BZ100</f>
        <v>271</v>
      </c>
      <c r="O104" s="191">
        <f>'Data Table'!CA100</f>
        <v>270</v>
      </c>
      <c r="P104" s="191">
        <f>'Data Table'!CB100</f>
        <v>215</v>
      </c>
      <c r="Q104" s="191">
        <f>'Data Table'!CC100</f>
        <v>5</v>
      </c>
      <c r="R104" s="191">
        <f>'Data Table'!CD100</f>
        <v>5</v>
      </c>
      <c r="S104" s="191">
        <f>'Data Table'!CE100</f>
        <v>4</v>
      </c>
      <c r="T104" s="191">
        <f>'Data Table'!CF100</f>
        <v>22</v>
      </c>
      <c r="U104" s="191">
        <f>'Data Table'!CG100</f>
        <v>9</v>
      </c>
      <c r="V104" s="191">
        <f>'Data Table'!CH100</f>
        <v>4</v>
      </c>
      <c r="W104" s="191">
        <f>'Data Table'!CI100</f>
        <v>0</v>
      </c>
      <c r="X104" s="191">
        <f>'Data Table'!CK100</f>
        <v>-7719</v>
      </c>
      <c r="Y104" s="191">
        <f>'Data Table'!CL100</f>
        <v>796</v>
      </c>
      <c r="Z104" s="191">
        <f>'Data Table'!CM100</f>
        <v>-1286</v>
      </c>
      <c r="AA104" s="191">
        <f>'Data Table'!CN100</f>
        <v>-224</v>
      </c>
      <c r="AB104" s="191">
        <f>'Data Table'!CO100</f>
        <v>-3645</v>
      </c>
      <c r="AC104" s="191">
        <f>'Data Table'!CP100</f>
        <v>-81</v>
      </c>
      <c r="AD104" s="200">
        <f>'Data Table'!CQ100</f>
        <v>1418</v>
      </c>
      <c r="AE104" s="193" t="s">
        <v>148</v>
      </c>
      <c r="AF104" s="138">
        <f t="shared" si="3"/>
        <v>3.8001638792300382E-2</v>
      </c>
      <c r="AG104" s="194">
        <f>INDEX('Data Table'!$BE$4:$BE$128,MATCH('Active &amp; Reserve'!C104,'Data Table'!$A$4:$A$128,0))</f>
        <v>303.470159204021</v>
      </c>
      <c r="AH104" s="195">
        <f>INDEX('[3]60-Mile'!$V$4:$V$129,MATCH(AE104,'[3]60-Mile'!$A$4:$A$129,0))</f>
        <v>209.14285714285714</v>
      </c>
      <c r="AI104" s="196"/>
      <c r="AJ104" s="197">
        <f>INDEX('[3]60-Mile'!$X$4:$X$129,MATCH(AE104,'[3]60-Mile'!$A$4:$A$129,0))</f>
        <v>12.529270807659236</v>
      </c>
      <c r="AK104" s="198">
        <f>INDEX('[3]60-Mile'!$AA$4:$AA$129,MATCH(AE104,'[3]60-Mile'!$A$4:$A$129,0))</f>
        <v>7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0.55829012154161983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363</v>
      </c>
      <c r="E105" s="68">
        <v>77</v>
      </c>
      <c r="F105" s="170" t="s">
        <v>74</v>
      </c>
      <c r="G105" s="171">
        <v>96</v>
      </c>
      <c r="H105" s="171">
        <f t="shared" si="4"/>
        <v>104</v>
      </c>
      <c r="I105" s="172">
        <f>INDEX('Data Table'!$F$4:$F$128,MATCH('Active &amp; Reserve'!C105,'Data Table'!$A$4:$A$128,0))</f>
        <v>3.3316934252375563E-6</v>
      </c>
      <c r="J105" s="191">
        <f>'Data Table'!BV101</f>
        <v>0</v>
      </c>
      <c r="K105" s="191">
        <f>'Data Table'!BW101</f>
        <v>1</v>
      </c>
      <c r="L105" s="191">
        <f>'Data Table'!BX101</f>
        <v>0</v>
      </c>
      <c r="M105" s="191">
        <f>'Data Table'!BY101</f>
        <v>0</v>
      </c>
      <c r="N105" s="191">
        <f>'Data Table'!BZ101</f>
        <v>16</v>
      </c>
      <c r="O105" s="191">
        <f>'Data Table'!CA101</f>
        <v>7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0</v>
      </c>
      <c r="V105" s="191">
        <f>'Data Table'!CH101</f>
        <v>0</v>
      </c>
      <c r="W105" s="191">
        <f>'Data Table'!CI101</f>
        <v>0</v>
      </c>
      <c r="X105" s="191">
        <f>'Data Table'!CK101</f>
        <v>9689</v>
      </c>
      <c r="Y105" s="191">
        <f>'Data Table'!CL101</f>
        <v>20831</v>
      </c>
      <c r="Z105" s="191">
        <f>'Data Table'!CM101</f>
        <v>-1006</v>
      </c>
      <c r="AA105" s="191">
        <f>'Data Table'!CN101</f>
        <v>7757</v>
      </c>
      <c r="AB105" s="191">
        <f>'Data Table'!CO101</f>
        <v>21922</v>
      </c>
      <c r="AC105" s="191">
        <f>'Data Table'!CP101</f>
        <v>3858</v>
      </c>
      <c r="AD105" s="200">
        <f>'Data Table'!CQ101</f>
        <v>12236</v>
      </c>
      <c r="AE105" s="193" t="s">
        <v>150</v>
      </c>
      <c r="AF105" s="138">
        <f t="shared" si="3"/>
        <v>3.3316934252375563E-6</v>
      </c>
      <c r="AG105" s="194">
        <f>INDEX('Data Table'!$BE$4:$BE$128,MATCH('Active &amp; Reserve'!C105,'Data Table'!$A$4:$A$128,0))</f>
        <v>124.36541156598327</v>
      </c>
      <c r="AH105" s="195">
        <f>INDEX('[3]60-Mile'!$V$4:$V$129,MATCH(AE105,'[3]60-Mile'!$A$4:$A$129,0))</f>
        <v>3.4285714285714284</v>
      </c>
      <c r="AI105" s="196"/>
      <c r="AJ105" s="197">
        <f>INDEX('[3]60-Mile'!$X$4:$X$129,MATCH(AE105,'[3]60-Mile'!$A$4:$A$129,0))</f>
        <v>0.92810008631330798</v>
      </c>
      <c r="AK105" s="198">
        <f>INDEX('[3]60-Mile'!$AA$4:$AA$129,MATCH(AE105,'[3]60-Mile'!$A$4:$A$129,0))</f>
        <v>0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0.93502858630167018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364</v>
      </c>
      <c r="E106" s="68">
        <v>79</v>
      </c>
      <c r="F106" s="170" t="s">
        <v>153</v>
      </c>
      <c r="G106" s="171">
        <v>105</v>
      </c>
      <c r="H106" s="171">
        <f t="shared" si="4"/>
        <v>94</v>
      </c>
      <c r="I106" s="172">
        <f>INDEX('Data Table'!$F$4:$F$128,MATCH('Active &amp; Reserve'!C106,'Data Table'!$A$4:$A$128,0))</f>
        <v>8.1580538160686073E-5</v>
      </c>
      <c r="J106" s="191">
        <f>'Data Table'!BV102</f>
        <v>9</v>
      </c>
      <c r="K106" s="191">
        <f>'Data Table'!BW102</f>
        <v>18</v>
      </c>
      <c r="L106" s="191">
        <f>'Data Table'!BX102</f>
        <v>10</v>
      </c>
      <c r="M106" s="191">
        <f>'Data Table'!BY102</f>
        <v>42</v>
      </c>
      <c r="N106" s="191">
        <f>'Data Table'!BZ102</f>
        <v>25</v>
      </c>
      <c r="O106" s="191">
        <f>'Data Table'!CA102</f>
        <v>37</v>
      </c>
      <c r="P106" s="191">
        <f>'Data Table'!CB102</f>
        <v>18</v>
      </c>
      <c r="Q106" s="191">
        <f>'Data Table'!CC102</f>
        <v>0</v>
      </c>
      <c r="R106" s="191">
        <f>'Data Table'!CD102</f>
        <v>1</v>
      </c>
      <c r="S106" s="191">
        <f>'Data Table'!CE102</f>
        <v>0</v>
      </c>
      <c r="T106" s="191">
        <f>'Data Table'!CF102</f>
        <v>2</v>
      </c>
      <c r="U106" s="191">
        <f>'Data Table'!CG102</f>
        <v>4</v>
      </c>
      <c r="V106" s="191">
        <f>'Data Table'!CH102</f>
        <v>0</v>
      </c>
      <c r="W106" s="191">
        <f>'Data Table'!CI102</f>
        <v>0</v>
      </c>
      <c r="X106" s="191">
        <f>'Data Table'!CK102</f>
        <v>-1359</v>
      </c>
      <c r="Y106" s="191">
        <f>'Data Table'!CL102</f>
        <v>2853</v>
      </c>
      <c r="Z106" s="191">
        <f>'Data Table'!CM102</f>
        <v>696</v>
      </c>
      <c r="AA106" s="191">
        <f>'Data Table'!CN102</f>
        <v>866</v>
      </c>
      <c r="AB106" s="191">
        <f>'Data Table'!CO102</f>
        <v>1979</v>
      </c>
      <c r="AC106" s="191">
        <f>'Data Table'!CP102</f>
        <v>618</v>
      </c>
      <c r="AD106" s="200">
        <f>'Data Table'!CQ102</f>
        <v>1821</v>
      </c>
      <c r="AE106" s="193" t="s">
        <v>120</v>
      </c>
      <c r="AF106" s="138">
        <f t="shared" si="3"/>
        <v>8.1580538160686073E-5</v>
      </c>
      <c r="AG106" s="194">
        <f>INDEX('Data Table'!$BE$4:$BE$128,MATCH('Active &amp; Reserve'!C106,'Data Table'!$A$4:$A$128,0))</f>
        <v>181.97831802815807</v>
      </c>
      <c r="AH106" s="195">
        <f>INDEX('[3]60-Mile'!$V$4:$V$129,MATCH(AE106,'[3]60-Mile'!$A$4:$A$129,0))</f>
        <v>22.714285714285715</v>
      </c>
      <c r="AI106" s="196"/>
      <c r="AJ106" s="197">
        <f>INDEX('[3]60-Mile'!$X$4:$X$129,MATCH(AE106,'[3]60-Mile'!$A$4:$A$129,0))</f>
        <v>6.5686123945090102</v>
      </c>
      <c r="AK106" s="198">
        <f>INDEX('[3]60-Mile'!$AA$4:$AA$129,MATCH(AE106,'[3]60-Mile'!$A$4:$A$129,0))</f>
        <v>1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0.93354934739509432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372</v>
      </c>
      <c r="E107" s="68">
        <v>80</v>
      </c>
      <c r="F107" s="170" t="s">
        <v>157</v>
      </c>
      <c r="G107" s="171">
        <v>5</v>
      </c>
      <c r="H107" s="171">
        <f t="shared" si="4"/>
        <v>33</v>
      </c>
      <c r="I107" s="172">
        <f>INDEX('Data Table'!$F$4:$F$128,MATCH('Active &amp; Reserve'!C107,'Data Table'!$A$4:$A$128,0))</f>
        <v>2.9505967927631584E-2</v>
      </c>
      <c r="J107" s="191">
        <f>'Data Table'!BV103</f>
        <v>1184</v>
      </c>
      <c r="K107" s="191">
        <f>'Data Table'!BW103</f>
        <v>1974</v>
      </c>
      <c r="L107" s="191">
        <f>'Data Table'!BX103</f>
        <v>941</v>
      </c>
      <c r="M107" s="191">
        <f>'Data Table'!BY103</f>
        <v>1304</v>
      </c>
      <c r="N107" s="191">
        <f>'Data Table'!BZ103</f>
        <v>2002</v>
      </c>
      <c r="O107" s="191">
        <f>'Data Table'!CA103</f>
        <v>2230</v>
      </c>
      <c r="P107" s="191">
        <f>'Data Table'!CB103</f>
        <v>1546</v>
      </c>
      <c r="Q107" s="191">
        <f>'Data Table'!CC103</f>
        <v>12</v>
      </c>
      <c r="R107" s="191">
        <f>'Data Table'!CD103</f>
        <v>29</v>
      </c>
      <c r="S107" s="191">
        <f>'Data Table'!CE103</f>
        <v>57</v>
      </c>
      <c r="T107" s="191">
        <f>'Data Table'!CF103</f>
        <v>52</v>
      </c>
      <c r="U107" s="191">
        <f>'Data Table'!CG103</f>
        <v>53</v>
      </c>
      <c r="V107" s="191">
        <f>'Data Table'!CH103</f>
        <v>49</v>
      </c>
      <c r="W107" s="191">
        <f>'Data Table'!CI103</f>
        <v>25</v>
      </c>
      <c r="X107" s="191">
        <f>'Data Table'!CK103</f>
        <v>30544</v>
      </c>
      <c r="Y107" s="191">
        <f>'Data Table'!CL103</f>
        <v>18028</v>
      </c>
      <c r="Z107" s="191">
        <f>'Data Table'!CM103</f>
        <v>26495</v>
      </c>
      <c r="AA107" s="191">
        <f>'Data Table'!CN103</f>
        <v>23029</v>
      </c>
      <c r="AB107" s="191">
        <f>'Data Table'!CO103</f>
        <v>23197</v>
      </c>
      <c r="AC107" s="191">
        <f>'Data Table'!CP103</f>
        <v>19203</v>
      </c>
      <c r="AD107" s="200">
        <f>'Data Table'!CQ103</f>
        <v>43505</v>
      </c>
      <c r="AE107" s="193" t="s">
        <v>123</v>
      </c>
      <c r="AF107" s="138">
        <f t="shared" si="3"/>
        <v>2.9505967927631584E-2</v>
      </c>
      <c r="AG107" s="194">
        <f>INDEX('Data Table'!$BE$4:$BE$128,MATCH('Active &amp; Reserve'!C107,'Data Table'!$A$4:$A$128,0))</f>
        <v>444.25621434903616</v>
      </c>
      <c r="AH107" s="195">
        <f>INDEX('[3]60-Mile'!$V$4:$V$129,MATCH(AE107,'[3]60-Mile'!$A$4:$A$129,0))</f>
        <v>1597.2857142857142</v>
      </c>
      <c r="AI107" s="196"/>
      <c r="AJ107" s="197">
        <f>INDEX('[3]60-Mile'!$X$4:$X$129,MATCH(AE107,'[3]60-Mile'!$A$4:$A$129,0))</f>
        <v>18.078623521199532</v>
      </c>
      <c r="AK107" s="198">
        <f>INDEX('[3]60-Mile'!$AA$4:$AA$129,MATCH(AE107,'[3]60-Mile'!$A$4:$A$129,0))</f>
        <v>39.571428571428569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0.70536283582089554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363</v>
      </c>
      <c r="E108" s="68">
        <v>82</v>
      </c>
      <c r="F108" s="170" t="s">
        <v>74</v>
      </c>
      <c r="G108" s="171">
        <v>55</v>
      </c>
      <c r="H108" s="171">
        <f t="shared" ref="H108:H132" si="5">_xlfn.RANK.EQ(I108,$I$8:$I$132)</f>
        <v>56</v>
      </c>
      <c r="I108" s="172">
        <f>INDEX('Data Table'!$F$4:$F$128,MATCH('Active &amp; Reserve'!C108,'Data Table'!$A$4:$A$128,0))</f>
        <v>2.5139257041202822E-3</v>
      </c>
      <c r="J108" s="191">
        <f>'Data Table'!BV104</f>
        <v>111</v>
      </c>
      <c r="K108" s="191">
        <f>'Data Table'!BW104</f>
        <v>71</v>
      </c>
      <c r="L108" s="191">
        <f>'Data Table'!BX104</f>
        <v>190</v>
      </c>
      <c r="M108" s="191">
        <f>'Data Table'!BY104</f>
        <v>280</v>
      </c>
      <c r="N108" s="191">
        <f>'Data Table'!BZ104</f>
        <v>242</v>
      </c>
      <c r="O108" s="191">
        <f>'Data Table'!CA104</f>
        <v>433</v>
      </c>
      <c r="P108" s="191">
        <f>'Data Table'!CB104</f>
        <v>319</v>
      </c>
      <c r="Q108" s="191">
        <f>'Data Table'!CC104</f>
        <v>1</v>
      </c>
      <c r="R108" s="191">
        <f>'Data Table'!CD104</f>
        <v>0</v>
      </c>
      <c r="S108" s="191">
        <f>'Data Table'!CE104</f>
        <v>13</v>
      </c>
      <c r="T108" s="191">
        <f>'Data Table'!CF104</f>
        <v>6</v>
      </c>
      <c r="U108" s="191">
        <f>'Data Table'!CG104</f>
        <v>18</v>
      </c>
      <c r="V108" s="191">
        <f>'Data Table'!CH104</f>
        <v>11</v>
      </c>
      <c r="W108" s="191">
        <f>'Data Table'!CI104</f>
        <v>2</v>
      </c>
      <c r="X108" s="191">
        <f>'Data Table'!CK104</f>
        <v>0</v>
      </c>
      <c r="Y108" s="191">
        <f>'Data Table'!CL104</f>
        <v>745</v>
      </c>
      <c r="Z108" s="191">
        <f>'Data Table'!CM104</f>
        <v>1638</v>
      </c>
      <c r="AA108" s="191">
        <f>'Data Table'!CN104</f>
        <v>-121</v>
      </c>
      <c r="AB108" s="191">
        <f>'Data Table'!CO104</f>
        <v>-666</v>
      </c>
      <c r="AC108" s="191">
        <f>'Data Table'!CP104</f>
        <v>1349</v>
      </c>
      <c r="AD108" s="200">
        <f>'Data Table'!CQ104</f>
        <v>994</v>
      </c>
      <c r="AE108" s="193" t="s">
        <v>102</v>
      </c>
      <c r="AF108" s="138">
        <f t="shared" si="3"/>
        <v>2.5139257041202822E-3</v>
      </c>
      <c r="AG108" s="194">
        <f>INDEX('Data Table'!$BE$4:$BE$128,MATCH('Active &amp; Reserve'!C108,'Data Table'!$A$4:$A$128,0))</f>
        <v>215.79551202729556</v>
      </c>
      <c r="AH108" s="195">
        <f>INDEX('[3]60-Mile'!$V$4:$V$129,MATCH(AE108,'[3]60-Mile'!$A$4:$A$129,0))</f>
        <v>235.14285714285714</v>
      </c>
      <c r="AI108" s="196"/>
      <c r="AJ108" s="197">
        <f>INDEX('[3]60-Mile'!$X$4:$X$129,MATCH(AE108,'[3]60-Mile'!$A$4:$A$129,0))</f>
        <v>9.5186070579561903</v>
      </c>
      <c r="AK108" s="198">
        <f>INDEX('[3]60-Mile'!$AA$4:$AA$129,MATCH(AE108,'[3]60-Mile'!$A$4:$A$129,0))</f>
        <v>7.2857142857142856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0.77429968749296219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364</v>
      </c>
      <c r="E109" s="68">
        <v>83</v>
      </c>
      <c r="F109" s="170" t="s">
        <v>153</v>
      </c>
      <c r="G109" s="171">
        <v>28</v>
      </c>
      <c r="H109" s="171">
        <f t="shared" si="5"/>
        <v>61</v>
      </c>
      <c r="I109" s="172">
        <f>INDEX('Data Table'!$F$4:$F$128,MATCH('Active &amp; Reserve'!C109,'Data Table'!$A$4:$A$128,0))</f>
        <v>1.998865690489193E-3</v>
      </c>
      <c r="J109" s="191">
        <f>'Data Table'!BV105</f>
        <v>120</v>
      </c>
      <c r="K109" s="191">
        <f>'Data Table'!BW105</f>
        <v>74</v>
      </c>
      <c r="L109" s="191">
        <f>'Data Table'!BX105</f>
        <v>70</v>
      </c>
      <c r="M109" s="191">
        <f>'Data Table'!BY105</f>
        <v>103</v>
      </c>
      <c r="N109" s="191">
        <f>'Data Table'!BZ105</f>
        <v>179</v>
      </c>
      <c r="O109" s="191">
        <f>'Data Table'!CA105</f>
        <v>143</v>
      </c>
      <c r="P109" s="191">
        <f>'Data Table'!CB105</f>
        <v>165</v>
      </c>
      <c r="Q109" s="191">
        <f>'Data Table'!CC105</f>
        <v>0</v>
      </c>
      <c r="R109" s="191">
        <f>'Data Table'!CD105</f>
        <v>2</v>
      </c>
      <c r="S109" s="191">
        <f>'Data Table'!CE105</f>
        <v>13</v>
      </c>
      <c r="T109" s="191">
        <f>'Data Table'!CF105</f>
        <v>9</v>
      </c>
      <c r="U109" s="191">
        <f>'Data Table'!CG105</f>
        <v>7</v>
      </c>
      <c r="V109" s="191">
        <f>'Data Table'!CH105</f>
        <v>3</v>
      </c>
      <c r="W109" s="191">
        <f>'Data Table'!CI105</f>
        <v>0</v>
      </c>
      <c r="X109" s="191">
        <f>'Data Table'!CK105</f>
        <v>9899</v>
      </c>
      <c r="Y109" s="191">
        <f>'Data Table'!CL105</f>
        <v>6557</v>
      </c>
      <c r="Z109" s="191">
        <f>'Data Table'!CM105</f>
        <v>11535</v>
      </c>
      <c r="AA109" s="191">
        <f>'Data Table'!CN105</f>
        <v>19503</v>
      </c>
      <c r="AB109" s="191">
        <f>'Data Table'!CO105</f>
        <v>2459</v>
      </c>
      <c r="AC109" s="191">
        <f>'Data Table'!CP105</f>
        <v>18991</v>
      </c>
      <c r="AD109" s="200">
        <f>'Data Table'!CQ105</f>
        <v>12381</v>
      </c>
      <c r="AE109" s="193" t="s">
        <v>145</v>
      </c>
      <c r="AF109" s="138">
        <f t="shared" si="3"/>
        <v>1.998865690489193E-3</v>
      </c>
      <c r="AG109" s="194">
        <f>INDEX('Data Table'!$BE$4:$BE$128,MATCH('Active &amp; Reserve'!C109,'Data Table'!$A$4:$A$128,0))</f>
        <v>144.23101415505627</v>
      </c>
      <c r="AH109" s="195">
        <f>INDEX('[3]60-Mile'!$V$4:$V$129,MATCH(AE109,'[3]60-Mile'!$A$4:$A$129,0))</f>
        <v>122</v>
      </c>
      <c r="AI109" s="196"/>
      <c r="AJ109" s="197">
        <f>INDEX('[3]60-Mile'!$X$4:$X$129,MATCH(AE109,'[3]60-Mile'!$A$4:$A$129,0))</f>
        <v>8.7388985617653994</v>
      </c>
      <c r="AK109" s="198">
        <f>INDEX('[3]60-Mile'!$AA$4:$AA$129,MATCH(AE109,'[3]60-Mile'!$A$4:$A$129,0))</f>
        <v>4.8571428571428568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0.87069791314538092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365</v>
      </c>
      <c r="E110" s="68">
        <v>84</v>
      </c>
      <c r="F110" s="170" t="s">
        <v>154</v>
      </c>
      <c r="G110" s="171">
        <v>124</v>
      </c>
      <c r="H110" s="171">
        <f t="shared" si="5"/>
        <v>124</v>
      </c>
      <c r="I110" s="172">
        <f>INDEX('Data Table'!$F$4:$F$128,MATCH('Active &amp; Reserve'!C110,'Data Table'!$A$4:$A$128,0))</f>
        <v>3.0853904125163563E-19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152</v>
      </c>
      <c r="Y110" s="191">
        <f>'Data Table'!CL106</f>
        <v>1789</v>
      </c>
      <c r="Z110" s="191">
        <f>'Data Table'!CM106</f>
        <v>1110</v>
      </c>
      <c r="AA110" s="191">
        <f>'Data Table'!CN106</f>
        <v>1656</v>
      </c>
      <c r="AB110" s="191">
        <f>'Data Table'!CO106</f>
        <v>635</v>
      </c>
      <c r="AC110" s="191">
        <f>'Data Table'!CP106</f>
        <v>414</v>
      </c>
      <c r="AD110" s="200">
        <f>'Data Table'!CQ106</f>
        <v>819</v>
      </c>
      <c r="AE110" s="193" t="s">
        <v>105</v>
      </c>
      <c r="AF110" s="138">
        <f t="shared" si="3"/>
        <v>3.0853904125163563E-19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1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363</v>
      </c>
      <c r="E111" s="68">
        <v>88</v>
      </c>
      <c r="F111" s="170" t="s">
        <v>74</v>
      </c>
      <c r="G111" s="171">
        <v>54</v>
      </c>
      <c r="H111" s="171">
        <f t="shared" si="5"/>
        <v>38</v>
      </c>
      <c r="I111" s="172">
        <f>INDEX('Data Table'!$F$4:$F$128,MATCH('Active &amp; Reserve'!C111,'Data Table'!$A$4:$A$128,0))</f>
        <v>1.9073346895511246E-2</v>
      </c>
      <c r="J111" s="191">
        <f>'Data Table'!BV107</f>
        <v>193</v>
      </c>
      <c r="K111" s="191">
        <f>'Data Table'!BW107</f>
        <v>301</v>
      </c>
      <c r="L111" s="191">
        <f>'Data Table'!BX107</f>
        <v>145</v>
      </c>
      <c r="M111" s="191">
        <f>'Data Table'!BY107</f>
        <v>194</v>
      </c>
      <c r="N111" s="191">
        <f>'Data Table'!BZ107</f>
        <v>146</v>
      </c>
      <c r="O111" s="191">
        <f>'Data Table'!CA107</f>
        <v>113</v>
      </c>
      <c r="P111" s="191">
        <f>'Data Table'!CB107</f>
        <v>175</v>
      </c>
      <c r="Q111" s="191">
        <f>'Data Table'!CC107</f>
        <v>7</v>
      </c>
      <c r="R111" s="191">
        <f>'Data Table'!CD107</f>
        <v>3</v>
      </c>
      <c r="S111" s="191">
        <f>'Data Table'!CE107</f>
        <v>0</v>
      </c>
      <c r="T111" s="191">
        <f>'Data Table'!CF107</f>
        <v>1</v>
      </c>
      <c r="U111" s="191">
        <f>'Data Table'!CG107</f>
        <v>11</v>
      </c>
      <c r="V111" s="191">
        <f>'Data Table'!CH107</f>
        <v>5</v>
      </c>
      <c r="W111" s="191">
        <f>'Data Table'!CI107</f>
        <v>8</v>
      </c>
      <c r="X111" s="191">
        <f>'Data Table'!CK107</f>
        <v>-3216</v>
      </c>
      <c r="Y111" s="191">
        <f>'Data Table'!CL107</f>
        <v>-2435</v>
      </c>
      <c r="Z111" s="191">
        <f>'Data Table'!CM107</f>
        <v>17</v>
      </c>
      <c r="AA111" s="191">
        <f>'Data Table'!CN107</f>
        <v>3272</v>
      </c>
      <c r="AB111" s="191">
        <f>'Data Table'!CO107</f>
        <v>-2042</v>
      </c>
      <c r="AC111" s="191">
        <f>'Data Table'!CP107</f>
        <v>-88</v>
      </c>
      <c r="AD111" s="200">
        <f>'Data Table'!CQ107</f>
        <v>1370</v>
      </c>
      <c r="AE111" s="193" t="s">
        <v>141</v>
      </c>
      <c r="AF111" s="138">
        <f t="shared" si="3"/>
        <v>1.9073346895511246E-2</v>
      </c>
      <c r="AG111" s="194">
        <f>INDEX('Data Table'!$BE$4:$BE$128,MATCH('Active &amp; Reserve'!C111,'Data Table'!$A$4:$A$128,0))</f>
        <v>548.17718980379664</v>
      </c>
      <c r="AH111" s="195">
        <f>INDEX('[3]60-Mile'!$V$4:$V$129,MATCH(AE111,'[3]60-Mile'!$A$4:$A$129,0))</f>
        <v>181</v>
      </c>
      <c r="AI111" s="196"/>
      <c r="AJ111" s="197">
        <f>INDEX('[3]60-Mile'!$X$4:$X$129,MATCH(AE111,'[3]60-Mile'!$A$4:$A$129,0))</f>
        <v>20.44232896226131</v>
      </c>
      <c r="AK111" s="198">
        <f>INDEX('[3]60-Mile'!$AA$4:$AA$129,MATCH(AE111,'[3]60-Mile'!$A$4:$A$129,0))</f>
        <v>5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0.92084845312008989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364</v>
      </c>
      <c r="E112" s="68">
        <v>70</v>
      </c>
      <c r="F112" s="170" t="s">
        <v>152</v>
      </c>
      <c r="G112" s="171">
        <v>97</v>
      </c>
      <c r="H112" s="171">
        <f t="shared" si="5"/>
        <v>60</v>
      </c>
      <c r="I112" s="172">
        <f>INDEX('Data Table'!$F$4:$F$128,MATCH('Active &amp; Reserve'!C112,'Data Table'!$A$4:$A$128,0))</f>
        <v>2.130893307855234E-3</v>
      </c>
      <c r="J112" s="191">
        <f>'Data Table'!BV108</f>
        <v>68</v>
      </c>
      <c r="K112" s="191">
        <f>'Data Table'!BW108</f>
        <v>21</v>
      </c>
      <c r="L112" s="191">
        <f>'Data Table'!BX108</f>
        <v>54</v>
      </c>
      <c r="M112" s="191">
        <f>'Data Table'!BY108</f>
        <v>69</v>
      </c>
      <c r="N112" s="191">
        <f>'Data Table'!BZ108</f>
        <v>32</v>
      </c>
      <c r="O112" s="191">
        <f>'Data Table'!CA108</f>
        <v>72</v>
      </c>
      <c r="P112" s="191">
        <f>'Data Table'!CB108</f>
        <v>132</v>
      </c>
      <c r="Q112" s="191">
        <f>'Data Table'!CC108</f>
        <v>3</v>
      </c>
      <c r="R112" s="191">
        <f>'Data Table'!CD108</f>
        <v>3</v>
      </c>
      <c r="S112" s="191">
        <f>'Data Table'!CE108</f>
        <v>8</v>
      </c>
      <c r="T112" s="191">
        <f>'Data Table'!CF108</f>
        <v>5</v>
      </c>
      <c r="U112" s="191">
        <f>'Data Table'!CG108</f>
        <v>2</v>
      </c>
      <c r="V112" s="191">
        <f>'Data Table'!CH108</f>
        <v>5</v>
      </c>
      <c r="W112" s="191">
        <f>'Data Table'!CI108</f>
        <v>0</v>
      </c>
      <c r="X112" s="191">
        <f>'Data Table'!CK108</f>
        <v>0</v>
      </c>
      <c r="Y112" s="191">
        <f>'Data Table'!CL108</f>
        <v>1033</v>
      </c>
      <c r="Z112" s="191">
        <f>'Data Table'!CM108</f>
        <v>760</v>
      </c>
      <c r="AA112" s="191">
        <f>'Data Table'!CN108</f>
        <v>3710</v>
      </c>
      <c r="AB112" s="191">
        <f>'Data Table'!CO108</f>
        <v>2072</v>
      </c>
      <c r="AC112" s="191">
        <f>'Data Table'!CP108</f>
        <v>3341</v>
      </c>
      <c r="AD112" s="200">
        <f>'Data Table'!CQ108</f>
        <v>3015</v>
      </c>
      <c r="AE112" s="193" t="s">
        <v>170</v>
      </c>
      <c r="AF112" s="138">
        <f t="shared" si="3"/>
        <v>2.130893307855234E-3</v>
      </c>
      <c r="AG112" s="194">
        <f>INDEX('Data Table'!$BE$4:$BE$128,MATCH('Active &amp; Reserve'!C112,'Data Table'!$A$4:$A$128,0))</f>
        <v>265.84786362645644</v>
      </c>
      <c r="AH112" s="195">
        <f>INDEX('[3]60-Mile'!$V$4:$V$129,MATCH(AE112,'[3]60-Mile'!$A$4:$A$129,0))</f>
        <v>64</v>
      </c>
      <c r="AI112" s="196"/>
      <c r="AJ112" s="197">
        <f>INDEX('[3]60-Mile'!$X$4:$X$129,MATCH(AE112,'[3]60-Mile'!$A$4:$A$129,0))</f>
        <v>16.491366292099805</v>
      </c>
      <c r="AK112" s="198">
        <f>INDEX('[3]60-Mile'!$AA$4:$AA$129,MATCH(AE112,'[3]60-Mile'!$A$4:$A$129,0))</f>
        <v>3.7142857142857144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0.93566389126310301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364</v>
      </c>
      <c r="E113" s="68">
        <v>89</v>
      </c>
      <c r="F113" s="170" t="s">
        <v>153</v>
      </c>
      <c r="G113" s="171">
        <v>99</v>
      </c>
      <c r="H113" s="171">
        <f t="shared" si="5"/>
        <v>96</v>
      </c>
      <c r="I113" s="172">
        <f>INDEX('Data Table'!$F$4:$F$128,MATCH('Active &amp; Reserve'!C113,'Data Table'!$A$4:$A$128,0))</f>
        <v>3.9378079445604603E-5</v>
      </c>
      <c r="J113" s="191">
        <f>'Data Table'!BV109</f>
        <v>5</v>
      </c>
      <c r="K113" s="191">
        <f>'Data Table'!BW109</f>
        <v>2</v>
      </c>
      <c r="L113" s="191">
        <f>'Data Table'!BX109</f>
        <v>5</v>
      </c>
      <c r="M113" s="191">
        <f>'Data Table'!BY109</f>
        <v>11</v>
      </c>
      <c r="N113" s="191">
        <f>'Data Table'!BZ109</f>
        <v>6</v>
      </c>
      <c r="O113" s="191">
        <f>'Data Table'!CA109</f>
        <v>6</v>
      </c>
      <c r="P113" s="191">
        <f>'Data Table'!CB109</f>
        <v>6</v>
      </c>
      <c r="Q113" s="191">
        <f>'Data Table'!CC109</f>
        <v>0</v>
      </c>
      <c r="R113" s="191">
        <f>'Data Table'!CD109</f>
        <v>0</v>
      </c>
      <c r="S113" s="191">
        <f>'Data Table'!CE109</f>
        <v>0</v>
      </c>
      <c r="T113" s="191">
        <f>'Data Table'!CF109</f>
        <v>0</v>
      </c>
      <c r="U113" s="191">
        <f>'Data Table'!CG109</f>
        <v>0</v>
      </c>
      <c r="V113" s="191">
        <f>'Data Table'!CH109</f>
        <v>0</v>
      </c>
      <c r="W113" s="191">
        <f>'Data Table'!CI109</f>
        <v>0</v>
      </c>
      <c r="X113" s="191">
        <f>'Data Table'!CK109</f>
        <v>0</v>
      </c>
      <c r="Y113" s="191">
        <f>'Data Table'!CL109</f>
        <v>1899</v>
      </c>
      <c r="Z113" s="191">
        <f>'Data Table'!CM109</f>
        <v>0</v>
      </c>
      <c r="AA113" s="191">
        <f>'Data Table'!CN109</f>
        <v>6641</v>
      </c>
      <c r="AB113" s="191">
        <f>'Data Table'!CO109</f>
        <v>0</v>
      </c>
      <c r="AC113" s="191">
        <f>'Data Table'!CP109</f>
        <v>0</v>
      </c>
      <c r="AD113" s="200">
        <f>'Data Table'!CQ109</f>
        <v>-2628</v>
      </c>
      <c r="AE113" s="193" t="s">
        <v>113</v>
      </c>
      <c r="AF113" s="138">
        <f t="shared" si="3"/>
        <v>3.9378079445604603E-5</v>
      </c>
      <c r="AG113" s="194">
        <f>INDEX('Data Table'!$BE$4:$BE$128,MATCH('Active &amp; Reserve'!C113,'Data Table'!$A$4:$A$128,0))</f>
        <v>95.26037636246933</v>
      </c>
      <c r="AH113" s="195">
        <f>INDEX('[3]60-Mile'!$V$4:$V$129,MATCH(AE113,'[3]60-Mile'!$A$4:$A$129,0))</f>
        <v>5.8571428571428568</v>
      </c>
      <c r="AI113" s="196"/>
      <c r="AJ113" s="197">
        <f>INDEX('[3]60-Mile'!$X$4:$X$129,MATCH(AE113,'[3]60-Mile'!$A$4:$A$129,0))</f>
        <v>3.9591844080119496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0.98305099601593626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365</v>
      </c>
      <c r="E114" s="68">
        <v>97</v>
      </c>
      <c r="F114" s="170" t="s">
        <v>154</v>
      </c>
      <c r="G114" s="171">
        <v>102</v>
      </c>
      <c r="H114" s="171">
        <f t="shared" si="5"/>
        <v>121</v>
      </c>
      <c r="I114" s="172">
        <f>INDEX('Data Table'!$F$4:$F$128,MATCH('Active &amp; Reserve'!C114,'Data Table'!$A$4:$A$128,0))</f>
        <v>5.2239713049245196E-12</v>
      </c>
      <c r="J114" s="191">
        <f>'Data Table'!BV110</f>
        <v>0</v>
      </c>
      <c r="K114" s="191">
        <f>'Data Table'!BW110</f>
        <v>0</v>
      </c>
      <c r="L114" s="191">
        <f>'Data Table'!BX110</f>
        <v>0</v>
      </c>
      <c r="M114" s="191">
        <f>'Data Table'!BY110</f>
        <v>1</v>
      </c>
      <c r="N114" s="191">
        <f>'Data Table'!BZ110</f>
        <v>0</v>
      </c>
      <c r="O114" s="191">
        <f>'Data Table'!CA110</f>
        <v>2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854</v>
      </c>
      <c r="Y114" s="191">
        <f>'Data Table'!CL110</f>
        <v>316</v>
      </c>
      <c r="Z114" s="191">
        <f>'Data Table'!CM110</f>
        <v>494</v>
      </c>
      <c r="AA114" s="191">
        <f>'Data Table'!CN110</f>
        <v>809</v>
      </c>
      <c r="AB114" s="191">
        <f>'Data Table'!CO110</f>
        <v>1188</v>
      </c>
      <c r="AC114" s="191">
        <f>'Data Table'!CP110</f>
        <v>829</v>
      </c>
      <c r="AD114" s="200">
        <f>'Data Table'!CQ110</f>
        <v>781</v>
      </c>
      <c r="AE114" s="193" t="s">
        <v>137</v>
      </c>
      <c r="AF114" s="138">
        <f t="shared" si="3"/>
        <v>5.2239713049245196E-12</v>
      </c>
      <c r="AG114" s="194">
        <f>INDEX('Data Table'!$BE$4:$BE$128,MATCH('Active &amp; Reserve'!C114,'Data Table'!$A$4:$A$128,0))</f>
        <v>57.536723694562191</v>
      </c>
      <c r="AH114" s="195">
        <f>INDEX('[3]60-Mile'!$V$4:$V$129,MATCH(AE114,'[3]60-Mile'!$A$4:$A$129,0))</f>
        <v>0.42857142857142855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0.8920979259589652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366</v>
      </c>
      <c r="E115" s="68">
        <v>99</v>
      </c>
      <c r="F115" s="170" t="s">
        <v>76</v>
      </c>
      <c r="G115" s="171">
        <v>32</v>
      </c>
      <c r="H115" s="171">
        <f t="shared" si="5"/>
        <v>87</v>
      </c>
      <c r="I115" s="172">
        <f>INDEX('Data Table'!$F$4:$F$128,MATCH('Active &amp; Reserve'!C115,'Data Table'!$A$4:$A$128,0))</f>
        <v>1.4864287707188478E-4</v>
      </c>
      <c r="J115" s="191">
        <f>'Data Table'!BV111</f>
        <v>127</v>
      </c>
      <c r="K115" s="191">
        <f>'Data Table'!BW111</f>
        <v>118</v>
      </c>
      <c r="L115" s="191">
        <f>'Data Table'!BX111</f>
        <v>110</v>
      </c>
      <c r="M115" s="191">
        <f>'Data Table'!BY111</f>
        <v>91</v>
      </c>
      <c r="N115" s="191">
        <f>'Data Table'!BZ111</f>
        <v>71</v>
      </c>
      <c r="O115" s="191">
        <f>'Data Table'!CA111</f>
        <v>55</v>
      </c>
      <c r="P115" s="191">
        <f>'Data Table'!CB111</f>
        <v>34</v>
      </c>
      <c r="Q115" s="191">
        <f>'Data Table'!CC111</f>
        <v>2</v>
      </c>
      <c r="R115" s="191">
        <f>'Data Table'!CD111</f>
        <v>2</v>
      </c>
      <c r="S115" s="191">
        <f>'Data Table'!CE111</f>
        <v>1</v>
      </c>
      <c r="T115" s="191">
        <f>'Data Table'!CF111</f>
        <v>5</v>
      </c>
      <c r="U115" s="191">
        <f>'Data Table'!CG111</f>
        <v>1</v>
      </c>
      <c r="V115" s="191">
        <f>'Data Table'!CH111</f>
        <v>1</v>
      </c>
      <c r="W115" s="191">
        <f>'Data Table'!CI111</f>
        <v>2</v>
      </c>
      <c r="X115" s="191">
        <f>'Data Table'!CK111</f>
        <v>-2460</v>
      </c>
      <c r="Y115" s="191">
        <f>'Data Table'!CL111</f>
        <v>-81099</v>
      </c>
      <c r="Z115" s="191">
        <f>'Data Table'!CM111</f>
        <v>-2600</v>
      </c>
      <c r="AA115" s="191">
        <f>'Data Table'!CN111</f>
        <v>-375</v>
      </c>
      <c r="AB115" s="191">
        <f>'Data Table'!CO111</f>
        <v>-1593</v>
      </c>
      <c r="AC115" s="191">
        <f>'Data Table'!CP111</f>
        <v>3687</v>
      </c>
      <c r="AD115" s="200">
        <f>'Data Table'!CQ111</f>
        <v>-214</v>
      </c>
      <c r="AE115" s="193" t="s">
        <v>117</v>
      </c>
      <c r="AF115" s="138">
        <f t="shared" si="3"/>
        <v>1.4864287707188478E-4</v>
      </c>
      <c r="AG115" s="194">
        <f>INDEX('Data Table'!$BE$4:$BE$128,MATCH('Active &amp; Reserve'!C115,'Data Table'!$A$4:$A$128,0))</f>
        <v>509.02903499323975</v>
      </c>
      <c r="AH115" s="195">
        <f>INDEX('[3]60-Mile'!$V$4:$V$129,MATCH(AE115,'[3]60-Mile'!$A$4:$A$129,0))</f>
        <v>86.571428571428569</v>
      </c>
      <c r="AI115" s="196"/>
      <c r="AJ115" s="197">
        <f>INDEX('[3]60-Mile'!$X$4:$X$129,MATCH(AE115,'[3]60-Mile'!$A$4:$A$129,0))</f>
        <v>25.92410110685886</v>
      </c>
      <c r="AK115" s="198">
        <f>INDEX('[3]60-Mile'!$AA$4:$AA$129,MATCH(AE115,'[3]60-Mile'!$A$4:$A$129,0))</f>
        <v>2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0.65910190288402604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366</v>
      </c>
      <c r="E116" s="68">
        <v>100</v>
      </c>
      <c r="F116" s="170" t="s">
        <v>76</v>
      </c>
      <c r="G116" s="171">
        <v>123</v>
      </c>
      <c r="H116" s="171">
        <f t="shared" si="5"/>
        <v>107</v>
      </c>
      <c r="I116" s="172">
        <f>INDEX('Data Table'!$F$4:$F$128,MATCH('Active &amp; Reserve'!C116,'Data Table'!$A$4:$A$128,0))</f>
        <v>1.7441096960681493E-6</v>
      </c>
      <c r="J116" s="191">
        <f>'Data Table'!BV112</f>
        <v>2</v>
      </c>
      <c r="K116" s="191">
        <f>'Data Table'!BW112</f>
        <v>0</v>
      </c>
      <c r="L116" s="191">
        <f>'Data Table'!BX112</f>
        <v>2</v>
      </c>
      <c r="M116" s="191">
        <f>'Data Table'!BY112</f>
        <v>3</v>
      </c>
      <c r="N116" s="191">
        <f>'Data Table'!BZ112</f>
        <v>2</v>
      </c>
      <c r="O116" s="191">
        <f>'Data Table'!CA112</f>
        <v>7</v>
      </c>
      <c r="P116" s="191">
        <f>'Data Table'!CB112</f>
        <v>0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0</v>
      </c>
      <c r="Y116" s="191">
        <f>'Data Table'!CL112</f>
        <v>881</v>
      </c>
      <c r="Z116" s="191">
        <f>'Data Table'!CM112</f>
        <v>538</v>
      </c>
      <c r="AA116" s="191">
        <f>'Data Table'!CN112</f>
        <v>506</v>
      </c>
      <c r="AB116" s="191">
        <f>'Data Table'!CO112</f>
        <v>323</v>
      </c>
      <c r="AC116" s="191">
        <f>'Data Table'!CP112</f>
        <v>913</v>
      </c>
      <c r="AD116" s="200">
        <f>'Data Table'!CQ112</f>
        <v>0</v>
      </c>
      <c r="AE116" s="193" t="s">
        <v>133</v>
      </c>
      <c r="AF116" s="138">
        <f t="shared" si="3"/>
        <v>1.7441096960681493E-6</v>
      </c>
      <c r="AG116" s="194">
        <f>INDEX('Data Table'!$BE$4:$BE$128,MATCH('Active &amp; Reserve'!C116,'Data Table'!$A$4:$A$128,0))</f>
        <v>163.3645024869414</v>
      </c>
      <c r="AH116" s="195">
        <f>INDEX('[3]60-Mile'!$V$4:$V$129,MATCH(AE116,'[3]60-Mile'!$A$4:$A$129,0))</f>
        <v>2.2857142857142856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0.96862142857142852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366</v>
      </c>
      <c r="E117" s="68">
        <v>105</v>
      </c>
      <c r="F117" s="170" t="s">
        <v>74</v>
      </c>
      <c r="G117" s="171">
        <v>12</v>
      </c>
      <c r="H117" s="171">
        <f t="shared" si="5"/>
        <v>114</v>
      </c>
      <c r="I117" s="172">
        <f>INDEX('Data Table'!$F$4:$F$128,MATCH('Active &amp; Reserve'!C117,'Data Table'!$A$4:$A$128,0))</f>
        <v>5.5240311839584494E-7</v>
      </c>
      <c r="J117" s="191">
        <f>'Data Table'!BV113</f>
        <v>42</v>
      </c>
      <c r="K117" s="191">
        <f>'Data Table'!BW113</f>
        <v>44</v>
      </c>
      <c r="L117" s="191">
        <f>'Data Table'!BX113</f>
        <v>61</v>
      </c>
      <c r="M117" s="191">
        <f>'Data Table'!BY113</f>
        <v>65</v>
      </c>
      <c r="N117" s="191">
        <f>'Data Table'!BZ113</f>
        <v>105</v>
      </c>
      <c r="O117" s="191">
        <f>'Data Table'!CA113</f>
        <v>122</v>
      </c>
      <c r="P117" s="191">
        <f>'Data Table'!CB113</f>
        <v>78</v>
      </c>
      <c r="Q117" s="191">
        <f>'Data Table'!CC113</f>
        <v>0</v>
      </c>
      <c r="R117" s="191">
        <f>'Data Table'!CD113</f>
        <v>0</v>
      </c>
      <c r="S117" s="191">
        <f>'Data Table'!CE113</f>
        <v>5</v>
      </c>
      <c r="T117" s="191">
        <f>'Data Table'!CF113</f>
        <v>6</v>
      </c>
      <c r="U117" s="191">
        <f>'Data Table'!CG113</f>
        <v>1</v>
      </c>
      <c r="V117" s="191">
        <f>'Data Table'!CH113</f>
        <v>1</v>
      </c>
      <c r="W117" s="191">
        <f>'Data Table'!CI113</f>
        <v>4</v>
      </c>
      <c r="X117" s="191">
        <f>'Data Table'!CK113</f>
        <v>7456</v>
      </c>
      <c r="Y117" s="191">
        <f>'Data Table'!CL113</f>
        <v>4032</v>
      </c>
      <c r="Z117" s="191">
        <f>'Data Table'!CM113</f>
        <v>1681</v>
      </c>
      <c r="AA117" s="191">
        <f>'Data Table'!CN113</f>
        <v>1806</v>
      </c>
      <c r="AB117" s="191">
        <f>'Data Table'!CO113</f>
        <v>2666</v>
      </c>
      <c r="AC117" s="191">
        <f>'Data Table'!CP113</f>
        <v>3048</v>
      </c>
      <c r="AD117" s="200">
        <f>'Data Table'!CQ113</f>
        <v>3273</v>
      </c>
      <c r="AE117" s="193" t="s">
        <v>124</v>
      </c>
      <c r="AF117" s="138">
        <f t="shared" si="3"/>
        <v>5.5240311839584494E-7</v>
      </c>
      <c r="AG117" s="194">
        <f>INDEX('Data Table'!$BE$4:$BE$128,MATCH('Active &amp; Reserve'!C117,'Data Table'!$A$4:$A$128,0))</f>
        <v>293.68491407168523</v>
      </c>
      <c r="AH117" s="195">
        <f>INDEX('[3]60-Mile'!$V$4:$V$129,MATCH(AE117,'[3]60-Mile'!$A$4:$A$129,0))</f>
        <v>73.857142857142861</v>
      </c>
      <c r="AI117" s="196"/>
      <c r="AJ117" s="197">
        <f>INDEX('[3]60-Mile'!$X$4:$X$129,MATCH(AE117,'[3]60-Mile'!$A$4:$A$129,0))</f>
        <v>15.352613804558578</v>
      </c>
      <c r="AK117" s="198">
        <f>INDEX('[3]60-Mile'!$AA$4:$AA$129,MATCH(AE117,'[3]60-Mile'!$A$4:$A$129,0))</f>
        <v>2.4285714285714284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0.78427911614213763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366</v>
      </c>
      <c r="E118" s="68">
        <v>110</v>
      </c>
      <c r="F118" s="170" t="s">
        <v>155</v>
      </c>
      <c r="G118" s="171">
        <v>113</v>
      </c>
      <c r="H118" s="171">
        <f t="shared" si="5"/>
        <v>42</v>
      </c>
      <c r="I118" s="172">
        <f>INDEX('Data Table'!$F$4:$F$128,MATCH('Active &amp; Reserve'!C118,'Data Table'!$A$4:$A$128,0))</f>
        <v>1.2010609879508088E-2</v>
      </c>
      <c r="J118" s="191">
        <f>'Data Table'!BV114</f>
        <v>171</v>
      </c>
      <c r="K118" s="191">
        <f>'Data Table'!BW114</f>
        <v>215</v>
      </c>
      <c r="L118" s="191">
        <f>'Data Table'!BX114</f>
        <v>308</v>
      </c>
      <c r="M118" s="191">
        <f>'Data Table'!BY114</f>
        <v>252</v>
      </c>
      <c r="N118" s="191">
        <f>'Data Table'!BZ114</f>
        <v>315</v>
      </c>
      <c r="O118" s="191">
        <f>'Data Table'!CA114</f>
        <v>306</v>
      </c>
      <c r="P118" s="191">
        <f>'Data Table'!CB114</f>
        <v>180</v>
      </c>
      <c r="Q118" s="191">
        <f>'Data Table'!CC114</f>
        <v>1</v>
      </c>
      <c r="R118" s="191">
        <f>'Data Table'!CD114</f>
        <v>1</v>
      </c>
      <c r="S118" s="191">
        <f>'Data Table'!CE114</f>
        <v>4</v>
      </c>
      <c r="T118" s="191">
        <f>'Data Table'!CF114</f>
        <v>2</v>
      </c>
      <c r="U118" s="191">
        <f>'Data Table'!CG114</f>
        <v>3</v>
      </c>
      <c r="V118" s="191">
        <f>'Data Table'!CH114</f>
        <v>0</v>
      </c>
      <c r="W118" s="191">
        <f>'Data Table'!CI114</f>
        <v>1</v>
      </c>
      <c r="X118" s="191">
        <f>'Data Table'!CK114</f>
        <v>100</v>
      </c>
      <c r="Y118" s="191">
        <f>'Data Table'!CL114</f>
        <v>-261</v>
      </c>
      <c r="Z118" s="191">
        <f>'Data Table'!CM114</f>
        <v>-1011</v>
      </c>
      <c r="AA118" s="191">
        <f>'Data Table'!CN114</f>
        <v>-1027</v>
      </c>
      <c r="AB118" s="191">
        <f>'Data Table'!CO114</f>
        <v>275</v>
      </c>
      <c r="AC118" s="191">
        <f>'Data Table'!CP114</f>
        <v>-376</v>
      </c>
      <c r="AD118" s="200">
        <f>'Data Table'!CQ114</f>
        <v>563</v>
      </c>
      <c r="AE118" s="193" t="s">
        <v>130</v>
      </c>
      <c r="AF118" s="138">
        <f t="shared" si="3"/>
        <v>1.2010609879508088E-2</v>
      </c>
      <c r="AG118" s="194">
        <f>INDEX('Data Table'!$BE$4:$BE$128,MATCH('Active &amp; Reserve'!C118,'Data Table'!$A$4:$A$128,0))</f>
        <v>507.85908205127117</v>
      </c>
      <c r="AH118" s="195">
        <f>INDEX('[3]60-Mile'!$V$4:$V$129,MATCH(AE118,'[3]60-Mile'!$A$4:$A$129,0))</f>
        <v>249.57142857142858</v>
      </c>
      <c r="AI118" s="196"/>
      <c r="AJ118" s="197">
        <f>INDEX('[3]60-Mile'!$X$4:$X$129,MATCH(AE118,'[3]60-Mile'!$A$4:$A$129,0))</f>
        <v>4.327336779595969</v>
      </c>
      <c r="AK118" s="198">
        <f>INDEX('[3]60-Mile'!$AA$4:$AA$129,MATCH(AE118,'[3]60-Mile'!$A$4:$A$129,0))</f>
        <v>1.7142857142857142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0.78181092911088057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372</v>
      </c>
      <c r="E119" s="68">
        <v>112</v>
      </c>
      <c r="F119" s="170" t="s">
        <v>156</v>
      </c>
      <c r="G119" s="171">
        <v>44</v>
      </c>
      <c r="H119" s="171">
        <f t="shared" si="5"/>
        <v>70</v>
      </c>
      <c r="I119" s="172">
        <f>INDEX('Data Table'!$F$4:$F$128,MATCH('Active &amp; Reserve'!C119,'Data Table'!$A$4:$A$128,0))</f>
        <v>1.2655395132209796E-3</v>
      </c>
      <c r="J119" s="191">
        <f>'Data Table'!BV115</f>
        <v>47</v>
      </c>
      <c r="K119" s="191">
        <f>'Data Table'!BW115</f>
        <v>41</v>
      </c>
      <c r="L119" s="191">
        <f>'Data Table'!BX115</f>
        <v>52</v>
      </c>
      <c r="M119" s="191">
        <f>'Data Table'!BY115</f>
        <v>37</v>
      </c>
      <c r="N119" s="191">
        <f>'Data Table'!BZ115</f>
        <v>101</v>
      </c>
      <c r="O119" s="191">
        <f>'Data Table'!CA115</f>
        <v>79</v>
      </c>
      <c r="P119" s="191">
        <f>'Data Table'!CB115</f>
        <v>56</v>
      </c>
      <c r="Q119" s="191">
        <f>'Data Table'!CC115</f>
        <v>2</v>
      </c>
      <c r="R119" s="191">
        <f>'Data Table'!CD115</f>
        <v>0</v>
      </c>
      <c r="S119" s="191">
        <f>'Data Table'!CE115</f>
        <v>1</v>
      </c>
      <c r="T119" s="191">
        <f>'Data Table'!CF115</f>
        <v>2</v>
      </c>
      <c r="U119" s="191">
        <f>'Data Table'!CG115</f>
        <v>1</v>
      </c>
      <c r="V119" s="191">
        <f>'Data Table'!CH115</f>
        <v>1</v>
      </c>
      <c r="W119" s="191">
        <f>'Data Table'!CI115</f>
        <v>0</v>
      </c>
      <c r="X119" s="191">
        <f>'Data Table'!CK115</f>
        <v>9899</v>
      </c>
      <c r="Y119" s="191">
        <f>'Data Table'!CL115</f>
        <v>6557</v>
      </c>
      <c r="Z119" s="191">
        <f>'Data Table'!CM115</f>
        <v>11535</v>
      </c>
      <c r="AA119" s="191">
        <f>'Data Table'!CN115</f>
        <v>19503</v>
      </c>
      <c r="AB119" s="191">
        <f>'Data Table'!CO115</f>
        <v>2459</v>
      </c>
      <c r="AC119" s="191">
        <f>'Data Table'!CP115</f>
        <v>18991</v>
      </c>
      <c r="AD119" s="200">
        <f>'Data Table'!CQ115</f>
        <v>12381</v>
      </c>
      <c r="AE119" s="193" t="s">
        <v>104</v>
      </c>
      <c r="AF119" s="138">
        <f t="shared" si="3"/>
        <v>1.2655395132209796E-3</v>
      </c>
      <c r="AG119" s="194">
        <f>INDEX('Data Table'!$BE$4:$BE$128,MATCH('Active &amp; Reserve'!C119,'Data Table'!$A$4:$A$128,0))</f>
        <v>127.14456219118432</v>
      </c>
      <c r="AH119" s="195">
        <f>INDEX('[3]60-Mile'!$V$4:$V$129,MATCH(AE119,'[3]60-Mile'!$A$4:$A$129,0))</f>
        <v>59</v>
      </c>
      <c r="AI119" s="196"/>
      <c r="AJ119" s="197">
        <f>INDEX('[3]60-Mile'!$X$4:$X$129,MATCH(AE119,'[3]60-Mile'!$A$4:$A$129,0))</f>
        <v>3.6462173163306959</v>
      </c>
      <c r="AK119" s="198">
        <f>INDEX('[3]60-Mile'!$AA$4:$AA$129,MATCH(AE119,'[3]60-Mile'!$A$4:$A$129,0))</f>
        <v>1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0.87069791314538092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372</v>
      </c>
      <c r="E120" s="68">
        <v>115</v>
      </c>
      <c r="F120" s="170" t="s">
        <v>156</v>
      </c>
      <c r="G120" s="171">
        <v>78</v>
      </c>
      <c r="H120" s="171">
        <f t="shared" si="5"/>
        <v>57</v>
      </c>
      <c r="I120" s="172">
        <f>INDEX('Data Table'!$F$4:$F$128,MATCH('Active &amp; Reserve'!C120,'Data Table'!$A$4:$A$128,0))</f>
        <v>2.4324870720711499E-3</v>
      </c>
      <c r="J120" s="191">
        <f>'Data Table'!BV116</f>
        <v>34</v>
      </c>
      <c r="K120" s="191">
        <f>'Data Table'!BW116</f>
        <v>52</v>
      </c>
      <c r="L120" s="191">
        <f>'Data Table'!BX116</f>
        <v>47</v>
      </c>
      <c r="M120" s="191">
        <f>'Data Table'!BY116</f>
        <v>40</v>
      </c>
      <c r="N120" s="191">
        <f>'Data Table'!BZ116</f>
        <v>48</v>
      </c>
      <c r="O120" s="191">
        <f>'Data Table'!CA116</f>
        <v>61</v>
      </c>
      <c r="P120" s="191">
        <f>'Data Table'!CB116</f>
        <v>27</v>
      </c>
      <c r="Q120" s="191">
        <f>'Data Table'!CC116</f>
        <v>0</v>
      </c>
      <c r="R120" s="191">
        <f>'Data Table'!CD116</f>
        <v>0</v>
      </c>
      <c r="S120" s="191">
        <f>'Data Table'!CE116</f>
        <v>0</v>
      </c>
      <c r="T120" s="191">
        <f>'Data Table'!CF116</f>
        <v>2</v>
      </c>
      <c r="U120" s="191">
        <f>'Data Table'!CG116</f>
        <v>1</v>
      </c>
      <c r="V120" s="191">
        <f>'Data Table'!CH116</f>
        <v>0</v>
      </c>
      <c r="W120" s="191">
        <f>'Data Table'!CI116</f>
        <v>1</v>
      </c>
      <c r="X120" s="191">
        <f>'Data Table'!CK116</f>
        <v>4753</v>
      </c>
      <c r="Y120" s="191">
        <f>'Data Table'!CL116</f>
        <v>449</v>
      </c>
      <c r="Z120" s="191">
        <f>'Data Table'!CM116</f>
        <v>1683</v>
      </c>
      <c r="AA120" s="191">
        <f>'Data Table'!CN116</f>
        <v>2296</v>
      </c>
      <c r="AB120" s="191">
        <f>'Data Table'!CO116</f>
        <v>1862</v>
      </c>
      <c r="AC120" s="191">
        <f>'Data Table'!CP116</f>
        <v>36</v>
      </c>
      <c r="AD120" s="200">
        <f>'Data Table'!CQ116</f>
        <v>2949</v>
      </c>
      <c r="AE120" s="193" t="s">
        <v>213</v>
      </c>
      <c r="AF120" s="138">
        <f t="shared" si="3"/>
        <v>2.4324870720711499E-3</v>
      </c>
      <c r="AG120" s="194">
        <f>INDEX('Data Table'!$BE$4:$BE$128,MATCH('Active &amp; Reserve'!C120,'Data Table'!$A$4:$A$128,0))</f>
        <v>211.77570563546766</v>
      </c>
      <c r="AH120" s="195">
        <f>INDEX('[3]60-Mile'!$V$4:$V$129,MATCH(AE120,'[3]60-Mile'!$A$4:$A$129,0))</f>
        <v>44.142857142857146</v>
      </c>
      <c r="AI120" s="196"/>
      <c r="AJ120" s="197">
        <f>INDEX('[3]60-Mile'!$X$4:$X$129,MATCH(AE120,'[3]60-Mile'!$A$4:$A$129,0))</f>
        <v>11.391358249340559</v>
      </c>
      <c r="AK120" s="198">
        <f>INDEX('[3]60-Mile'!$AA$4:$AA$129,MATCH(AE120,'[3]60-Mile'!$A$4:$A$129,0))</f>
        <v>0.5714285714285714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0.62221431303613861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368</v>
      </c>
      <c r="E121" s="68">
        <v>122</v>
      </c>
      <c r="F121" s="170" t="s">
        <v>152</v>
      </c>
      <c r="G121" s="171">
        <v>37</v>
      </c>
      <c r="H121" s="171">
        <f t="shared" si="5"/>
        <v>41</v>
      </c>
      <c r="I121" s="172">
        <f>INDEX('Data Table'!$F$4:$F$128,MATCH('Active &amp; Reserve'!C121,'Data Table'!$A$4:$A$128,0))</f>
        <v>1.4232360459337831E-2</v>
      </c>
      <c r="J121" s="191">
        <f>'Data Table'!BV117</f>
        <v>68</v>
      </c>
      <c r="K121" s="191">
        <f>'Data Table'!BW117</f>
        <v>105</v>
      </c>
      <c r="L121" s="191">
        <f>'Data Table'!BX117</f>
        <v>83</v>
      </c>
      <c r="M121" s="191">
        <f>'Data Table'!BY117</f>
        <v>53</v>
      </c>
      <c r="N121" s="191">
        <f>'Data Table'!BZ117</f>
        <v>84</v>
      </c>
      <c r="O121" s="191">
        <f>'Data Table'!CA117</f>
        <v>26</v>
      </c>
      <c r="P121" s="191">
        <f>'Data Table'!CB117</f>
        <v>8</v>
      </c>
      <c r="Q121" s="191">
        <f>'Data Table'!CC117</f>
        <v>7</v>
      </c>
      <c r="R121" s="191">
        <f>'Data Table'!CD117</f>
        <v>4</v>
      </c>
      <c r="S121" s="191">
        <f>'Data Table'!CE117</f>
        <v>7</v>
      </c>
      <c r="T121" s="191">
        <f>'Data Table'!CF117</f>
        <v>3</v>
      </c>
      <c r="U121" s="191">
        <f>'Data Table'!CG117</f>
        <v>4</v>
      </c>
      <c r="V121" s="191">
        <f>'Data Table'!CH117</f>
        <v>4</v>
      </c>
      <c r="W121" s="191">
        <f>'Data Table'!CI117</f>
        <v>13</v>
      </c>
      <c r="X121" s="191">
        <f>'Data Table'!CK117</f>
        <v>-2460</v>
      </c>
      <c r="Y121" s="191">
        <f>'Data Table'!CL117</f>
        <v>-81099</v>
      </c>
      <c r="Z121" s="191">
        <f>'Data Table'!CM117</f>
        <v>-2600</v>
      </c>
      <c r="AA121" s="191">
        <f>'Data Table'!CN117</f>
        <v>-375</v>
      </c>
      <c r="AB121" s="191">
        <f>'Data Table'!CO117</f>
        <v>-1593</v>
      </c>
      <c r="AC121" s="191">
        <f>'Data Table'!CP117</f>
        <v>3687</v>
      </c>
      <c r="AD121" s="200">
        <f>'Data Table'!CQ117</f>
        <v>-214</v>
      </c>
      <c r="AE121" s="193" t="s">
        <v>106</v>
      </c>
      <c r="AF121" s="138">
        <f t="shared" si="3"/>
        <v>1.4232360459337831E-2</v>
      </c>
      <c r="AG121" s="194">
        <f>INDEX('Data Table'!$BE$4:$BE$128,MATCH('Active &amp; Reserve'!C121,'Data Table'!$A$4:$A$128,0))</f>
        <v>431.97300930280375</v>
      </c>
      <c r="AH121" s="195">
        <f>INDEX('[3]60-Mile'!$V$4:$V$129,MATCH(AE121,'[3]60-Mile'!$A$4:$A$129,0))</f>
        <v>61</v>
      </c>
      <c r="AI121" s="196"/>
      <c r="AJ121" s="197">
        <f>INDEX('[3]60-Mile'!$X$4:$X$129,MATCH(AE121,'[3]60-Mile'!$A$4:$A$129,0))</f>
        <v>27.112551359625911</v>
      </c>
      <c r="AK121" s="198">
        <f>INDEX('[3]60-Mile'!$AA$4:$AA$129,MATCH(AE121,'[3]60-Mile'!$A$4:$A$129,0))</f>
        <v>6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0.65910190288402604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364</v>
      </c>
      <c r="E122" s="68">
        <v>128</v>
      </c>
      <c r="F122" s="170" t="s">
        <v>153</v>
      </c>
      <c r="G122" s="171">
        <v>56</v>
      </c>
      <c r="H122" s="171">
        <f t="shared" si="5"/>
        <v>19</v>
      </c>
      <c r="I122" s="172">
        <f>INDEX('Data Table'!$F$4:$F$128,MATCH('Active &amp; Reserve'!C122,'Data Table'!$A$4:$A$128,0))</f>
        <v>0.20097741376481826</v>
      </c>
      <c r="J122" s="191">
        <f>'Data Table'!BV118</f>
        <v>135</v>
      </c>
      <c r="K122" s="191">
        <f>'Data Table'!BW118</f>
        <v>99</v>
      </c>
      <c r="L122" s="191">
        <f>'Data Table'!BX118</f>
        <v>126</v>
      </c>
      <c r="M122" s="191">
        <f>'Data Table'!BY118</f>
        <v>161</v>
      </c>
      <c r="N122" s="191">
        <f>'Data Table'!BZ118</f>
        <v>108</v>
      </c>
      <c r="O122" s="191">
        <f>'Data Table'!CA118</f>
        <v>118</v>
      </c>
      <c r="P122" s="191">
        <f>'Data Table'!CB118</f>
        <v>86</v>
      </c>
      <c r="Q122" s="191">
        <f>'Data Table'!CC118</f>
        <v>5</v>
      </c>
      <c r="R122" s="191">
        <f>'Data Table'!CD118</f>
        <v>6</v>
      </c>
      <c r="S122" s="191">
        <f>'Data Table'!CE118</f>
        <v>7</v>
      </c>
      <c r="T122" s="191">
        <f>'Data Table'!CF118</f>
        <v>17</v>
      </c>
      <c r="U122" s="191">
        <f>'Data Table'!CG118</f>
        <v>24</v>
      </c>
      <c r="V122" s="191">
        <f>'Data Table'!CH118</f>
        <v>44</v>
      </c>
      <c r="W122" s="191">
        <f>'Data Table'!CI118</f>
        <v>4</v>
      </c>
      <c r="X122" s="191">
        <f>'Data Table'!CK118</f>
        <v>5450</v>
      </c>
      <c r="Y122" s="191">
        <f>'Data Table'!CL118</f>
        <v>6069</v>
      </c>
      <c r="Z122" s="191">
        <f>'Data Table'!CM118</f>
        <v>10723</v>
      </c>
      <c r="AA122" s="191">
        <f>'Data Table'!CN118</f>
        <v>5576</v>
      </c>
      <c r="AB122" s="191">
        <f>'Data Table'!CO118</f>
        <v>10723</v>
      </c>
      <c r="AC122" s="191">
        <f>'Data Table'!CP118</f>
        <v>7724</v>
      </c>
      <c r="AD122" s="200">
        <f>'Data Table'!CQ118</f>
        <v>10274</v>
      </c>
      <c r="AE122" s="193" t="s">
        <v>143</v>
      </c>
      <c r="AF122" s="138">
        <f t="shared" si="3"/>
        <v>0.20097741376481826</v>
      </c>
      <c r="AG122" s="194">
        <f>INDEX('Data Table'!$BE$4:$BE$128,MATCH('Active &amp; Reserve'!C122,'Data Table'!$A$4:$A$128,0))</f>
        <v>370.82030375224952</v>
      </c>
      <c r="AH122" s="195">
        <f>INDEX('[3]60-Mile'!$V$4:$V$129,MATCH(AE122,'[3]60-Mile'!$A$4:$A$129,0))</f>
        <v>119</v>
      </c>
      <c r="AI122" s="196"/>
      <c r="AJ122" s="197">
        <f>INDEX('[3]60-Mile'!$X$4:$X$129,MATCH(AE122,'[3]60-Mile'!$A$4:$A$129,0))</f>
        <v>29.476757205954168</v>
      </c>
      <c r="AK122" s="198">
        <f>INDEX('[3]60-Mile'!$AA$4:$AA$129,MATCH(AE122,'[3]60-Mile'!$A$4:$A$129,0))</f>
        <v>15.285714285714286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0.54354887820512832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366</v>
      </c>
      <c r="E123" s="68">
        <v>130</v>
      </c>
      <c r="F123" s="170" t="s">
        <v>76</v>
      </c>
      <c r="G123" s="171">
        <v>91</v>
      </c>
      <c r="H123" s="171">
        <f t="shared" si="5"/>
        <v>49</v>
      </c>
      <c r="I123" s="172">
        <f>INDEX('Data Table'!$F$4:$F$128,MATCH('Active &amp; Reserve'!C123,'Data Table'!$A$4:$A$128,0))</f>
        <v>5.1610878580987882E-3</v>
      </c>
      <c r="J123" s="191">
        <f>'Data Table'!BV119</f>
        <v>178</v>
      </c>
      <c r="K123" s="191">
        <f>'Data Table'!BW119</f>
        <v>45</v>
      </c>
      <c r="L123" s="191">
        <f>'Data Table'!BX119</f>
        <v>129</v>
      </c>
      <c r="M123" s="191">
        <f>'Data Table'!BY119</f>
        <v>204</v>
      </c>
      <c r="N123" s="191">
        <f>'Data Table'!BZ119</f>
        <v>256</v>
      </c>
      <c r="O123" s="191">
        <f>'Data Table'!CA119</f>
        <v>281</v>
      </c>
      <c r="P123" s="191">
        <f>'Data Table'!CB119</f>
        <v>180</v>
      </c>
      <c r="Q123" s="191">
        <f>'Data Table'!CC119</f>
        <v>2</v>
      </c>
      <c r="R123" s="191">
        <f>'Data Table'!CD119</f>
        <v>1</v>
      </c>
      <c r="S123" s="191">
        <f>'Data Table'!CE119</f>
        <v>6</v>
      </c>
      <c r="T123" s="191">
        <f>'Data Table'!CF119</f>
        <v>9</v>
      </c>
      <c r="U123" s="191">
        <f>'Data Table'!CG119</f>
        <v>3</v>
      </c>
      <c r="V123" s="191">
        <f>'Data Table'!CH119</f>
        <v>5</v>
      </c>
      <c r="W123" s="191">
        <f>'Data Table'!CI119</f>
        <v>2</v>
      </c>
      <c r="X123" s="191">
        <f>'Data Table'!CK119</f>
        <v>5881</v>
      </c>
      <c r="Y123" s="191">
        <f>'Data Table'!CL119</f>
        <v>6945</v>
      </c>
      <c r="Z123" s="191">
        <f>'Data Table'!CM119</f>
        <v>3196</v>
      </c>
      <c r="AA123" s="191">
        <f>'Data Table'!CN119</f>
        <v>5279</v>
      </c>
      <c r="AB123" s="191">
        <f>'Data Table'!CO119</f>
        <v>1076</v>
      </c>
      <c r="AC123" s="191">
        <f>'Data Table'!CP119</f>
        <v>2972</v>
      </c>
      <c r="AD123" s="200">
        <f>'Data Table'!CQ119</f>
        <v>-1121</v>
      </c>
      <c r="AE123" s="193" t="s">
        <v>103</v>
      </c>
      <c r="AF123" s="138">
        <f t="shared" si="3"/>
        <v>5.1610878580987882E-3</v>
      </c>
      <c r="AG123" s="194">
        <f>INDEX('Data Table'!$BE$4:$BE$128,MATCH('Active &amp; Reserve'!C123,'Data Table'!$A$4:$A$128,0))</f>
        <v>257.91895873687446</v>
      </c>
      <c r="AH123" s="195">
        <f>INDEX('[3]60-Mile'!$V$4:$V$129,MATCH(AE123,'[3]60-Mile'!$A$4:$A$129,0))</f>
        <v>181.85714285714286</v>
      </c>
      <c r="AI123" s="196"/>
      <c r="AJ123" s="197">
        <f>INDEX('[3]60-Mile'!$X$4:$X$129,MATCH(AE123,'[3]60-Mile'!$A$4:$A$129,0))</f>
        <v>7.0015878950035368</v>
      </c>
      <c r="AK123" s="198">
        <f>INDEX('[3]60-Mile'!$AA$4:$AA$129,MATCH(AE123,'[3]60-Mile'!$A$4:$A$129,0))</f>
        <v>4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0.84206316701415673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366</v>
      </c>
      <c r="E124" s="68">
        <v>131</v>
      </c>
      <c r="F124" s="170" t="s">
        <v>76</v>
      </c>
      <c r="G124" s="171">
        <v>84</v>
      </c>
      <c r="H124" s="171">
        <f t="shared" si="5"/>
        <v>68</v>
      </c>
      <c r="I124" s="172">
        <f>INDEX('Data Table'!$F$4:$F$128,MATCH('Active &amp; Reserve'!C124,'Data Table'!$A$4:$A$128,0))</f>
        <v>1.3292899924385061E-3</v>
      </c>
      <c r="J124" s="191">
        <f>'Data Table'!BV120</f>
        <v>35</v>
      </c>
      <c r="K124" s="191">
        <f>'Data Table'!BW120</f>
        <v>95</v>
      </c>
      <c r="L124" s="191">
        <f>'Data Table'!BX120</f>
        <v>114</v>
      </c>
      <c r="M124" s="191">
        <f>'Data Table'!BY120</f>
        <v>72</v>
      </c>
      <c r="N124" s="191">
        <f>'Data Table'!BZ120</f>
        <v>144</v>
      </c>
      <c r="O124" s="191">
        <f>'Data Table'!CA120</f>
        <v>164</v>
      </c>
      <c r="P124" s="191">
        <f>'Data Table'!CB120</f>
        <v>147</v>
      </c>
      <c r="Q124" s="191">
        <f>'Data Table'!CC120</f>
        <v>4</v>
      </c>
      <c r="R124" s="191">
        <f>'Data Table'!CD120</f>
        <v>3</v>
      </c>
      <c r="S124" s="191">
        <f>'Data Table'!CE120</f>
        <v>11</v>
      </c>
      <c r="T124" s="191">
        <f>'Data Table'!CF120</f>
        <v>2</v>
      </c>
      <c r="U124" s="191">
        <f>'Data Table'!CG120</f>
        <v>8</v>
      </c>
      <c r="V124" s="191">
        <f>'Data Table'!CH120</f>
        <v>4</v>
      </c>
      <c r="W124" s="191">
        <f>'Data Table'!CI120</f>
        <v>3</v>
      </c>
      <c r="X124" s="191">
        <f>'Data Table'!CK120</f>
        <v>4334</v>
      </c>
      <c r="Y124" s="191">
        <f>'Data Table'!CL120</f>
        <v>879</v>
      </c>
      <c r="Z124" s="191">
        <f>'Data Table'!CM120</f>
        <v>4916</v>
      </c>
      <c r="AA124" s="191">
        <f>'Data Table'!CN120</f>
        <v>2578</v>
      </c>
      <c r="AB124" s="191">
        <f>'Data Table'!CO120</f>
        <v>-1368</v>
      </c>
      <c r="AC124" s="191">
        <f>'Data Table'!CP120</f>
        <v>6027</v>
      </c>
      <c r="AD124" s="200">
        <f>'Data Table'!CQ120</f>
        <v>1602</v>
      </c>
      <c r="AE124" s="193" t="s">
        <v>135</v>
      </c>
      <c r="AF124" s="138">
        <f t="shared" si="3"/>
        <v>1.3292899924385061E-3</v>
      </c>
      <c r="AG124" s="194">
        <f>INDEX('Data Table'!$BE$4:$BE$128,MATCH('Active &amp; Reserve'!C124,'Data Table'!$A$4:$A$128,0))</f>
        <v>313.63047500570002</v>
      </c>
      <c r="AH124" s="195">
        <f>INDEX('[3]60-Mile'!$V$4:$V$129,MATCH(AE124,'[3]60-Mile'!$A$4:$A$129,0))</f>
        <v>110.14285714285714</v>
      </c>
      <c r="AI124" s="196"/>
      <c r="AJ124" s="197">
        <f>INDEX('[3]60-Mile'!$X$4:$X$129,MATCH(AE124,'[3]60-Mile'!$A$4:$A$129,0))</f>
        <v>15.602722123399145</v>
      </c>
      <c r="AK124" s="198">
        <f>INDEX('[3]60-Mile'!$AA$4:$AA$129,MATCH(AE124,'[3]60-Mile'!$A$4:$A$129,0))</f>
        <v>5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0.90493756086343047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363</v>
      </c>
      <c r="E125" s="68">
        <v>132</v>
      </c>
      <c r="F125" s="170" t="s">
        <v>74</v>
      </c>
      <c r="G125" s="171">
        <v>82</v>
      </c>
      <c r="H125" s="171">
        <f t="shared" si="5"/>
        <v>84</v>
      </c>
      <c r="I125" s="172">
        <f>INDEX('Data Table'!$F$4:$F$128,MATCH('Active &amp; Reserve'!C125,'Data Table'!$A$4:$A$128,0))</f>
        <v>5.0738533330961445E-4</v>
      </c>
      <c r="J125" s="191">
        <f>'Data Table'!BV121</f>
        <v>1</v>
      </c>
      <c r="K125" s="191">
        <f>'Data Table'!BW121</f>
        <v>4</v>
      </c>
      <c r="L125" s="191">
        <f>'Data Table'!BX121</f>
        <v>5</v>
      </c>
      <c r="M125" s="191">
        <f>'Data Table'!BY121</f>
        <v>4</v>
      </c>
      <c r="N125" s="191">
        <f>'Data Table'!BZ121</f>
        <v>2</v>
      </c>
      <c r="O125" s="191">
        <f>'Data Table'!CA121</f>
        <v>1</v>
      </c>
      <c r="P125" s="191">
        <f>'Data Table'!CB121</f>
        <v>3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9689</v>
      </c>
      <c r="Y125" s="191">
        <f>'Data Table'!CL121</f>
        <v>20831</v>
      </c>
      <c r="Z125" s="191">
        <f>'Data Table'!CM121</f>
        <v>-1006</v>
      </c>
      <c r="AA125" s="191">
        <f>'Data Table'!CN121</f>
        <v>7757</v>
      </c>
      <c r="AB125" s="191">
        <f>'Data Table'!CO121</f>
        <v>21922</v>
      </c>
      <c r="AC125" s="191">
        <f>'Data Table'!CP121</f>
        <v>3858</v>
      </c>
      <c r="AD125" s="200">
        <f>'Data Table'!CQ121</f>
        <v>12236</v>
      </c>
      <c r="AE125" s="193" t="s">
        <v>121</v>
      </c>
      <c r="AF125" s="138">
        <f t="shared" si="3"/>
        <v>5.0738533330961445E-4</v>
      </c>
      <c r="AG125" s="194">
        <f>INDEX('Data Table'!$BE$4:$BE$128,MATCH('Active &amp; Reserve'!C125,'Data Table'!$A$4:$A$128,0))</f>
        <v>119.9865988993437</v>
      </c>
      <c r="AH125" s="195">
        <f>INDEX('[3]60-Mile'!$V$4:$V$129,MATCH(AE125,'[3]60-Mile'!$A$4:$A$129,0))</f>
        <v>2.8571428571428572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0.93502858630167018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368</v>
      </c>
      <c r="E126" s="68">
        <v>140</v>
      </c>
      <c r="F126" s="170" t="s">
        <v>152</v>
      </c>
      <c r="G126" s="171">
        <v>85</v>
      </c>
      <c r="H126" s="171">
        <f t="shared" si="5"/>
        <v>102</v>
      </c>
      <c r="I126" s="172">
        <f>INDEX('Data Table'!$F$4:$F$128,MATCH('Active &amp; Reserve'!C126,'Data Table'!$A$4:$A$128,0))</f>
        <v>8.046993910433206E-6</v>
      </c>
      <c r="J126" s="191">
        <f>'Data Table'!BV122</f>
        <v>22</v>
      </c>
      <c r="K126" s="191">
        <f>'Data Table'!BW122</f>
        <v>17</v>
      </c>
      <c r="L126" s="191">
        <f>'Data Table'!BX122</f>
        <v>25</v>
      </c>
      <c r="M126" s="191">
        <f>'Data Table'!BY122</f>
        <v>22</v>
      </c>
      <c r="N126" s="191">
        <f>'Data Table'!BZ122</f>
        <v>25</v>
      </c>
      <c r="O126" s="191">
        <f>'Data Table'!CA122</f>
        <v>24</v>
      </c>
      <c r="P126" s="191">
        <f>'Data Table'!CB122</f>
        <v>30</v>
      </c>
      <c r="Q126" s="191">
        <f>'Data Table'!CC122</f>
        <v>1</v>
      </c>
      <c r="R126" s="191">
        <f>'Data Table'!CD122</f>
        <v>2</v>
      </c>
      <c r="S126" s="191">
        <f>'Data Table'!CE122</f>
        <v>0</v>
      </c>
      <c r="T126" s="191">
        <f>'Data Table'!CF122</f>
        <v>2</v>
      </c>
      <c r="U126" s="191">
        <f>'Data Table'!CG122</f>
        <v>1</v>
      </c>
      <c r="V126" s="191">
        <f>'Data Table'!CH122</f>
        <v>1</v>
      </c>
      <c r="W126" s="191">
        <f>'Data Table'!CI122</f>
        <v>0</v>
      </c>
      <c r="X126" s="191">
        <f>'Data Table'!CK122</f>
        <v>-1562</v>
      </c>
      <c r="Y126" s="191">
        <f>'Data Table'!CL122</f>
        <v>17777</v>
      </c>
      <c r="Z126" s="191">
        <f>'Data Table'!CM122</f>
        <v>3358</v>
      </c>
      <c r="AA126" s="191">
        <f>'Data Table'!CN122</f>
        <v>4312</v>
      </c>
      <c r="AB126" s="191">
        <f>'Data Table'!CO122</f>
        <v>4920</v>
      </c>
      <c r="AC126" s="191">
        <f>'Data Table'!CP122</f>
        <v>-792</v>
      </c>
      <c r="AD126" s="200">
        <f>'Data Table'!CQ122</f>
        <v>-603</v>
      </c>
      <c r="AE126" s="193" t="s">
        <v>138</v>
      </c>
      <c r="AF126" s="138">
        <f t="shared" si="3"/>
        <v>8.046993910433206E-6</v>
      </c>
      <c r="AG126" s="194">
        <f>INDEX('Data Table'!$BE$4:$BE$128,MATCH('Active &amp; Reserve'!C126,'Data Table'!$A$4:$A$128,0))</f>
        <v>145.18571818187093</v>
      </c>
      <c r="AH126" s="195">
        <f>INDEX('[3]60-Mile'!$V$4:$V$129,MATCH(AE126,'[3]60-Mile'!$A$4:$A$129,0))</f>
        <v>23.571428571428573</v>
      </c>
      <c r="AI126" s="196"/>
      <c r="AJ126" s="197">
        <f>INDEX('[3]60-Mile'!$X$4:$X$129,MATCH(AE126,'[3]60-Mile'!$A$4:$A$129,0))</f>
        <v>7.5436224474992892</v>
      </c>
      <c r="AK126" s="198">
        <f>INDEX('[3]60-Mile'!$AA$4:$AA$129,MATCH(AE126,'[3]60-Mile'!$A$4:$A$129,0))</f>
        <v>1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0.95704627403846154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364</v>
      </c>
      <c r="E127" s="68">
        <v>143</v>
      </c>
      <c r="F127" s="170" t="s">
        <v>153</v>
      </c>
      <c r="G127" s="171">
        <v>15</v>
      </c>
      <c r="H127" s="171">
        <f t="shared" si="5"/>
        <v>48</v>
      </c>
      <c r="I127" s="172">
        <f>INDEX('Data Table'!$F$4:$F$128,MATCH('Active &amp; Reserve'!C127,'Data Table'!$A$4:$A$128,0))</f>
        <v>5.2176359363897175E-3</v>
      </c>
      <c r="J127" s="191">
        <f>'Data Table'!BV123</f>
        <v>172</v>
      </c>
      <c r="K127" s="191">
        <f>'Data Table'!BW123</f>
        <v>237</v>
      </c>
      <c r="L127" s="191">
        <f>'Data Table'!BX123</f>
        <v>219</v>
      </c>
      <c r="M127" s="191">
        <f>'Data Table'!BY123</f>
        <v>224</v>
      </c>
      <c r="N127" s="191">
        <f>'Data Table'!BZ123</f>
        <v>259</v>
      </c>
      <c r="O127" s="191">
        <f>'Data Table'!CA123</f>
        <v>259</v>
      </c>
      <c r="P127" s="191">
        <f>'Data Table'!CB123</f>
        <v>252</v>
      </c>
      <c r="Q127" s="191">
        <f>'Data Table'!CC123</f>
        <v>1</v>
      </c>
      <c r="R127" s="191">
        <f>'Data Table'!CD123</f>
        <v>6</v>
      </c>
      <c r="S127" s="191">
        <f>'Data Table'!CE123</f>
        <v>6</v>
      </c>
      <c r="T127" s="191">
        <f>'Data Table'!CF123</f>
        <v>3</v>
      </c>
      <c r="U127" s="191">
        <f>'Data Table'!CG123</f>
        <v>9</v>
      </c>
      <c r="V127" s="191">
        <f>'Data Table'!CH123</f>
        <v>1</v>
      </c>
      <c r="W127" s="191">
        <f>'Data Table'!CI123</f>
        <v>1</v>
      </c>
      <c r="X127" s="191">
        <f>'Data Table'!CK123</f>
        <v>30544</v>
      </c>
      <c r="Y127" s="191">
        <f>'Data Table'!CL123</f>
        <v>18028</v>
      </c>
      <c r="Z127" s="191">
        <f>'Data Table'!CM123</f>
        <v>26495</v>
      </c>
      <c r="AA127" s="191">
        <f>'Data Table'!CN123</f>
        <v>23029</v>
      </c>
      <c r="AB127" s="191">
        <f>'Data Table'!CO123</f>
        <v>23197</v>
      </c>
      <c r="AC127" s="191">
        <f>'Data Table'!CP123</f>
        <v>19203</v>
      </c>
      <c r="AD127" s="200">
        <f>'Data Table'!CQ123</f>
        <v>43505</v>
      </c>
      <c r="AE127" s="193" t="s">
        <v>119</v>
      </c>
      <c r="AF127" s="138">
        <f t="shared" si="3"/>
        <v>5.2176359363897175E-3</v>
      </c>
      <c r="AG127" s="194">
        <f>INDEX('Data Table'!$BE$4:$BE$128,MATCH('Active &amp; Reserve'!C127,'Data Table'!$A$4:$A$128,0))</f>
        <v>163.00540476682713</v>
      </c>
      <c r="AH127" s="195">
        <f>INDEX('[3]60-Mile'!$V$4:$V$129,MATCH(AE127,'[3]60-Mile'!$A$4:$A$129,0))</f>
        <v>231.71428571428572</v>
      </c>
      <c r="AI127" s="196"/>
      <c r="AJ127" s="197">
        <f>INDEX('[3]60-Mile'!$X$4:$X$129,MATCH(AE127,'[3]60-Mile'!$A$4:$A$129,0))</f>
        <v>5.0444490386603267</v>
      </c>
      <c r="AK127" s="198">
        <f>INDEX('[3]60-Mile'!$AA$4:$AA$129,MATCH(AE127,'[3]60-Mile'!$A$4:$A$129,0))</f>
        <v>3.8571428571428572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0.70536283582089554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363</v>
      </c>
      <c r="E128" s="68">
        <v>146</v>
      </c>
      <c r="F128" s="170" t="s">
        <v>74</v>
      </c>
      <c r="G128" s="171">
        <v>29</v>
      </c>
      <c r="H128" s="171">
        <f t="shared" si="5"/>
        <v>98</v>
      </c>
      <c r="I128" s="172">
        <f>INDEX('Data Table'!$F$4:$F$128,MATCH('Active &amp; Reserve'!C128,'Data Table'!$A$4:$A$128,0))</f>
        <v>2.679879334202018E-5</v>
      </c>
      <c r="J128" s="191">
        <f>'Data Table'!BV124</f>
        <v>34</v>
      </c>
      <c r="K128" s="191">
        <f>'Data Table'!BW124</f>
        <v>10</v>
      </c>
      <c r="L128" s="191">
        <f>'Data Table'!BX124</f>
        <v>3</v>
      </c>
      <c r="M128" s="191">
        <f>'Data Table'!BY124</f>
        <v>1</v>
      </c>
      <c r="N128" s="191">
        <f>'Data Table'!BZ124</f>
        <v>22</v>
      </c>
      <c r="O128" s="191">
        <f>'Data Table'!CA124</f>
        <v>7</v>
      </c>
      <c r="P128" s="191">
        <f>'Data Table'!CB124</f>
        <v>13</v>
      </c>
      <c r="Q128" s="191">
        <f>'Data Table'!CC124</f>
        <v>0</v>
      </c>
      <c r="R128" s="191">
        <f>'Data Table'!CD124</f>
        <v>2</v>
      </c>
      <c r="S128" s="191">
        <f>'Data Table'!CE124</f>
        <v>0</v>
      </c>
      <c r="T128" s="191">
        <f>'Data Table'!CF124</f>
        <v>1</v>
      </c>
      <c r="U128" s="191">
        <f>'Data Table'!CG124</f>
        <v>3</v>
      </c>
      <c r="V128" s="191">
        <f>'Data Table'!CH124</f>
        <v>0</v>
      </c>
      <c r="W128" s="191">
        <f>'Data Table'!CI124</f>
        <v>0</v>
      </c>
      <c r="X128" s="191">
        <f>'Data Table'!CK124</f>
        <v>9899</v>
      </c>
      <c r="Y128" s="191">
        <f>'Data Table'!CL124</f>
        <v>6557</v>
      </c>
      <c r="Z128" s="191">
        <f>'Data Table'!CM124</f>
        <v>11535</v>
      </c>
      <c r="AA128" s="191">
        <f>'Data Table'!CN124</f>
        <v>19503</v>
      </c>
      <c r="AB128" s="191">
        <f>'Data Table'!CO124</f>
        <v>2459</v>
      </c>
      <c r="AC128" s="191">
        <f>'Data Table'!CP124</f>
        <v>18991</v>
      </c>
      <c r="AD128" s="200">
        <f>'Data Table'!CQ124</f>
        <v>12381</v>
      </c>
      <c r="AE128" s="193" t="s">
        <v>108</v>
      </c>
      <c r="AF128" s="138">
        <f t="shared" si="3"/>
        <v>2.679879334202018E-5</v>
      </c>
      <c r="AG128" s="194">
        <f>INDEX('Data Table'!$BE$4:$BE$128,MATCH('Active &amp; Reserve'!C128,'Data Table'!$A$4:$A$128,0))</f>
        <v>211.32397948020994</v>
      </c>
      <c r="AH128" s="195">
        <f>INDEX('[3]60-Mile'!$V$4:$V$129,MATCH(AE128,'[3]60-Mile'!$A$4:$A$129,0))</f>
        <v>12.857142857142858</v>
      </c>
      <c r="AI128" s="196"/>
      <c r="AJ128" s="197">
        <f>INDEX('[3]60-Mile'!$X$4:$X$129,MATCH(AE128,'[3]60-Mile'!$A$4:$A$129,0))</f>
        <v>5.4053636651454431</v>
      </c>
      <c r="AK128" s="198">
        <f>INDEX('[3]60-Mile'!$AA$4:$AA$129,MATCH(AE128,'[3]60-Mile'!$A$4:$A$129,0))</f>
        <v>0.8571428571428571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0.87069791314538092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363</v>
      </c>
      <c r="E129" s="68">
        <v>148</v>
      </c>
      <c r="F129" s="170" t="s">
        <v>74</v>
      </c>
      <c r="G129" s="171">
        <v>115</v>
      </c>
      <c r="H129" s="171">
        <f t="shared" si="5"/>
        <v>103</v>
      </c>
      <c r="I129" s="172">
        <f>INDEX('Data Table'!$F$4:$F$128,MATCH('Active &amp; Reserve'!C129,'Data Table'!$A$4:$A$128,0))</f>
        <v>3.8255563892180444E-6</v>
      </c>
      <c r="J129" s="191">
        <f>'Data Table'!BV125</f>
        <v>8</v>
      </c>
      <c r="K129" s="191">
        <f>'Data Table'!BW125</f>
        <v>9</v>
      </c>
      <c r="L129" s="191">
        <f>'Data Table'!BX125</f>
        <v>12</v>
      </c>
      <c r="M129" s="191">
        <f>'Data Table'!BY125</f>
        <v>14</v>
      </c>
      <c r="N129" s="191">
        <f>'Data Table'!BZ125</f>
        <v>16</v>
      </c>
      <c r="O129" s="191">
        <f>'Data Table'!CA125</f>
        <v>13</v>
      </c>
      <c r="P129" s="191">
        <f>'Data Table'!CB125</f>
        <v>20</v>
      </c>
      <c r="Q129" s="191">
        <f>'Data Table'!CC125</f>
        <v>0</v>
      </c>
      <c r="R129" s="191">
        <f>'Data Table'!CD125</f>
        <v>2</v>
      </c>
      <c r="S129" s="191">
        <f>'Data Table'!CE125</f>
        <v>0</v>
      </c>
      <c r="T129" s="191">
        <f>'Data Table'!CF125</f>
        <v>1</v>
      </c>
      <c r="U129" s="191">
        <f>'Data Table'!CG125</f>
        <v>1</v>
      </c>
      <c r="V129" s="191">
        <f>'Data Table'!CH125</f>
        <v>1</v>
      </c>
      <c r="W129" s="191">
        <f>'Data Table'!CI125</f>
        <v>0</v>
      </c>
      <c r="X129" s="191">
        <f>'Data Table'!CK125</f>
        <v>-1562</v>
      </c>
      <c r="Y129" s="191">
        <f>'Data Table'!CL125</f>
        <v>17777</v>
      </c>
      <c r="Z129" s="191">
        <f>'Data Table'!CM125</f>
        <v>3358</v>
      </c>
      <c r="AA129" s="191">
        <f>'Data Table'!CN125</f>
        <v>4312</v>
      </c>
      <c r="AB129" s="191">
        <f>'Data Table'!CO125</f>
        <v>4920</v>
      </c>
      <c r="AC129" s="191">
        <f>'Data Table'!CP125</f>
        <v>-792</v>
      </c>
      <c r="AD129" s="200">
        <f>'Data Table'!CQ125</f>
        <v>-603</v>
      </c>
      <c r="AE129" s="193" t="s">
        <v>110</v>
      </c>
      <c r="AF129" s="138">
        <f t="shared" si="3"/>
        <v>3.8255563892180444E-6</v>
      </c>
      <c r="AG129" s="194">
        <f>INDEX('Data Table'!$BE$4:$BE$128,MATCH('Active &amp; Reserve'!C129,'Data Table'!$A$4:$A$128,0))</f>
        <v>127.83780391609251</v>
      </c>
      <c r="AH129" s="195">
        <f>INDEX('[3]60-Mile'!$V$4:$V$129,MATCH(AE129,'[3]60-Mile'!$A$4:$A$129,0))</f>
        <v>13.142857142857142</v>
      </c>
      <c r="AI129" s="196"/>
      <c r="AJ129" s="197">
        <f>INDEX('[3]60-Mile'!$X$4:$X$129,MATCH(AE129,'[3]60-Mile'!$A$4:$A$129,0))</f>
        <v>5.7352460794605875</v>
      </c>
      <c r="AK129" s="198">
        <f>INDEX('[3]60-Mile'!$AA$4:$AA$129,MATCH(AE129,'[3]60-Mile'!$A$4:$A$129,0))</f>
        <v>0.7142857142857143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0.95704627403846154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372</v>
      </c>
      <c r="E130" s="68">
        <v>149</v>
      </c>
      <c r="F130" s="170" t="s">
        <v>156</v>
      </c>
      <c r="G130" s="171">
        <v>7</v>
      </c>
      <c r="H130" s="171">
        <f t="shared" si="5"/>
        <v>45</v>
      </c>
      <c r="I130" s="172">
        <f>INDEX('Data Table'!$F$4:$F$128,MATCH('Active &amp; Reserve'!C130,'Data Table'!$A$4:$A$128,0))</f>
        <v>8.1249038533678947E-3</v>
      </c>
      <c r="J130" s="191">
        <f>'Data Table'!BV126</f>
        <v>8</v>
      </c>
      <c r="K130" s="191">
        <f>'Data Table'!BW126</f>
        <v>28</v>
      </c>
      <c r="L130" s="191">
        <f>'Data Table'!BX126</f>
        <v>22</v>
      </c>
      <c r="M130" s="191">
        <f>'Data Table'!BY126</f>
        <v>15</v>
      </c>
      <c r="N130" s="191">
        <f>'Data Table'!BZ126</f>
        <v>14</v>
      </c>
      <c r="O130" s="191">
        <f>'Data Table'!CA126</f>
        <v>15</v>
      </c>
      <c r="P130" s="191">
        <f>'Data Table'!CB126</f>
        <v>4</v>
      </c>
      <c r="Q130" s="191">
        <f>'Data Table'!CC126</f>
        <v>0</v>
      </c>
      <c r="R130" s="191">
        <f>'Data Table'!CD126</f>
        <v>0</v>
      </c>
      <c r="S130" s="191">
        <f>'Data Table'!CE126</f>
        <v>0</v>
      </c>
      <c r="T130" s="191">
        <f>'Data Table'!CF126</f>
        <v>0</v>
      </c>
      <c r="U130" s="191">
        <f>'Data Table'!CG126</f>
        <v>0</v>
      </c>
      <c r="V130" s="191">
        <f>'Data Table'!CH126</f>
        <v>0</v>
      </c>
      <c r="W130" s="191">
        <f>'Data Table'!CI126</f>
        <v>0</v>
      </c>
      <c r="X130" s="191">
        <f>'Data Table'!CK126</f>
        <v>30544</v>
      </c>
      <c r="Y130" s="191">
        <f>'Data Table'!CL126</f>
        <v>18028</v>
      </c>
      <c r="Z130" s="191">
        <f>'Data Table'!CM126</f>
        <v>26495</v>
      </c>
      <c r="AA130" s="191">
        <f>'Data Table'!CN126</f>
        <v>23029</v>
      </c>
      <c r="AB130" s="191">
        <f>'Data Table'!CO126</f>
        <v>23197</v>
      </c>
      <c r="AC130" s="191">
        <f>'Data Table'!CP126</f>
        <v>19203</v>
      </c>
      <c r="AD130" s="200">
        <f>'Data Table'!CQ126</f>
        <v>43505</v>
      </c>
      <c r="AE130" s="193" t="s">
        <v>149</v>
      </c>
      <c r="AF130" s="138">
        <f t="shared" si="3"/>
        <v>8.1249038533678947E-3</v>
      </c>
      <c r="AG130" s="194">
        <f>INDEX('Data Table'!$BE$4:$BE$128,MATCH('Active &amp; Reserve'!C130,'Data Table'!$A$4:$A$128,0))</f>
        <v>264.52488315675498</v>
      </c>
      <c r="AH130" s="195">
        <f>INDEX('[3]60-Mile'!$V$4:$V$129,MATCH(AE130,'[3]60-Mile'!$A$4:$A$129,0))</f>
        <v>15.142857142857142</v>
      </c>
      <c r="AI130" s="196"/>
      <c r="AJ130" s="197">
        <f>INDEX('[3]60-Mile'!$X$4:$X$129,MATCH(AE130,'[3]60-Mile'!$A$4:$A$129,0))</f>
        <v>1.7817738243719248</v>
      </c>
      <c r="AK130" s="198">
        <f>INDEX('[3]60-Mile'!$AA$4:$AA$129,MATCH(AE130,'[3]60-Mile'!$A$4:$A$129,0))</f>
        <v>0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0.70536283582089554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365</v>
      </c>
      <c r="E131" s="68">
        <v>153</v>
      </c>
      <c r="F131" s="170" t="s">
        <v>154</v>
      </c>
      <c r="G131" s="171">
        <v>110</v>
      </c>
      <c r="H131" s="171">
        <f t="shared" si="5"/>
        <v>116</v>
      </c>
      <c r="I131" s="172">
        <f>INDEX('Data Table'!$F$4:$F$128,MATCH('Active &amp; Reserve'!C131,'Data Table'!$A$4:$A$128,0))</f>
        <v>8.3359340474298694E-8</v>
      </c>
      <c r="J131" s="191">
        <f>'Data Table'!BV127</f>
        <v>9</v>
      </c>
      <c r="K131" s="191">
        <f>'Data Table'!BW127</f>
        <v>14</v>
      </c>
      <c r="L131" s="191">
        <f>'Data Table'!BX127</f>
        <v>17</v>
      </c>
      <c r="M131" s="191">
        <f>'Data Table'!BY127</f>
        <v>26</v>
      </c>
      <c r="N131" s="191">
        <f>'Data Table'!BZ127</f>
        <v>10</v>
      </c>
      <c r="O131" s="191">
        <f>'Data Table'!CA127</f>
        <v>15</v>
      </c>
      <c r="P131" s="191">
        <f>'Data Table'!CB127</f>
        <v>29</v>
      </c>
      <c r="Q131" s="191">
        <f>'Data Table'!CC127</f>
        <v>0</v>
      </c>
      <c r="R131" s="191">
        <f>'Data Table'!CD127</f>
        <v>0</v>
      </c>
      <c r="S131" s="191">
        <f>'Data Table'!CE127</f>
        <v>0</v>
      </c>
      <c r="T131" s="191">
        <f>'Data Table'!CF127</f>
        <v>3</v>
      </c>
      <c r="U131" s="191">
        <f>'Data Table'!CG127</f>
        <v>0</v>
      </c>
      <c r="V131" s="191">
        <f>'Data Table'!CH127</f>
        <v>2</v>
      </c>
      <c r="W131" s="191">
        <f>'Data Table'!CI127</f>
        <v>0</v>
      </c>
      <c r="X131" s="191">
        <f>'Data Table'!CK127</f>
        <v>1673</v>
      </c>
      <c r="Y131" s="191">
        <f>'Data Table'!CL127</f>
        <v>3213</v>
      </c>
      <c r="Z131" s="191">
        <f>'Data Table'!CM127</f>
        <v>3736</v>
      </c>
      <c r="AA131" s="191">
        <f>'Data Table'!CN127</f>
        <v>5563</v>
      </c>
      <c r="AB131" s="191">
        <f>'Data Table'!CO127</f>
        <v>5910</v>
      </c>
      <c r="AC131" s="191">
        <f>'Data Table'!CP127</f>
        <v>6281</v>
      </c>
      <c r="AD131" s="200">
        <f>'Data Table'!CQ127</f>
        <v>4347</v>
      </c>
      <c r="AE131" s="193" t="s">
        <v>114</v>
      </c>
      <c r="AF131" s="138">
        <f t="shared" si="3"/>
        <v>8.3359340474298694E-8</v>
      </c>
      <c r="AG131" s="194">
        <f>INDEX('Data Table'!$BE$4:$BE$128,MATCH('Active &amp; Reserve'!C131,'Data Table'!$A$4:$A$128,0))</f>
        <v>116.08281930069163</v>
      </c>
      <c r="AH131" s="195">
        <f>INDEX('[3]60-Mile'!$V$4:$V$129,MATCH(AE131,'[3]60-Mile'!$A$4:$A$129,0))</f>
        <v>17.142857142857142</v>
      </c>
      <c r="AI131" s="196"/>
      <c r="AJ131" s="197">
        <f>INDEX('[3]60-Mile'!$X$4:$X$129,MATCH(AE131,'[3]60-Mile'!$A$4:$A$129,0))</f>
        <v>3.2711837883667862</v>
      </c>
      <c r="AK131" s="198">
        <f>INDEX('[3]60-Mile'!$AA$4:$AA$129,MATCH(AE131,'[3]60-Mile'!$A$4:$A$129,0))</f>
        <v>0.7142857142857143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0.91007470530845536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368</v>
      </c>
      <c r="E132" s="70">
        <v>155</v>
      </c>
      <c r="F132" s="184" t="s">
        <v>157</v>
      </c>
      <c r="G132" s="185">
        <v>38</v>
      </c>
      <c r="H132" s="185">
        <f t="shared" si="5"/>
        <v>78</v>
      </c>
      <c r="I132" s="186">
        <f>INDEX('Data Table'!$F$4:$F$128,MATCH('Active &amp; Reserve'!C132,'Data Table'!$A$4:$A$128,0))</f>
        <v>7.3485256878146185E-4</v>
      </c>
      <c r="J132" s="192">
        <f>'Data Table'!BV128</f>
        <v>149</v>
      </c>
      <c r="K132" s="192">
        <f>'Data Table'!BW128</f>
        <v>106</v>
      </c>
      <c r="L132" s="192">
        <f>'Data Table'!BX128</f>
        <v>98</v>
      </c>
      <c r="M132" s="192">
        <f>'Data Table'!BY128</f>
        <v>132</v>
      </c>
      <c r="N132" s="192">
        <f>'Data Table'!BZ128</f>
        <v>171</v>
      </c>
      <c r="O132" s="192">
        <f>'Data Table'!CA128</f>
        <v>145</v>
      </c>
      <c r="P132" s="192">
        <f>'Data Table'!CB128</f>
        <v>102</v>
      </c>
      <c r="Q132" s="192">
        <f>'Data Table'!CC128</f>
        <v>0</v>
      </c>
      <c r="R132" s="192">
        <f>'Data Table'!CD128</f>
        <v>1</v>
      </c>
      <c r="S132" s="192">
        <f>'Data Table'!CE128</f>
        <v>11</v>
      </c>
      <c r="T132" s="192">
        <f>'Data Table'!CF128</f>
        <v>14</v>
      </c>
      <c r="U132" s="192">
        <f>'Data Table'!CG128</f>
        <v>16</v>
      </c>
      <c r="V132" s="192">
        <f>'Data Table'!CH128</f>
        <v>3</v>
      </c>
      <c r="W132" s="192">
        <f>'Data Table'!CI128</f>
        <v>2</v>
      </c>
      <c r="X132" s="192">
        <f>'Data Table'!CK128</f>
        <v>3776</v>
      </c>
      <c r="Y132" s="192">
        <f>'Data Table'!CL128</f>
        <v>5995</v>
      </c>
      <c r="Z132" s="192">
        <f>'Data Table'!CM128</f>
        <v>5527</v>
      </c>
      <c r="AA132" s="192">
        <f>'Data Table'!CN128</f>
        <v>3368</v>
      </c>
      <c r="AB132" s="192">
        <f>'Data Table'!CO128</f>
        <v>7377</v>
      </c>
      <c r="AC132" s="192">
        <f>'Data Table'!CP128</f>
        <v>4171</v>
      </c>
      <c r="AD132" s="201">
        <f>'Data Table'!CQ128</f>
        <v>2448</v>
      </c>
      <c r="AE132" s="193" t="s">
        <v>115</v>
      </c>
      <c r="AF132" s="138">
        <f t="shared" si="3"/>
        <v>7.3485256878146185E-4</v>
      </c>
      <c r="AG132" s="194">
        <f>INDEX('Data Table'!$BE$4:$BE$128,MATCH('Active &amp; Reserve'!C132,'Data Table'!$A$4:$A$128,0))</f>
        <v>214.88449061667376</v>
      </c>
      <c r="AH132" s="195">
        <f>INDEX('[3]60-Mile'!$V$4:$V$129,MATCH(AE132,'[3]60-Mile'!$A$4:$A$129,0))</f>
        <v>129</v>
      </c>
      <c r="AI132" s="196"/>
      <c r="AJ132" s="197">
        <f>INDEX('[3]60-Mile'!$X$4:$X$129,MATCH(AE132,'[3]60-Mile'!$A$4:$A$129,0))</f>
        <v>10.763543711854966</v>
      </c>
      <c r="AK132" s="198">
        <f>INDEX('[3]60-Mile'!$AA$4:$AA$129,MATCH(AE132,'[3]60-Mile'!$A$4:$A$129,0))</f>
        <v>6.7142857142857144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0.73642437063612864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abSelected="1" topLeftCell="AC1" zoomScaleNormal="100" workbookViewId="0">
      <selection activeCell="AO6" sqref="AO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6"/>
      <c r="AF1" s="246"/>
      <c r="AG1" s="246"/>
      <c r="AH1" s="246"/>
      <c r="AI1" s="261"/>
      <c r="AJ1" s="246"/>
      <c r="AK1" s="246"/>
      <c r="AL1" s="261"/>
      <c r="AM1" s="261"/>
      <c r="AN1" s="263" t="s">
        <v>426</v>
      </c>
      <c r="AO1" s="264">
        <f>[3]Source!$O$1</f>
        <v>43982</v>
      </c>
    </row>
    <row r="2" spans="1:49" ht="14.25" customHeight="1" x14ac:dyDescent="0.25">
      <c r="AE2" s="246"/>
      <c r="AF2" s="246"/>
      <c r="AG2" s="246"/>
      <c r="AH2" s="246"/>
      <c r="AI2" s="261"/>
      <c r="AJ2" s="246"/>
      <c r="AK2" s="246"/>
      <c r="AL2" s="261"/>
      <c r="AM2" s="261"/>
      <c r="AN2" s="263" t="s">
        <v>427</v>
      </c>
      <c r="AO2" s="264">
        <f>[2]State!$C$2</f>
        <v>43983</v>
      </c>
    </row>
    <row r="3" spans="1:49" ht="27.75" customHeight="1" x14ac:dyDescent="0.25">
      <c r="AE3" s="246"/>
      <c r="AF3" s="246"/>
      <c r="AG3" s="246"/>
      <c r="AH3" s="246"/>
      <c r="AI3" s="261"/>
      <c r="AJ3" s="246"/>
      <c r="AK3" s="246"/>
      <c r="AL3" s="246"/>
      <c r="AM3" s="246"/>
      <c r="AN3" s="246"/>
      <c r="AO3" s="262"/>
    </row>
    <row r="4" spans="1:49" x14ac:dyDescent="0.25">
      <c r="AE4" s="246"/>
      <c r="AF4" s="246"/>
      <c r="AG4" s="246"/>
      <c r="AH4" s="246"/>
      <c r="AI4" s="261"/>
      <c r="AJ4" s="246"/>
      <c r="AK4" s="246"/>
      <c r="AL4" s="246"/>
      <c r="AM4" s="246"/>
      <c r="AN4" s="246"/>
      <c r="AO4" s="262"/>
    </row>
    <row r="5" spans="1:49" ht="7.5" customHeight="1" x14ac:dyDescent="0.25">
      <c r="AE5" s="246"/>
      <c r="AF5" s="246"/>
      <c r="AG5" s="246"/>
      <c r="AH5" s="246"/>
      <c r="AI5" s="261"/>
      <c r="AJ5" s="246"/>
      <c r="AK5" s="246"/>
      <c r="AL5" s="261"/>
      <c r="AM5" s="246"/>
      <c r="AN5" s="262"/>
      <c r="AO5" s="262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362</v>
      </c>
      <c r="E6" s="66" t="s">
        <v>394</v>
      </c>
      <c r="F6" s="66" t="s">
        <v>314</v>
      </c>
      <c r="G6" s="66" t="s">
        <v>374</v>
      </c>
      <c r="H6" s="67" t="s">
        <v>361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417</v>
      </c>
      <c r="AG6" s="128" t="s">
        <v>424</v>
      </c>
      <c r="AH6" s="129" t="s">
        <v>418</v>
      </c>
      <c r="AI6" s="129" t="s">
        <v>421</v>
      </c>
      <c r="AJ6" s="130" t="s">
        <v>425</v>
      </c>
      <c r="AK6" s="131" t="s">
        <v>419</v>
      </c>
      <c r="AL6" s="131" t="s">
        <v>422</v>
      </c>
      <c r="AM6" s="132" t="s">
        <v>423</v>
      </c>
      <c r="AN6" s="133" t="s">
        <v>420</v>
      </c>
      <c r="AO6" s="132" t="s">
        <v>429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160">
        <f t="shared" ref="H7:H70" si="0">_xlfn.RANK.EQ(I7,$I$7:$I$131)</f>
        <v>109</v>
      </c>
      <c r="I7" s="161">
        <f>INDEX('Data Table'!$F$4:$F$128,MATCH(ANG!C7,'Data Table'!$A$4:$A$128,0))</f>
        <v>7.9254847393412996E-7</v>
      </c>
      <c r="J7" s="190">
        <f>'Data Table'!BV4</f>
        <v>1</v>
      </c>
      <c r="K7" s="190">
        <f>'Data Table'!BW4</f>
        <v>0</v>
      </c>
      <c r="L7" s="190">
        <f>'Data Table'!BX4</f>
        <v>0</v>
      </c>
      <c r="M7" s="190">
        <f>'Data Table'!BY4</f>
        <v>1</v>
      </c>
      <c r="N7" s="190">
        <f>'Data Table'!BZ4</f>
        <v>0</v>
      </c>
      <c r="O7" s="190">
        <f>'Data Table'!CA4</f>
        <v>0</v>
      </c>
      <c r="P7" s="190">
        <f>'Data Table'!CB4</f>
        <v>0</v>
      </c>
      <c r="Q7" s="190">
        <f>'Data Table'!CC4</f>
        <v>0</v>
      </c>
      <c r="R7" s="190">
        <f>'Data Table'!CD4</f>
        <v>0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-315</v>
      </c>
      <c r="Y7" s="190">
        <f>'Data Table'!CL4</f>
        <v>7778</v>
      </c>
      <c r="Z7" s="190">
        <f>'Data Table'!CM4</f>
        <v>-468</v>
      </c>
      <c r="AA7" s="190">
        <f>'Data Table'!CN4</f>
        <v>-333</v>
      </c>
      <c r="AB7" s="190">
        <f>'Data Table'!CO4</f>
        <v>3300</v>
      </c>
      <c r="AC7" s="190">
        <f>'Data Table'!CP4</f>
        <v>-387</v>
      </c>
      <c r="AD7" s="257">
        <f>'Data Table'!CQ4</f>
        <v>-216</v>
      </c>
      <c r="AE7" s="193" t="s">
        <v>175</v>
      </c>
      <c r="AF7" s="138">
        <f>I7</f>
        <v>7.9254847393412996E-7</v>
      </c>
      <c r="AG7" s="194">
        <f>INDEX('Data Table'!$BE$4:$BE$128,MATCH(ANG!C7,'Data Table'!$A$4:$A$128,0))</f>
        <v>63.498266008889757</v>
      </c>
      <c r="AH7" s="195">
        <f>INDEX('[3]60-Mile'!$V$4:$V$129,MATCH(AE7,'[3]60-Mile'!$A$4:$A$129,0))</f>
        <v>0.2857142857142857</v>
      </c>
      <c r="AI7" s="196"/>
      <c r="AJ7" s="197">
        <f>INDEX('[3]60-Mile'!$X$4:$X$129,MATCH(AE7,'[3]60-Mile'!$A$4:$A$129,0))</f>
        <v>5.5822651436386597</v>
      </c>
      <c r="AK7" s="198">
        <f>INDEX('[3]60-Mile'!$AA$4:$AA$129,MATCH(AE7,'[3]60-Mile'!$A$4:$A$129,0))</f>
        <v>0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0.70536283582089554</v>
      </c>
      <c r="AP7" s="162"/>
      <c r="AQ7" s="162"/>
      <c r="AS7" s="229"/>
      <c r="AT7" s="230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171">
        <f t="shared" si="0"/>
        <v>6</v>
      </c>
      <c r="I8" s="172">
        <f>INDEX('Data Table'!$F$4:$F$128,MATCH(ANG!C8,'Data Table'!$A$4:$A$128,0))</f>
        <v>3.9939527940588495</v>
      </c>
      <c r="J8" s="191">
        <f>'Data Table'!BV5</f>
        <v>223</v>
      </c>
      <c r="K8" s="191">
        <f>'Data Table'!BW5</f>
        <v>165</v>
      </c>
      <c r="L8" s="191">
        <f>'Data Table'!BX5</f>
        <v>173</v>
      </c>
      <c r="M8" s="191">
        <f>'Data Table'!BY5</f>
        <v>293</v>
      </c>
      <c r="N8" s="191">
        <f>'Data Table'!BZ5</f>
        <v>265</v>
      </c>
      <c r="O8" s="191">
        <f>'Data Table'!CA5</f>
        <v>358</v>
      </c>
      <c r="P8" s="191">
        <f>'Data Table'!CB5</f>
        <v>244</v>
      </c>
      <c r="Q8" s="191">
        <f>'Data Table'!CC5</f>
        <v>15</v>
      </c>
      <c r="R8" s="191">
        <f>'Data Table'!CD5</f>
        <v>28</v>
      </c>
      <c r="S8" s="191">
        <f>'Data Table'!CE5</f>
        <v>36</v>
      </c>
      <c r="T8" s="191">
        <f>'Data Table'!CF5</f>
        <v>29</v>
      </c>
      <c r="U8" s="191">
        <f>'Data Table'!CG5</f>
        <v>30</v>
      </c>
      <c r="V8" s="191">
        <f>'Data Table'!CH5</f>
        <v>23</v>
      </c>
      <c r="W8" s="191">
        <f>'Data Table'!CI5</f>
        <v>19</v>
      </c>
      <c r="X8" s="191">
        <f>'Data Table'!CK5</f>
        <v>700</v>
      </c>
      <c r="Y8" s="191">
        <f>'Data Table'!CL5</f>
        <v>0</v>
      </c>
      <c r="Z8" s="191">
        <f>'Data Table'!CM5</f>
        <v>4822</v>
      </c>
      <c r="AA8" s="191">
        <f>'Data Table'!CN5</f>
        <v>3252</v>
      </c>
      <c r="AB8" s="191">
        <f>'Data Table'!CO5</f>
        <v>2884</v>
      </c>
      <c r="AC8" s="191">
        <f>'Data Table'!CP5</f>
        <v>3694</v>
      </c>
      <c r="AD8" s="200">
        <f>'Data Table'!CQ5</f>
        <v>0</v>
      </c>
      <c r="AE8" s="193" t="s">
        <v>211</v>
      </c>
      <c r="AF8" s="138">
        <f t="shared" ref="AF8:AF71" si="1">I8</f>
        <v>3.9939527940588495</v>
      </c>
      <c r="AG8" s="194">
        <f>INDEX('Data Table'!$BE$4:$BE$128,MATCH(ANG!C8,'Data Table'!$A$4:$A$128,0))</f>
        <v>1443.1617612143668</v>
      </c>
      <c r="AH8" s="195">
        <f>INDEX('[3]60-Mile'!$V$4:$V$129,MATCH(AE8,'[3]60-Mile'!$A$4:$A$129,0))</f>
        <v>245.85714285714286</v>
      </c>
      <c r="AI8" s="196"/>
      <c r="AJ8" s="197">
        <f>INDEX('[3]60-Mile'!$X$4:$X$129,MATCH(AE8,'[3]60-Mile'!$A$4:$A$129,0))</f>
        <v>93.992590379887005</v>
      </c>
      <c r="AK8" s="198">
        <f>INDEX('[3]60-Mile'!$AA$4:$AA$129,MATCH(AE8,'[3]60-Mile'!$A$4:$A$129,0))</f>
        <v>25.714285714285715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0.94921153164324767</v>
      </c>
      <c r="AP8" s="162"/>
      <c r="AQ8" s="162"/>
      <c r="AS8" s="229"/>
      <c r="AT8" s="230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171">
        <f t="shared" si="0"/>
        <v>7</v>
      </c>
      <c r="I9" s="172">
        <f>INDEX('Data Table'!$F$4:$F$128,MATCH(ANG!C9,'Data Table'!$A$4:$A$128,0))</f>
        <v>3.4173293063096528</v>
      </c>
      <c r="J9" s="191">
        <f>'Data Table'!BV6</f>
        <v>551</v>
      </c>
      <c r="K9" s="191">
        <f>'Data Table'!BW6</f>
        <v>512</v>
      </c>
      <c r="L9" s="191">
        <f>'Data Table'!BX6</f>
        <v>236</v>
      </c>
      <c r="M9" s="191">
        <f>'Data Table'!BY6</f>
        <v>384</v>
      </c>
      <c r="N9" s="191">
        <f>'Data Table'!BZ6</f>
        <v>377</v>
      </c>
      <c r="O9" s="191">
        <f>'Data Table'!CA6</f>
        <v>385</v>
      </c>
      <c r="P9" s="191">
        <f>'Data Table'!CB6</f>
        <v>348</v>
      </c>
      <c r="Q9" s="191">
        <f>'Data Table'!CC6</f>
        <v>65</v>
      </c>
      <c r="R9" s="191">
        <f>'Data Table'!CD6</f>
        <v>40</v>
      </c>
      <c r="S9" s="191">
        <f>'Data Table'!CE6</f>
        <v>60</v>
      </c>
      <c r="T9" s="191">
        <f>'Data Table'!CF6</f>
        <v>57</v>
      </c>
      <c r="U9" s="191">
        <f>'Data Table'!CG6</f>
        <v>60</v>
      </c>
      <c r="V9" s="191">
        <f>'Data Table'!CH6</f>
        <v>56</v>
      </c>
      <c r="W9" s="191">
        <f>'Data Table'!CI6</f>
        <v>56</v>
      </c>
      <c r="X9" s="191">
        <f>'Data Table'!CK6</f>
        <v>-664</v>
      </c>
      <c r="Y9" s="191">
        <f>'Data Table'!CL6</f>
        <v>0</v>
      </c>
      <c r="Z9" s="191">
        <f>'Data Table'!CM6</f>
        <v>7603</v>
      </c>
      <c r="AA9" s="191">
        <f>'Data Table'!CN6</f>
        <v>3838</v>
      </c>
      <c r="AB9" s="191">
        <f>'Data Table'!CO6</f>
        <v>2942</v>
      </c>
      <c r="AC9" s="191">
        <f>'Data Table'!CP6</f>
        <v>1321</v>
      </c>
      <c r="AD9" s="200">
        <f>'Data Table'!CQ6</f>
        <v>5954</v>
      </c>
      <c r="AE9" s="193" t="s">
        <v>178</v>
      </c>
      <c r="AF9" s="138">
        <f t="shared" si="1"/>
        <v>3.4173293063096528</v>
      </c>
      <c r="AG9" s="194">
        <f>INDEX('Data Table'!$BE$4:$BE$128,MATCH(ANG!C9,'Data Table'!$A$4:$A$128,0))</f>
        <v>1158.1758403667054</v>
      </c>
      <c r="AH9" s="195">
        <f>INDEX('[3]60-Mile'!$V$4:$V$129,MATCH(AE9,'[3]60-Mile'!$A$4:$A$129,0))</f>
        <v>399</v>
      </c>
      <c r="AI9" s="196"/>
      <c r="AJ9" s="197">
        <f>INDEX('[3]60-Mile'!$X$4:$X$129,MATCH(AE9,'[3]60-Mile'!$A$4:$A$129,0))</f>
        <v>104.30687936554132</v>
      </c>
      <c r="AK9" s="198">
        <f>INDEX('[3]60-Mile'!$AA$4:$AA$129,MATCH(AE9,'[3]60-Mile'!$A$4:$A$129,0))</f>
        <v>56.285714285714285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0.65910190288402604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171">
        <f t="shared" si="0"/>
        <v>1</v>
      </c>
      <c r="I10" s="172">
        <f>INDEX('Data Table'!$F$4:$F$128,MATCH(ANG!C10,'Data Table'!$A$4:$A$128,0))</f>
        <v>34.963805625374263</v>
      </c>
      <c r="J10" s="191">
        <f>'Data Table'!BV7</f>
        <v>807</v>
      </c>
      <c r="K10" s="191">
        <f>'Data Table'!BW7</f>
        <v>687</v>
      </c>
      <c r="L10" s="191">
        <f>'Data Table'!BX7</f>
        <v>495</v>
      </c>
      <c r="M10" s="191">
        <f>'Data Table'!BY7</f>
        <v>1030</v>
      </c>
      <c r="N10" s="191">
        <f>'Data Table'!BZ7</f>
        <v>771</v>
      </c>
      <c r="O10" s="191">
        <f>'Data Table'!CA7</f>
        <v>695</v>
      </c>
      <c r="P10" s="191">
        <f>'Data Table'!CB7</f>
        <v>661</v>
      </c>
      <c r="Q10" s="191">
        <f>'Data Table'!CC7</f>
        <v>34</v>
      </c>
      <c r="R10" s="191">
        <f>'Data Table'!CD7</f>
        <v>54</v>
      </c>
      <c r="S10" s="191">
        <f>'Data Table'!CE7</f>
        <v>104</v>
      </c>
      <c r="T10" s="191">
        <f>'Data Table'!CF7</f>
        <v>48</v>
      </c>
      <c r="U10" s="191">
        <f>'Data Table'!CG7</f>
        <v>95</v>
      </c>
      <c r="V10" s="191">
        <f>'Data Table'!CH7</f>
        <v>69</v>
      </c>
      <c r="W10" s="191">
        <f>'Data Table'!CI7</f>
        <v>57</v>
      </c>
      <c r="X10" s="191">
        <f>'Data Table'!CK7</f>
        <v>23959</v>
      </c>
      <c r="Y10" s="191">
        <f>'Data Table'!CL7</f>
        <v>26126</v>
      </c>
      <c r="Z10" s="191">
        <f>'Data Table'!CM7</f>
        <v>47565</v>
      </c>
      <c r="AA10" s="191">
        <f>'Data Table'!CN7</f>
        <v>51831</v>
      </c>
      <c r="AB10" s="191">
        <f>'Data Table'!CO7</f>
        <v>47491</v>
      </c>
      <c r="AC10" s="191">
        <f>'Data Table'!CP7</f>
        <v>47344</v>
      </c>
      <c r="AD10" s="200">
        <f>'Data Table'!CQ7</f>
        <v>40542</v>
      </c>
      <c r="AE10" s="193" t="s">
        <v>227</v>
      </c>
      <c r="AF10" s="138">
        <f t="shared" si="1"/>
        <v>34.963805625374263</v>
      </c>
      <c r="AG10" s="194">
        <f>INDEX('Data Table'!$BE$4:$BE$128,MATCH(ANG!C10,'Data Table'!$A$4:$A$128,0))</f>
        <v>2401.6617346656667</v>
      </c>
      <c r="AH10" s="195">
        <f>INDEX('[3]60-Mile'!$V$4:$V$129,MATCH(AE10,'[3]60-Mile'!$A$4:$A$129,0))</f>
        <v>735.14285714285711</v>
      </c>
      <c r="AI10" s="196"/>
      <c r="AJ10" s="197">
        <f>INDEX('[3]60-Mile'!$X$4:$X$129,MATCH(AE10,'[3]60-Mile'!$A$4:$A$129,0))</f>
        <v>153.36236726335915</v>
      </c>
      <c r="AK10" s="198">
        <f>INDEX('[3]60-Mile'!$AA$4:$AA$129,MATCH(AE10,'[3]60-Mile'!$A$4:$A$129,0))</f>
        <v>65.857142857142861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0.67670415959252894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171">
        <f t="shared" si="0"/>
        <v>14</v>
      </c>
      <c r="I11" s="172">
        <f>INDEX('Data Table'!$F$4:$F$128,MATCH(ANG!C11,'Data Table'!$A$4:$A$128,0))</f>
        <v>0.86744606177370542</v>
      </c>
      <c r="J11" s="191">
        <f>'Data Table'!BV8</f>
        <v>96</v>
      </c>
      <c r="K11" s="191">
        <f>'Data Table'!BW8</f>
        <v>69</v>
      </c>
      <c r="L11" s="191">
        <f>'Data Table'!BX8</f>
        <v>70</v>
      </c>
      <c r="M11" s="191">
        <f>'Data Table'!BY8</f>
        <v>98</v>
      </c>
      <c r="N11" s="191">
        <f>'Data Table'!BZ8</f>
        <v>81</v>
      </c>
      <c r="O11" s="191">
        <f>'Data Table'!CA8</f>
        <v>108</v>
      </c>
      <c r="P11" s="191">
        <f>'Data Table'!CB8</f>
        <v>80</v>
      </c>
      <c r="Q11" s="191">
        <f>'Data Table'!CC8</f>
        <v>9</v>
      </c>
      <c r="R11" s="191">
        <f>'Data Table'!CD8</f>
        <v>10</v>
      </c>
      <c r="S11" s="191">
        <f>'Data Table'!CE8</f>
        <v>10</v>
      </c>
      <c r="T11" s="191">
        <f>'Data Table'!CF8</f>
        <v>12</v>
      </c>
      <c r="U11" s="191">
        <f>'Data Table'!CG8</f>
        <v>3</v>
      </c>
      <c r="V11" s="191">
        <f>'Data Table'!CH8</f>
        <v>7</v>
      </c>
      <c r="W11" s="191">
        <f>'Data Table'!CI8</f>
        <v>1</v>
      </c>
      <c r="X11" s="191">
        <f>'Data Table'!CK8</f>
        <v>23959</v>
      </c>
      <c r="Y11" s="191">
        <f>'Data Table'!CL8</f>
        <v>26126</v>
      </c>
      <c r="Z11" s="191">
        <f>'Data Table'!CM8</f>
        <v>47565</v>
      </c>
      <c r="AA11" s="191">
        <f>'Data Table'!CN8</f>
        <v>51831</v>
      </c>
      <c r="AB11" s="191">
        <f>'Data Table'!CO8</f>
        <v>47491</v>
      </c>
      <c r="AC11" s="191">
        <f>'Data Table'!CP8</f>
        <v>47344</v>
      </c>
      <c r="AD11" s="200">
        <f>'Data Table'!CQ8</f>
        <v>40542</v>
      </c>
      <c r="AE11" s="193" t="s">
        <v>172</v>
      </c>
      <c r="AF11" s="138">
        <f t="shared" si="1"/>
        <v>0.86744606177370542</v>
      </c>
      <c r="AG11" s="194">
        <f>INDEX('Data Table'!$BE$4:$BE$128,MATCH(ANG!C11,'Data Table'!$A$4:$A$128,0))</f>
        <v>530.88402131707721</v>
      </c>
      <c r="AH11" s="195">
        <f>INDEX('[3]60-Mile'!$V$4:$V$129,MATCH(AE11,'[3]60-Mile'!$A$4:$A$129,0))</f>
        <v>86</v>
      </c>
      <c r="AI11" s="196"/>
      <c r="AJ11" s="197">
        <f>INDEX('[3]60-Mile'!$X$4:$X$129,MATCH(AE11,'[3]60-Mile'!$A$4:$A$129,0))</f>
        <v>41.675349031048135</v>
      </c>
      <c r="AK11" s="198">
        <f>INDEX('[3]60-Mile'!$AA$4:$AA$129,MATCH(AE11,'[3]60-Mile'!$A$4:$A$129,0))</f>
        <v>7.4285714285714288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0.9663517412935323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171">
        <f t="shared" si="0"/>
        <v>39</v>
      </c>
      <c r="I12" s="172">
        <f>INDEX('Data Table'!$F$4:$F$128,MATCH(ANG!C12,'Data Table'!$A$4:$A$128,0))</f>
        <v>1.7073192150075134E-2</v>
      </c>
      <c r="J12" s="191">
        <f>'Data Table'!BV9</f>
        <v>56</v>
      </c>
      <c r="K12" s="191">
        <f>'Data Table'!BW9</f>
        <v>55</v>
      </c>
      <c r="L12" s="191">
        <f>'Data Table'!BX9</f>
        <v>82</v>
      </c>
      <c r="M12" s="191">
        <f>'Data Table'!BY9</f>
        <v>149</v>
      </c>
      <c r="N12" s="191">
        <f>'Data Table'!BZ9</f>
        <v>164</v>
      </c>
      <c r="O12" s="191">
        <f>'Data Table'!CA9</f>
        <v>96</v>
      </c>
      <c r="P12" s="191">
        <f>'Data Table'!CB9</f>
        <v>113</v>
      </c>
      <c r="Q12" s="191">
        <f>'Data Table'!CC9</f>
        <v>3</v>
      </c>
      <c r="R12" s="191">
        <f>'Data Table'!CD9</f>
        <v>7</v>
      </c>
      <c r="S12" s="191">
        <f>'Data Table'!CE9</f>
        <v>5</v>
      </c>
      <c r="T12" s="191">
        <f>'Data Table'!CF9</f>
        <v>8</v>
      </c>
      <c r="U12" s="191">
        <f>'Data Table'!CG9</f>
        <v>2</v>
      </c>
      <c r="V12" s="191">
        <f>'Data Table'!CH9</f>
        <v>4</v>
      </c>
      <c r="W12" s="191">
        <f>'Data Table'!CI9</f>
        <v>4</v>
      </c>
      <c r="X12" s="191">
        <f>'Data Table'!CK9</f>
        <v>9189</v>
      </c>
      <c r="Y12" s="191">
        <f>'Data Table'!CL9</f>
        <v>4933</v>
      </c>
      <c r="Z12" s="191">
        <f>'Data Table'!CM9</f>
        <v>6146</v>
      </c>
      <c r="AA12" s="191">
        <f>'Data Table'!CN9</f>
        <v>11079</v>
      </c>
      <c r="AB12" s="191">
        <f>'Data Table'!CO9</f>
        <v>14575</v>
      </c>
      <c r="AC12" s="191">
        <f>'Data Table'!CP9</f>
        <v>10688</v>
      </c>
      <c r="AD12" s="200">
        <f>'Data Table'!CQ9</f>
        <v>12043</v>
      </c>
      <c r="AE12" s="193" t="s">
        <v>235</v>
      </c>
      <c r="AF12" s="138">
        <f t="shared" si="1"/>
        <v>1.7073192150075134E-2</v>
      </c>
      <c r="AG12" s="194">
        <f>INDEX('Data Table'!$BE$4:$BE$128,MATCH(ANG!C12,'Data Table'!$A$4:$A$128,0))</f>
        <v>339.00270853353749</v>
      </c>
      <c r="AH12" s="195">
        <f>INDEX('[3]60-Mile'!$V$4:$V$129,MATCH(AE12,'[3]60-Mile'!$A$4:$A$129,0))</f>
        <v>102.14285714285714</v>
      </c>
      <c r="AI12" s="196"/>
      <c r="AJ12" s="197">
        <f>INDEX('[3]60-Mile'!$X$4:$X$129,MATCH(AE12,'[3]60-Mile'!$A$4:$A$129,0))</f>
        <v>13.167693630498819</v>
      </c>
      <c r="AK12" s="198">
        <f>INDEX('[3]60-Mile'!$AA$4:$AA$129,MATCH(AE12,'[3]60-Mile'!$A$4:$A$129,0))</f>
        <v>4.7142857142857144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0.90493756086343047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171">
        <f t="shared" si="0"/>
        <v>13</v>
      </c>
      <c r="I13" s="172">
        <f>INDEX('Data Table'!$F$4:$F$128,MATCH(ANG!C13,'Data Table'!$A$4:$A$128,0))</f>
        <v>1.0748997494819956</v>
      </c>
      <c r="J13" s="191">
        <f>'Data Table'!BV10</f>
        <v>1124</v>
      </c>
      <c r="K13" s="191">
        <f>'Data Table'!BW10</f>
        <v>760</v>
      </c>
      <c r="L13" s="191">
        <f>'Data Table'!BX10</f>
        <v>981</v>
      </c>
      <c r="M13" s="191">
        <f>'Data Table'!BY10</f>
        <v>955</v>
      </c>
      <c r="N13" s="191">
        <f>'Data Table'!BZ10</f>
        <v>1128</v>
      </c>
      <c r="O13" s="191">
        <f>'Data Table'!CA10</f>
        <v>1045</v>
      </c>
      <c r="P13" s="191">
        <f>'Data Table'!CB10</f>
        <v>780</v>
      </c>
      <c r="Q13" s="191">
        <f>'Data Table'!CC10</f>
        <v>21</v>
      </c>
      <c r="R13" s="191">
        <f>'Data Table'!CD10</f>
        <v>25</v>
      </c>
      <c r="S13" s="191">
        <f>'Data Table'!CE10</f>
        <v>137</v>
      </c>
      <c r="T13" s="191">
        <f>'Data Table'!CF10</f>
        <v>111</v>
      </c>
      <c r="U13" s="191">
        <f>'Data Table'!CG10</f>
        <v>96</v>
      </c>
      <c r="V13" s="191">
        <f>'Data Table'!CH10</f>
        <v>101</v>
      </c>
      <c r="W13" s="191">
        <f>'Data Table'!CI10</f>
        <v>37</v>
      </c>
      <c r="X13" s="191">
        <f>'Data Table'!CK10</f>
        <v>848</v>
      </c>
      <c r="Y13" s="191">
        <f>'Data Table'!CL10</f>
        <v>3135</v>
      </c>
      <c r="Z13" s="191">
        <f>'Data Table'!CM10</f>
        <v>2189</v>
      </c>
      <c r="AA13" s="191">
        <f>'Data Table'!CN10</f>
        <v>-2507</v>
      </c>
      <c r="AB13" s="191">
        <f>'Data Table'!CO10</f>
        <v>2543</v>
      </c>
      <c r="AC13" s="191">
        <f>'Data Table'!CP10</f>
        <v>2735</v>
      </c>
      <c r="AD13" s="200">
        <f>'Data Table'!CQ10</f>
        <v>3152</v>
      </c>
      <c r="AE13" s="193" t="s">
        <v>236</v>
      </c>
      <c r="AF13" s="138">
        <f t="shared" si="1"/>
        <v>1.0748997494819956</v>
      </c>
      <c r="AG13" s="194">
        <f>INDEX('Data Table'!$BE$4:$BE$128,MATCH(ANG!C13,'Data Table'!$A$4:$A$128,0))</f>
        <v>1101.041802224438</v>
      </c>
      <c r="AH13" s="195">
        <f>INDEX('[3]60-Mile'!$V$4:$V$129,MATCH(AE13,'[3]60-Mile'!$A$4:$A$129,0))</f>
        <v>967.57142857142856</v>
      </c>
      <c r="AI13" s="196"/>
      <c r="AJ13" s="197">
        <f>INDEX('[3]60-Mile'!$X$4:$X$129,MATCH(AE13,'[3]60-Mile'!$A$4:$A$129,0))</f>
        <v>76.933609358895239</v>
      </c>
      <c r="AK13" s="198">
        <f>INDEX('[3]60-Mile'!$AA$4:$AA$129,MATCH(AE13,'[3]60-Mile'!$A$4:$A$129,0))</f>
        <v>75.428571428571431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0.71550406831522417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171">
        <f t="shared" si="0"/>
        <v>81</v>
      </c>
      <c r="I14" s="172">
        <f>INDEX('Data Table'!$F$4:$F$128,MATCH(ANG!C14,'Data Table'!$A$4:$A$128,0))</f>
        <v>6.2705324863519579E-4</v>
      </c>
      <c r="J14" s="191">
        <f>'Data Table'!BV11</f>
        <v>34</v>
      </c>
      <c r="K14" s="191">
        <f>'Data Table'!BW11</f>
        <v>38</v>
      </c>
      <c r="L14" s="191">
        <f>'Data Table'!BX11</f>
        <v>29</v>
      </c>
      <c r="M14" s="191">
        <f>'Data Table'!BY11</f>
        <v>32</v>
      </c>
      <c r="N14" s="191">
        <f>'Data Table'!BZ11</f>
        <v>32</v>
      </c>
      <c r="O14" s="191">
        <f>'Data Table'!CA11</f>
        <v>36</v>
      </c>
      <c r="P14" s="191">
        <f>'Data Table'!CB11</f>
        <v>102</v>
      </c>
      <c r="Q14" s="191">
        <f>'Data Table'!CC11</f>
        <v>0</v>
      </c>
      <c r="R14" s="191">
        <f>'Data Table'!CD11</f>
        <v>1</v>
      </c>
      <c r="S14" s="191">
        <f>'Data Table'!CE11</f>
        <v>3</v>
      </c>
      <c r="T14" s="191">
        <f>'Data Table'!CF11</f>
        <v>0</v>
      </c>
      <c r="U14" s="191">
        <f>'Data Table'!CG11</f>
        <v>6</v>
      </c>
      <c r="V14" s="191">
        <f>'Data Table'!CH11</f>
        <v>1</v>
      </c>
      <c r="W14" s="191">
        <f>'Data Table'!CI11</f>
        <v>0</v>
      </c>
      <c r="X14" s="191">
        <f>'Data Table'!CK11</f>
        <v>1085</v>
      </c>
      <c r="Y14" s="191">
        <f>'Data Table'!CL11</f>
        <v>398</v>
      </c>
      <c r="Z14" s="191">
        <f>'Data Table'!CM11</f>
        <v>190</v>
      </c>
      <c r="AA14" s="191">
        <f>'Data Table'!CN11</f>
        <v>926</v>
      </c>
      <c r="AB14" s="191">
        <f>'Data Table'!CO11</f>
        <v>1316</v>
      </c>
      <c r="AC14" s="191">
        <f>'Data Table'!CP11</f>
        <v>860</v>
      </c>
      <c r="AD14" s="200">
        <f>'Data Table'!CQ11</f>
        <v>1123</v>
      </c>
      <c r="AE14" s="193" t="s">
        <v>197</v>
      </c>
      <c r="AF14" s="138">
        <f t="shared" si="1"/>
        <v>6.2705324863519579E-4</v>
      </c>
      <c r="AG14" s="194">
        <f>INDEX('Data Table'!$BE$4:$BE$128,MATCH(ANG!C14,'Data Table'!$A$4:$A$128,0))</f>
        <v>1177.8841299650653</v>
      </c>
      <c r="AH14" s="195">
        <f>INDEX('[3]60-Mile'!$V$4:$V$129,MATCH(AE14,'[3]60-Mile'!$A$4:$A$129,0))</f>
        <v>43.285714285714285</v>
      </c>
      <c r="AI14" s="196"/>
      <c r="AJ14" s="197">
        <f>INDEX('[3]60-Mile'!$X$4:$X$129,MATCH(AE14,'[3]60-Mile'!$A$4:$A$129,0))</f>
        <v>11.510268370994124</v>
      </c>
      <c r="AK14" s="198">
        <f>INDEX('[3]60-Mile'!$AA$4:$AA$129,MATCH(AE14,'[3]60-Mile'!$A$4:$A$129,0))</f>
        <v>1.5714285714285714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0.97666941624365478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171">
        <f t="shared" si="0"/>
        <v>65</v>
      </c>
      <c r="I15" s="172">
        <f>INDEX('Data Table'!$F$4:$F$128,MATCH(ANG!C15,'Data Table'!$A$4:$A$128,0))</f>
        <v>1.7595234765277168E-3</v>
      </c>
      <c r="J15" s="191">
        <f>'Data Table'!BV12</f>
        <v>95</v>
      </c>
      <c r="K15" s="191">
        <f>'Data Table'!BW12</f>
        <v>95</v>
      </c>
      <c r="L15" s="191">
        <f>'Data Table'!BX12</f>
        <v>66</v>
      </c>
      <c r="M15" s="191">
        <f>'Data Table'!BY12</f>
        <v>185</v>
      </c>
      <c r="N15" s="191">
        <f>'Data Table'!BZ12</f>
        <v>139</v>
      </c>
      <c r="O15" s="191">
        <f>'Data Table'!CA12</f>
        <v>151</v>
      </c>
      <c r="P15" s="191">
        <f>'Data Table'!CB12</f>
        <v>79</v>
      </c>
      <c r="Q15" s="191">
        <f>'Data Table'!CC12</f>
        <v>0</v>
      </c>
      <c r="R15" s="191">
        <f>'Data Table'!CD12</f>
        <v>0</v>
      </c>
      <c r="S15" s="191">
        <f>'Data Table'!CE12</f>
        <v>8</v>
      </c>
      <c r="T15" s="191">
        <f>'Data Table'!CF12</f>
        <v>4</v>
      </c>
      <c r="U15" s="191">
        <f>'Data Table'!CG12</f>
        <v>4</v>
      </c>
      <c r="V15" s="191">
        <f>'Data Table'!CH12</f>
        <v>3</v>
      </c>
      <c r="W15" s="191">
        <f>'Data Table'!CI12</f>
        <v>0</v>
      </c>
      <c r="X15" s="191">
        <f>'Data Table'!CK12</f>
        <v>4984</v>
      </c>
      <c r="Y15" s="191">
        <f>'Data Table'!CL12</f>
        <v>4340</v>
      </c>
      <c r="Z15" s="191">
        <f>'Data Table'!CM12</f>
        <v>5506</v>
      </c>
      <c r="AA15" s="191">
        <f>'Data Table'!CN12</f>
        <v>6272</v>
      </c>
      <c r="AB15" s="191">
        <f>'Data Table'!CO12</f>
        <v>4613</v>
      </c>
      <c r="AC15" s="191">
        <f>'Data Table'!CP12</f>
        <v>5638</v>
      </c>
      <c r="AD15" s="200">
        <f>'Data Table'!CQ12</f>
        <v>2232</v>
      </c>
      <c r="AE15" s="193" t="s">
        <v>229</v>
      </c>
      <c r="AF15" s="138">
        <f t="shared" si="1"/>
        <v>1.7595234765277168E-3</v>
      </c>
      <c r="AG15" s="194">
        <f>INDEX('Data Table'!$BE$4:$BE$128,MATCH(ANG!C15,'Data Table'!$A$4:$A$128,0))</f>
        <v>320.0722426204722</v>
      </c>
      <c r="AH15" s="195">
        <f>INDEX('[3]60-Mile'!$V$4:$V$129,MATCH(AE15,'[3]60-Mile'!$A$4:$A$129,0))</f>
        <v>115.71428571428571</v>
      </c>
      <c r="AI15" s="196"/>
      <c r="AJ15" s="197">
        <f>INDEX('[3]60-Mile'!$X$4:$X$129,MATCH(AE15,'[3]60-Mile'!$A$4:$A$129,0))</f>
        <v>9.3584821271222172</v>
      </c>
      <c r="AK15" s="198">
        <f>INDEX('[3]60-Mile'!$AA$4:$AA$129,MATCH(AE15,'[3]60-Mile'!$A$4:$A$129,0))</f>
        <v>2.7142857142857144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0.79401733921815887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171">
        <f t="shared" si="0"/>
        <v>77</v>
      </c>
      <c r="I16" s="172">
        <f>INDEX('Data Table'!$F$4:$F$128,MATCH(ANG!C16,'Data Table'!$A$4:$A$128,0))</f>
        <v>1.0680524425988075E-3</v>
      </c>
      <c r="J16" s="191">
        <f>'Data Table'!BV13</f>
        <v>156</v>
      </c>
      <c r="K16" s="191">
        <f>'Data Table'!BW13</f>
        <v>194</v>
      </c>
      <c r="L16" s="191">
        <f>'Data Table'!BX13</f>
        <v>95</v>
      </c>
      <c r="M16" s="191">
        <f>'Data Table'!BY13</f>
        <v>183</v>
      </c>
      <c r="N16" s="191">
        <f>'Data Table'!BZ13</f>
        <v>186</v>
      </c>
      <c r="O16" s="191">
        <f>'Data Table'!CA13</f>
        <v>110</v>
      </c>
      <c r="P16" s="191">
        <f>'Data Table'!CB13</f>
        <v>212</v>
      </c>
      <c r="Q16" s="191">
        <f>'Data Table'!CC13</f>
        <v>4</v>
      </c>
      <c r="R16" s="191">
        <f>'Data Table'!CD13</f>
        <v>6</v>
      </c>
      <c r="S16" s="191">
        <f>'Data Table'!CE13</f>
        <v>1</v>
      </c>
      <c r="T16" s="191">
        <f>'Data Table'!CF13</f>
        <v>4</v>
      </c>
      <c r="U16" s="191">
        <f>'Data Table'!CG13</f>
        <v>4</v>
      </c>
      <c r="V16" s="191">
        <f>'Data Table'!CH13</f>
        <v>0</v>
      </c>
      <c r="W16" s="191">
        <f>'Data Table'!CI13</f>
        <v>4</v>
      </c>
      <c r="X16" s="191">
        <f>'Data Table'!CK13</f>
        <v>-3216</v>
      </c>
      <c r="Y16" s="191">
        <f>'Data Table'!CL13</f>
        <v>-2435</v>
      </c>
      <c r="Z16" s="191">
        <f>'Data Table'!CM13</f>
        <v>17</v>
      </c>
      <c r="AA16" s="191">
        <f>'Data Table'!CN13</f>
        <v>3272</v>
      </c>
      <c r="AB16" s="191">
        <f>'Data Table'!CO13</f>
        <v>-2042</v>
      </c>
      <c r="AC16" s="191">
        <f>'Data Table'!CP13</f>
        <v>-88</v>
      </c>
      <c r="AD16" s="200">
        <f>'Data Table'!CQ13</f>
        <v>1370</v>
      </c>
      <c r="AE16" s="193" t="s">
        <v>176</v>
      </c>
      <c r="AF16" s="138">
        <f t="shared" si="1"/>
        <v>1.0680524425988075E-3</v>
      </c>
      <c r="AG16" s="194">
        <f>INDEX('Data Table'!$BE$4:$BE$128,MATCH(ANG!C16,'Data Table'!$A$4:$A$128,0))</f>
        <v>280.29687447484491</v>
      </c>
      <c r="AH16" s="195">
        <f>INDEX('[3]60-Mile'!$V$4:$V$129,MATCH(AE16,'[3]60-Mile'!$A$4:$A$129,0))</f>
        <v>162.28571428571428</v>
      </c>
      <c r="AI16" s="196"/>
      <c r="AJ16" s="197">
        <f>INDEX('[3]60-Mile'!$X$4:$X$129,MATCH(AE16,'[3]60-Mile'!$A$4:$A$129,0))</f>
        <v>8.6496125962084065</v>
      </c>
      <c r="AK16" s="198">
        <f>INDEX('[3]60-Mile'!$AA$4:$AA$129,MATCH(AE16,'[3]60-Mile'!$A$4:$A$129,0))</f>
        <v>3.2857142857142856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5.7190933013347434E-2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171">
        <f t="shared" si="0"/>
        <v>51</v>
      </c>
      <c r="I17" s="172">
        <f>INDEX('Data Table'!$F$4:$F$128,MATCH(ANG!C17,'Data Table'!$A$4:$A$128,0))</f>
        <v>3.7925947273944683E-3</v>
      </c>
      <c r="J17" s="191">
        <f>'Data Table'!BV14</f>
        <v>202</v>
      </c>
      <c r="K17" s="191">
        <f>'Data Table'!BW14</f>
        <v>302</v>
      </c>
      <c r="L17" s="191">
        <f>'Data Table'!BX14</f>
        <v>181</v>
      </c>
      <c r="M17" s="191">
        <f>'Data Table'!BY14</f>
        <v>217</v>
      </c>
      <c r="N17" s="191">
        <f>'Data Table'!BZ14</f>
        <v>190</v>
      </c>
      <c r="O17" s="191">
        <f>'Data Table'!CA14</f>
        <v>217</v>
      </c>
      <c r="P17" s="191">
        <f>'Data Table'!CB14</f>
        <v>18</v>
      </c>
      <c r="Q17" s="191">
        <f>'Data Table'!CC14</f>
        <v>1</v>
      </c>
      <c r="R17" s="191">
        <f>'Data Table'!CD14</f>
        <v>3</v>
      </c>
      <c r="S17" s="191">
        <f>'Data Table'!CE14</f>
        <v>1</v>
      </c>
      <c r="T17" s="191">
        <f>'Data Table'!CF14</f>
        <v>1</v>
      </c>
      <c r="U17" s="191">
        <f>'Data Table'!CG14</f>
        <v>2</v>
      </c>
      <c r="V17" s="191">
        <f>'Data Table'!CH14</f>
        <v>4</v>
      </c>
      <c r="W17" s="191">
        <f>'Data Table'!CI14</f>
        <v>0</v>
      </c>
      <c r="X17" s="191">
        <f>'Data Table'!CK14</f>
        <v>3705</v>
      </c>
      <c r="Y17" s="191">
        <f>'Data Table'!CL14</f>
        <v>2716</v>
      </c>
      <c r="Z17" s="191">
        <f>'Data Table'!CM14</f>
        <v>2629</v>
      </c>
      <c r="AA17" s="191">
        <f>'Data Table'!CN14</f>
        <v>1918</v>
      </c>
      <c r="AB17" s="191">
        <f>'Data Table'!CO14</f>
        <v>269</v>
      </c>
      <c r="AC17" s="191">
        <f>'Data Table'!CP14</f>
        <v>4531</v>
      </c>
      <c r="AD17" s="200">
        <f>'Data Table'!CQ14</f>
        <v>7036</v>
      </c>
      <c r="AE17" s="193" t="s">
        <v>209</v>
      </c>
      <c r="AF17" s="138">
        <f t="shared" si="1"/>
        <v>3.7925947273944683E-3</v>
      </c>
      <c r="AG17" s="194">
        <f>INDEX('Data Table'!$BE$4:$BE$128,MATCH(ANG!C17,'Data Table'!$A$4:$A$128,0))</f>
        <v>480.78726664035639</v>
      </c>
      <c r="AH17" s="195">
        <f>INDEX('[3]60-Mile'!$V$4:$V$129,MATCH(AE17,'[3]60-Mile'!$A$4:$A$129,0))</f>
        <v>189.57142857142858</v>
      </c>
      <c r="AI17" s="196"/>
      <c r="AJ17" s="197">
        <f>INDEX('[3]60-Mile'!$X$4:$X$129,MATCH(AE17,'[3]60-Mile'!$A$4:$A$129,0))</f>
        <v>6.865173985267262</v>
      </c>
      <c r="AK17" s="198">
        <f>INDEX('[3]60-Mile'!$AA$4:$AA$129,MATCH(AE17,'[3]60-Mile'!$A$4:$A$129,0))</f>
        <v>1.7142857142857142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0.2716045510455104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171">
        <f t="shared" si="0"/>
        <v>100</v>
      </c>
      <c r="I18" s="172">
        <f>INDEX('Data Table'!$F$4:$F$128,MATCH(ANG!C18,'Data Table'!$A$4:$A$128,0))</f>
        <v>1.0606984595166484E-5</v>
      </c>
      <c r="J18" s="191">
        <f>'Data Table'!BV15</f>
        <v>45</v>
      </c>
      <c r="K18" s="191">
        <f>'Data Table'!BW15</f>
        <v>29</v>
      </c>
      <c r="L18" s="191">
        <f>'Data Table'!BX15</f>
        <v>36</v>
      </c>
      <c r="M18" s="191">
        <f>'Data Table'!BY15</f>
        <v>48</v>
      </c>
      <c r="N18" s="191">
        <f>'Data Table'!BZ15</f>
        <v>36</v>
      </c>
      <c r="O18" s="191">
        <f>'Data Table'!CA15</f>
        <v>32</v>
      </c>
      <c r="P18" s="191">
        <f>'Data Table'!CB15</f>
        <v>21</v>
      </c>
      <c r="Q18" s="191">
        <f>'Data Table'!CC15</f>
        <v>2</v>
      </c>
      <c r="R18" s="191">
        <f>'Data Table'!CD15</f>
        <v>1</v>
      </c>
      <c r="S18" s="191">
        <f>'Data Table'!CE15</f>
        <v>2</v>
      </c>
      <c r="T18" s="191">
        <f>'Data Table'!CF15</f>
        <v>1</v>
      </c>
      <c r="U18" s="191">
        <f>'Data Table'!CG15</f>
        <v>2</v>
      </c>
      <c r="V18" s="191">
        <f>'Data Table'!CH15</f>
        <v>2</v>
      </c>
      <c r="W18" s="191">
        <f>'Data Table'!CI15</f>
        <v>3</v>
      </c>
      <c r="X18" s="191">
        <f>'Data Table'!CK15</f>
        <v>854</v>
      </c>
      <c r="Y18" s="191">
        <f>'Data Table'!CL15</f>
        <v>316</v>
      </c>
      <c r="Z18" s="191">
        <f>'Data Table'!CM15</f>
        <v>494</v>
      </c>
      <c r="AA18" s="191">
        <f>'Data Table'!CN15</f>
        <v>809</v>
      </c>
      <c r="AB18" s="191">
        <f>'Data Table'!CO15</f>
        <v>1188</v>
      </c>
      <c r="AC18" s="191">
        <f>'Data Table'!CP15</f>
        <v>829</v>
      </c>
      <c r="AD18" s="200">
        <f>'Data Table'!CQ15</f>
        <v>781</v>
      </c>
      <c r="AE18" s="193" t="s">
        <v>192</v>
      </c>
      <c r="AF18" s="138">
        <f t="shared" si="1"/>
        <v>1.0606984595166484E-5</v>
      </c>
      <c r="AG18" s="194">
        <f>INDEX('Data Table'!$BE$4:$BE$128,MATCH(ANG!C18,'Data Table'!$A$4:$A$128,0))</f>
        <v>706.0546691620608</v>
      </c>
      <c r="AH18" s="195">
        <f>INDEX('[3]60-Mile'!$V$4:$V$129,MATCH(AE18,'[3]60-Mile'!$A$4:$A$129,0))</f>
        <v>35.285714285714285</v>
      </c>
      <c r="AI18" s="196"/>
      <c r="AJ18" s="197">
        <f>INDEX('[3]60-Mile'!$X$4:$X$129,MATCH(AE18,'[3]60-Mile'!$A$4:$A$129,0))</f>
        <v>25.976302101263762</v>
      </c>
      <c r="AK18" s="198">
        <f>INDEX('[3]60-Mile'!$AA$4:$AA$129,MATCH(AE18,'[3]60-Mile'!$A$4:$A$129,0))</f>
        <v>1.8571428571428572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0.73642437063612864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171">
        <f t="shared" si="0"/>
        <v>59</v>
      </c>
      <c r="I19" s="172">
        <f>INDEX('Data Table'!$F$4:$F$128,MATCH(ANG!C19,'Data Table'!$A$4:$A$128,0))</f>
        <v>2.2840839274526781E-3</v>
      </c>
      <c r="J19" s="191">
        <f>'Data Table'!BV16</f>
        <v>158</v>
      </c>
      <c r="K19" s="191">
        <f>'Data Table'!BW16</f>
        <v>144</v>
      </c>
      <c r="L19" s="191">
        <f>'Data Table'!BX16</f>
        <v>98</v>
      </c>
      <c r="M19" s="191">
        <f>'Data Table'!BY16</f>
        <v>132</v>
      </c>
      <c r="N19" s="191">
        <f>'Data Table'!BZ16</f>
        <v>181</v>
      </c>
      <c r="O19" s="191">
        <f>'Data Table'!CA16</f>
        <v>162</v>
      </c>
      <c r="P19" s="191">
        <f>'Data Table'!CB16</f>
        <v>158</v>
      </c>
      <c r="Q19" s="191">
        <f>'Data Table'!CC16</f>
        <v>10</v>
      </c>
      <c r="R19" s="191">
        <f>'Data Table'!CD16</f>
        <v>4</v>
      </c>
      <c r="S19" s="191">
        <f>'Data Table'!CE16</f>
        <v>6</v>
      </c>
      <c r="T19" s="191">
        <f>'Data Table'!CF16</f>
        <v>16</v>
      </c>
      <c r="U19" s="191">
        <f>'Data Table'!CG16</f>
        <v>8</v>
      </c>
      <c r="V19" s="191">
        <f>'Data Table'!CH16</f>
        <v>6</v>
      </c>
      <c r="W19" s="191">
        <f>'Data Table'!CI16</f>
        <v>2</v>
      </c>
      <c r="X19" s="191">
        <f>'Data Table'!CK16</f>
        <v>3776</v>
      </c>
      <c r="Y19" s="191">
        <f>'Data Table'!CL16</f>
        <v>5995</v>
      </c>
      <c r="Z19" s="191">
        <f>'Data Table'!CM16</f>
        <v>5527</v>
      </c>
      <c r="AA19" s="191">
        <f>'Data Table'!CN16</f>
        <v>3368</v>
      </c>
      <c r="AB19" s="191">
        <f>'Data Table'!CO16</f>
        <v>7377</v>
      </c>
      <c r="AC19" s="191">
        <f>'Data Table'!CP16</f>
        <v>4171</v>
      </c>
      <c r="AD19" s="200">
        <f>'Data Table'!CQ16</f>
        <v>2448</v>
      </c>
      <c r="AE19" s="193" t="s">
        <v>218</v>
      </c>
      <c r="AF19" s="138">
        <f t="shared" si="1"/>
        <v>2.2840839274526781E-3</v>
      </c>
      <c r="AG19" s="194">
        <f>INDEX('Data Table'!$BE$4:$BE$128,MATCH(ANG!C19,'Data Table'!$A$4:$A$128,0))</f>
        <v>412.16281966129634</v>
      </c>
      <c r="AH19" s="195">
        <f>INDEX('[3]60-Mile'!$V$4:$V$129,MATCH(AE19,'[3]60-Mile'!$A$4:$A$129,0))</f>
        <v>147.57142857142858</v>
      </c>
      <c r="AI19" s="196"/>
      <c r="AJ19" s="197">
        <f>INDEX('[3]60-Mile'!$X$4:$X$129,MATCH(AE19,'[3]60-Mile'!$A$4:$A$129,0))</f>
        <v>12.702530252594222</v>
      </c>
      <c r="AK19" s="198">
        <f>INDEX('[3]60-Mile'!$AA$4:$AA$129,MATCH(AE19,'[3]60-Mile'!$A$4:$A$129,0))</f>
        <v>7.4285714285714288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0.73642437063612864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171">
        <f t="shared" si="0"/>
        <v>63</v>
      </c>
      <c r="I20" s="172">
        <f>INDEX('Data Table'!$F$4:$F$128,MATCH(ANG!C20,'Data Table'!$A$4:$A$128,0))</f>
        <v>1.9244742139894364E-3</v>
      </c>
      <c r="J20" s="191">
        <f>'Data Table'!BV17</f>
        <v>75</v>
      </c>
      <c r="K20" s="191">
        <f>'Data Table'!BW17</f>
        <v>145</v>
      </c>
      <c r="L20" s="191">
        <f>'Data Table'!BX17</f>
        <v>89</v>
      </c>
      <c r="M20" s="191">
        <f>'Data Table'!BY17</f>
        <v>103</v>
      </c>
      <c r="N20" s="191">
        <f>'Data Table'!BZ17</f>
        <v>69</v>
      </c>
      <c r="O20" s="191">
        <f>'Data Table'!CA17</f>
        <v>122</v>
      </c>
      <c r="P20" s="191">
        <f>'Data Table'!CB17</f>
        <v>25</v>
      </c>
      <c r="Q20" s="191">
        <f>'Data Table'!CC17</f>
        <v>5</v>
      </c>
      <c r="R20" s="191">
        <f>'Data Table'!CD17</f>
        <v>4</v>
      </c>
      <c r="S20" s="191">
        <f>'Data Table'!CE17</f>
        <v>8</v>
      </c>
      <c r="T20" s="191">
        <f>'Data Table'!CF17</f>
        <v>2</v>
      </c>
      <c r="U20" s="191">
        <f>'Data Table'!CG17</f>
        <v>1</v>
      </c>
      <c r="V20" s="191">
        <f>'Data Table'!CH17</f>
        <v>6</v>
      </c>
      <c r="W20" s="191">
        <f>'Data Table'!CI17</f>
        <v>0</v>
      </c>
      <c r="X20" s="191">
        <f>'Data Table'!CK17</f>
        <v>0</v>
      </c>
      <c r="Y20" s="191">
        <f>'Data Table'!CL17</f>
        <v>7185</v>
      </c>
      <c r="Z20" s="191">
        <f>'Data Table'!CM17</f>
        <v>0</v>
      </c>
      <c r="AA20" s="191">
        <f>'Data Table'!CN17</f>
        <v>38103</v>
      </c>
      <c r="AB20" s="191">
        <f>'Data Table'!CO17</f>
        <v>-15879</v>
      </c>
      <c r="AC20" s="191">
        <f>'Data Table'!CP17</f>
        <v>3158</v>
      </c>
      <c r="AD20" s="200">
        <f>'Data Table'!CQ17</f>
        <v>-1127</v>
      </c>
      <c r="AE20" s="193" t="s">
        <v>202</v>
      </c>
      <c r="AF20" s="138">
        <f t="shared" si="1"/>
        <v>1.9244742139894364E-3</v>
      </c>
      <c r="AG20" s="194">
        <f>INDEX('Data Table'!$BE$4:$BE$128,MATCH(ANG!C20,'Data Table'!$A$4:$A$128,0))</f>
        <v>282.56925465181524</v>
      </c>
      <c r="AH20" s="195">
        <f>INDEX('[3]60-Mile'!$V$4:$V$129,MATCH(AE20,'[3]60-Mile'!$A$4:$A$129,0))</f>
        <v>89.714285714285708</v>
      </c>
      <c r="AI20" s="196"/>
      <c r="AJ20" s="197">
        <f>INDEX('[3]60-Mile'!$X$4:$X$129,MATCH(AE20,'[3]60-Mile'!$A$4:$A$129,0))</f>
        <v>18.535737203541533</v>
      </c>
      <c r="AK20" s="198">
        <f>INDEX('[3]60-Mile'!$AA$4:$AA$129,MATCH(AE20,'[3]60-Mile'!$A$4:$A$129,0))</f>
        <v>3.7142857142857144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0.73642437063612864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171">
        <f t="shared" si="0"/>
        <v>115</v>
      </c>
      <c r="I21" s="172">
        <f>INDEX('Data Table'!$F$4:$F$128,MATCH(ANG!C21,'Data Table'!$A$4:$A$128,0))</f>
        <v>5.2981397651588274E-7</v>
      </c>
      <c r="J21" s="191">
        <f>'Data Table'!BV18</f>
        <v>2</v>
      </c>
      <c r="K21" s="191">
        <f>'Data Table'!BW18</f>
        <v>3</v>
      </c>
      <c r="L21" s="191">
        <f>'Data Table'!BX18</f>
        <v>6</v>
      </c>
      <c r="M21" s="191">
        <f>'Data Table'!BY18</f>
        <v>6</v>
      </c>
      <c r="N21" s="191">
        <f>'Data Table'!BZ18</f>
        <v>8</v>
      </c>
      <c r="O21" s="191">
        <f>'Data Table'!CA18</f>
        <v>10</v>
      </c>
      <c r="P21" s="191">
        <f>'Data Table'!CB18</f>
        <v>0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0</v>
      </c>
      <c r="Y21" s="191">
        <f>'Data Table'!CL18</f>
        <v>881</v>
      </c>
      <c r="Z21" s="191">
        <f>'Data Table'!CM18</f>
        <v>538</v>
      </c>
      <c r="AA21" s="191">
        <f>'Data Table'!CN18</f>
        <v>506</v>
      </c>
      <c r="AB21" s="191">
        <f>'Data Table'!CO18</f>
        <v>323</v>
      </c>
      <c r="AC21" s="191">
        <f>'Data Table'!CP18</f>
        <v>913</v>
      </c>
      <c r="AD21" s="200">
        <f>'Data Table'!CQ18</f>
        <v>0</v>
      </c>
      <c r="AE21" s="193" t="s">
        <v>177</v>
      </c>
      <c r="AF21" s="138">
        <f t="shared" si="1"/>
        <v>5.2981397651588274E-7</v>
      </c>
      <c r="AG21" s="194">
        <f>INDEX('Data Table'!$BE$4:$BE$128,MATCH(ANG!C21,'Data Table'!$A$4:$A$128,0))</f>
        <v>150.59918040747547</v>
      </c>
      <c r="AH21" s="195">
        <f>INDEX('[3]60-Mile'!$V$4:$V$129,MATCH(AE21,'[3]60-Mile'!$A$4:$A$129,0))</f>
        <v>5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0.77760353822017958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171">
        <f t="shared" si="0"/>
        <v>82</v>
      </c>
      <c r="I22" s="172">
        <f>INDEX('Data Table'!$F$4:$F$128,MATCH(ANG!C22,'Data Table'!$A$4:$A$128,0))</f>
        <v>6.0270185270696903E-4</v>
      </c>
      <c r="J22" s="191">
        <f>'Data Table'!BV19</f>
        <v>50</v>
      </c>
      <c r="K22" s="191">
        <f>'Data Table'!BW19</f>
        <v>35</v>
      </c>
      <c r="L22" s="191">
        <f>'Data Table'!BX19</f>
        <v>51</v>
      </c>
      <c r="M22" s="191">
        <f>'Data Table'!BY19</f>
        <v>53</v>
      </c>
      <c r="N22" s="191">
        <f>'Data Table'!BZ19</f>
        <v>62</v>
      </c>
      <c r="O22" s="191">
        <f>'Data Table'!CA19</f>
        <v>67</v>
      </c>
      <c r="P22" s="191">
        <f>'Data Table'!CB19</f>
        <v>48</v>
      </c>
      <c r="Q22" s="191">
        <f>'Data Table'!CC19</f>
        <v>3</v>
      </c>
      <c r="R22" s="191">
        <f>'Data Table'!CD19</f>
        <v>1</v>
      </c>
      <c r="S22" s="191">
        <f>'Data Table'!CE19</f>
        <v>3</v>
      </c>
      <c r="T22" s="191">
        <f>'Data Table'!CF19</f>
        <v>1</v>
      </c>
      <c r="U22" s="191">
        <f>'Data Table'!CG19</f>
        <v>3</v>
      </c>
      <c r="V22" s="191">
        <f>'Data Table'!CH19</f>
        <v>1</v>
      </c>
      <c r="W22" s="191">
        <f>'Data Table'!CI19</f>
        <v>3</v>
      </c>
      <c r="X22" s="191">
        <f>'Data Table'!CK19</f>
        <v>9899</v>
      </c>
      <c r="Y22" s="191">
        <f>'Data Table'!CL19</f>
        <v>6557</v>
      </c>
      <c r="Z22" s="191">
        <f>'Data Table'!CM19</f>
        <v>11535</v>
      </c>
      <c r="AA22" s="191">
        <f>'Data Table'!CN19</f>
        <v>19503</v>
      </c>
      <c r="AB22" s="191">
        <f>'Data Table'!CO19</f>
        <v>2459</v>
      </c>
      <c r="AC22" s="191">
        <f>'Data Table'!CP19</f>
        <v>18991</v>
      </c>
      <c r="AD22" s="200">
        <f>'Data Table'!CQ19</f>
        <v>12381</v>
      </c>
      <c r="AE22" s="193" t="s">
        <v>196</v>
      </c>
      <c r="AF22" s="138">
        <f t="shared" si="1"/>
        <v>6.0270185270696903E-4</v>
      </c>
      <c r="AG22" s="194">
        <f>INDEX('Data Table'!$BE$4:$BE$128,MATCH(ANG!C22,'Data Table'!$A$4:$A$128,0))</f>
        <v>170.12196880136096</v>
      </c>
      <c r="AH22" s="195">
        <f>INDEX('[3]60-Mile'!$V$4:$V$129,MATCH(AE22,'[3]60-Mile'!$A$4:$A$129,0))</f>
        <v>52.285714285714285</v>
      </c>
      <c r="AI22" s="196"/>
      <c r="AJ22" s="197">
        <f>INDEX('[3]60-Mile'!$X$4:$X$129,MATCH(AE22,'[3]60-Mile'!$A$4:$A$129,0))</f>
        <v>6.1209510035577397</v>
      </c>
      <c r="AK22" s="198">
        <f>INDEX('[3]60-Mile'!$AA$4:$AA$129,MATCH(AE22,'[3]60-Mile'!$A$4:$A$129,0))</f>
        <v>2.1428571428571428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0.54354887820512832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171">
        <f t="shared" si="0"/>
        <v>20</v>
      </c>
      <c r="I23" s="172">
        <f>INDEX('Data Table'!$F$4:$F$128,MATCH(ANG!C23,'Data Table'!$A$4:$A$128,0))</f>
        <v>0.17251046381421645</v>
      </c>
      <c r="J23" s="191">
        <f>'Data Table'!BV20</f>
        <v>89</v>
      </c>
      <c r="K23" s="191">
        <f>'Data Table'!BW20</f>
        <v>140</v>
      </c>
      <c r="L23" s="191">
        <f>'Data Table'!BX20</f>
        <v>130</v>
      </c>
      <c r="M23" s="191">
        <f>'Data Table'!BY20</f>
        <v>132</v>
      </c>
      <c r="N23" s="191">
        <f>'Data Table'!BZ20</f>
        <v>255</v>
      </c>
      <c r="O23" s="191">
        <f>'Data Table'!CA20</f>
        <v>50</v>
      </c>
      <c r="P23" s="191">
        <f>'Data Table'!CB20</f>
        <v>326</v>
      </c>
      <c r="Q23" s="191">
        <f>'Data Table'!CC20</f>
        <v>8</v>
      </c>
      <c r="R23" s="191">
        <f>'Data Table'!CD20</f>
        <v>12</v>
      </c>
      <c r="S23" s="191">
        <f>'Data Table'!CE20</f>
        <v>49</v>
      </c>
      <c r="T23" s="191">
        <f>'Data Table'!CF20</f>
        <v>19</v>
      </c>
      <c r="U23" s="191">
        <f>'Data Table'!CG20</f>
        <v>28</v>
      </c>
      <c r="V23" s="191">
        <f>'Data Table'!CH20</f>
        <v>48</v>
      </c>
      <c r="W23" s="191">
        <f>'Data Table'!CI20</f>
        <v>22</v>
      </c>
      <c r="X23" s="191">
        <f>'Data Table'!CK20</f>
        <v>9189</v>
      </c>
      <c r="Y23" s="191">
        <f>'Data Table'!CL20</f>
        <v>4933</v>
      </c>
      <c r="Z23" s="191">
        <f>'Data Table'!CM20</f>
        <v>6146</v>
      </c>
      <c r="AA23" s="191">
        <f>'Data Table'!CN20</f>
        <v>11079</v>
      </c>
      <c r="AB23" s="191">
        <f>'Data Table'!CO20</f>
        <v>14575</v>
      </c>
      <c r="AC23" s="191">
        <f>'Data Table'!CP20</f>
        <v>10688</v>
      </c>
      <c r="AD23" s="200">
        <f>'Data Table'!CQ20</f>
        <v>12043</v>
      </c>
      <c r="AE23" s="193" t="s">
        <v>223</v>
      </c>
      <c r="AF23" s="138">
        <f t="shared" si="1"/>
        <v>0.17251046381421645</v>
      </c>
      <c r="AG23" s="194">
        <f>INDEX('Data Table'!$BE$4:$BE$128,MATCH(ANG!C23,'Data Table'!$A$4:$A$128,0))</f>
        <v>818.45592394854987</v>
      </c>
      <c r="AH23" s="195">
        <f>INDEX('[3]60-Mile'!$V$4:$V$129,MATCH(AE23,'[3]60-Mile'!$A$4:$A$129,0))</f>
        <v>160.28571428571428</v>
      </c>
      <c r="AI23" s="196"/>
      <c r="AJ23" s="197">
        <f>INDEX('[3]60-Mile'!$X$4:$X$129,MATCH(AE23,'[3]60-Mile'!$A$4:$A$129,0))</f>
        <v>97.479067714090462</v>
      </c>
      <c r="AK23" s="198">
        <f>INDEX('[3]60-Mile'!$AA$4:$AA$129,MATCH(AE23,'[3]60-Mile'!$A$4:$A$129,0))</f>
        <v>26.571428571428573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0.39025117503815843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171">
        <f t="shared" si="0"/>
        <v>35</v>
      </c>
      <c r="I24" s="172">
        <f>INDEX('Data Table'!$F$4:$F$128,MATCH(ANG!C24,'Data Table'!$A$4:$A$128,0))</f>
        <v>2.641068902303222E-2</v>
      </c>
      <c r="J24" s="191">
        <f>'Data Table'!BV21</f>
        <v>329</v>
      </c>
      <c r="K24" s="191">
        <f>'Data Table'!BW21</f>
        <v>278</v>
      </c>
      <c r="L24" s="191">
        <f>'Data Table'!BX21</f>
        <v>629</v>
      </c>
      <c r="M24" s="191">
        <f>'Data Table'!BY21</f>
        <v>633</v>
      </c>
      <c r="N24" s="191">
        <f>'Data Table'!BZ21</f>
        <v>610</v>
      </c>
      <c r="O24" s="191">
        <f>'Data Table'!CA21</f>
        <v>594</v>
      </c>
      <c r="P24" s="191">
        <f>'Data Table'!CB21</f>
        <v>271</v>
      </c>
      <c r="Q24" s="191">
        <f>'Data Table'!CC21</f>
        <v>4</v>
      </c>
      <c r="R24" s="191">
        <f>'Data Table'!CD21</f>
        <v>3</v>
      </c>
      <c r="S24" s="191">
        <f>'Data Table'!CE21</f>
        <v>36</v>
      </c>
      <c r="T24" s="191">
        <f>'Data Table'!CF21</f>
        <v>22</v>
      </c>
      <c r="U24" s="191">
        <f>'Data Table'!CG21</f>
        <v>23</v>
      </c>
      <c r="V24" s="191">
        <f>'Data Table'!CH21</f>
        <v>16</v>
      </c>
      <c r="W24" s="191">
        <f>'Data Table'!CI21</f>
        <v>7</v>
      </c>
      <c r="X24" s="191">
        <f>'Data Table'!CK21</f>
        <v>4984</v>
      </c>
      <c r="Y24" s="191">
        <f>'Data Table'!CL21</f>
        <v>4340</v>
      </c>
      <c r="Z24" s="191">
        <f>'Data Table'!CM21</f>
        <v>5506</v>
      </c>
      <c r="AA24" s="191">
        <f>'Data Table'!CN21</f>
        <v>6272</v>
      </c>
      <c r="AB24" s="191">
        <f>'Data Table'!CO21</f>
        <v>4613</v>
      </c>
      <c r="AC24" s="191">
        <f>'Data Table'!CP21</f>
        <v>5638</v>
      </c>
      <c r="AD24" s="200">
        <f>'Data Table'!CQ21</f>
        <v>2232</v>
      </c>
      <c r="AE24" s="193" t="s">
        <v>239</v>
      </c>
      <c r="AF24" s="138">
        <f t="shared" si="1"/>
        <v>2.641068902303222E-2</v>
      </c>
      <c r="AG24" s="194">
        <f>INDEX('Data Table'!$BE$4:$BE$128,MATCH(ANG!C24,'Data Table'!$A$4:$A$128,0))</f>
        <v>660.52835874426955</v>
      </c>
      <c r="AH24" s="195">
        <f>INDEX('[3]60-Mile'!$V$4:$V$129,MATCH(AE24,'[3]60-Mile'!$A$4:$A$129,0))</f>
        <v>477.71428571428572</v>
      </c>
      <c r="AI24" s="196"/>
      <c r="AJ24" s="197">
        <f>INDEX('[3]60-Mile'!$X$4:$X$129,MATCH(AE24,'[3]60-Mile'!$A$4:$A$129,0))</f>
        <v>23.571613963812485</v>
      </c>
      <c r="AK24" s="198">
        <f>INDEX('[3]60-Mile'!$AA$4:$AA$129,MATCH(AE24,'[3]60-Mile'!$A$4:$A$129,0))</f>
        <v>15.857142857142858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0.71550406831522417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171">
        <f t="shared" si="0"/>
        <v>108</v>
      </c>
      <c r="I25" s="172">
        <f>INDEX('Data Table'!$F$4:$F$128,MATCH(ANG!C25,'Data Table'!$A$4:$A$128,0))</f>
        <v>8.9884630908264409E-7</v>
      </c>
      <c r="J25" s="191">
        <f>'Data Table'!BV22</f>
        <v>3</v>
      </c>
      <c r="K25" s="191">
        <f>'Data Table'!BW22</f>
        <v>6</v>
      </c>
      <c r="L25" s="191">
        <f>'Data Table'!BX22</f>
        <v>7</v>
      </c>
      <c r="M25" s="191">
        <f>'Data Table'!BY22</f>
        <v>9</v>
      </c>
      <c r="N25" s="191">
        <f>'Data Table'!BZ22</f>
        <v>7</v>
      </c>
      <c r="O25" s="191">
        <f>'Data Table'!CA22</f>
        <v>12</v>
      </c>
      <c r="P25" s="191">
        <f>'Data Table'!CB22</f>
        <v>9</v>
      </c>
      <c r="Q25" s="191">
        <f>'Data Table'!CC22</f>
        <v>0</v>
      </c>
      <c r="R25" s="191">
        <f>'Data Table'!CD22</f>
        <v>0</v>
      </c>
      <c r="S25" s="191">
        <f>'Data Table'!CE22</f>
        <v>1</v>
      </c>
      <c r="T25" s="191">
        <f>'Data Table'!CF22</f>
        <v>0</v>
      </c>
      <c r="U25" s="191">
        <f>'Data Table'!CG22</f>
        <v>1</v>
      </c>
      <c r="V25" s="191">
        <f>'Data Table'!CH22</f>
        <v>1</v>
      </c>
      <c r="W25" s="191">
        <f>'Data Table'!CI22</f>
        <v>0</v>
      </c>
      <c r="X25" s="191">
        <f>'Data Table'!CK22</f>
        <v>686</v>
      </c>
      <c r="Y25" s="191">
        <f>'Data Table'!CL22</f>
        <v>520</v>
      </c>
      <c r="Z25" s="191">
        <f>'Data Table'!CM22</f>
        <v>1464</v>
      </c>
      <c r="AA25" s="191">
        <f>'Data Table'!CN22</f>
        <v>2612</v>
      </c>
      <c r="AB25" s="191">
        <f>'Data Table'!CO22</f>
        <v>2283</v>
      </c>
      <c r="AC25" s="191">
        <f>'Data Table'!CP22</f>
        <v>1372</v>
      </c>
      <c r="AD25" s="200">
        <f>'Data Table'!CQ22</f>
        <v>403</v>
      </c>
      <c r="AE25" s="193" t="s">
        <v>233</v>
      </c>
      <c r="AF25" s="138">
        <f t="shared" si="1"/>
        <v>8.9884630908264409E-7</v>
      </c>
      <c r="AG25" s="194">
        <f>INDEX('Data Table'!$BE$4:$BE$128,MATCH(ANG!C25,'Data Table'!$A$4:$A$128,0))</f>
        <v>86.457825997628404</v>
      </c>
      <c r="AH25" s="195">
        <f>INDEX('[3]60-Mile'!$V$4:$V$129,MATCH(AE25,'[3]60-Mile'!$A$4:$A$129,0))</f>
        <v>7.5714285714285712</v>
      </c>
      <c r="AI25" s="196"/>
      <c r="AJ25" s="197">
        <f>INDEX('[3]60-Mile'!$X$4:$X$129,MATCH(AE25,'[3]60-Mile'!$A$4:$A$129,0))</f>
        <v>5.7360439443541162</v>
      </c>
      <c r="AK25" s="198">
        <f>INDEX('[3]60-Mile'!$AA$4:$AA$129,MATCH(AE25,'[3]60-Mile'!$A$4:$A$129,0))</f>
        <v>0.42857142857142855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0.98305099601593626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171">
        <f t="shared" si="0"/>
        <v>36</v>
      </c>
      <c r="I26" s="172">
        <f>INDEX('Data Table'!$F$4:$F$128,MATCH(ANG!C26,'Data Table'!$A$4:$A$128,0))</f>
        <v>2.4776660511775496E-2</v>
      </c>
      <c r="J26" s="191">
        <f>'Data Table'!BV23</f>
        <v>72</v>
      </c>
      <c r="K26" s="191">
        <f>'Data Table'!BW23</f>
        <v>50</v>
      </c>
      <c r="L26" s="191">
        <f>'Data Table'!BX23</f>
        <v>98</v>
      </c>
      <c r="M26" s="191">
        <f>'Data Table'!BY23</f>
        <v>95</v>
      </c>
      <c r="N26" s="191">
        <f>'Data Table'!BZ23</f>
        <v>155</v>
      </c>
      <c r="O26" s="191">
        <f>'Data Table'!CA23</f>
        <v>154</v>
      </c>
      <c r="P26" s="191">
        <f>'Data Table'!CB23</f>
        <v>72</v>
      </c>
      <c r="Q26" s="191">
        <f>'Data Table'!CC23</f>
        <v>2</v>
      </c>
      <c r="R26" s="191">
        <f>'Data Table'!CD23</f>
        <v>7</v>
      </c>
      <c r="S26" s="191">
        <f>'Data Table'!CE23</f>
        <v>5</v>
      </c>
      <c r="T26" s="191">
        <f>'Data Table'!CF23</f>
        <v>6</v>
      </c>
      <c r="U26" s="191">
        <f>'Data Table'!CG23</f>
        <v>7</v>
      </c>
      <c r="V26" s="191">
        <f>'Data Table'!CH23</f>
        <v>3</v>
      </c>
      <c r="W26" s="191">
        <f>'Data Table'!CI23</f>
        <v>2</v>
      </c>
      <c r="X26" s="191">
        <f>'Data Table'!CK23</f>
        <v>1029</v>
      </c>
      <c r="Y26" s="191">
        <f>'Data Table'!CL23</f>
        <v>-2048</v>
      </c>
      <c r="Z26" s="191">
        <f>'Data Table'!CM23</f>
        <v>1277</v>
      </c>
      <c r="AA26" s="191">
        <f>'Data Table'!CN23</f>
        <v>857</v>
      </c>
      <c r="AB26" s="191">
        <f>'Data Table'!CO23</f>
        <v>-77</v>
      </c>
      <c r="AC26" s="191">
        <f>'Data Table'!CP23</f>
        <v>2793</v>
      </c>
      <c r="AD26" s="200">
        <f>'Data Table'!CQ23</f>
        <v>1335</v>
      </c>
      <c r="AE26" s="193" t="s">
        <v>183</v>
      </c>
      <c r="AF26" s="138">
        <f t="shared" si="1"/>
        <v>2.4776660511775496E-2</v>
      </c>
      <c r="AG26" s="194">
        <f>INDEX('Data Table'!$BE$4:$BE$128,MATCH(ANG!C26,'Data Table'!$A$4:$A$128,0))</f>
        <v>704.90892074040471</v>
      </c>
      <c r="AH26" s="195">
        <f>INDEX('[3]60-Mile'!$V$4:$V$129,MATCH(AE26,'[3]60-Mile'!$A$4:$A$129,0))</f>
        <v>99.428571428571431</v>
      </c>
      <c r="AI26" s="196"/>
      <c r="AJ26" s="197">
        <f>INDEX('[3]60-Mile'!$X$4:$X$129,MATCH(AE26,'[3]60-Mile'!$A$4:$A$129,0))</f>
        <v>19.413349027493389</v>
      </c>
      <c r="AK26" s="198">
        <f>INDEX('[3]60-Mile'!$AA$4:$AA$129,MATCH(AE26,'[3]60-Mile'!$A$4:$A$129,0))</f>
        <v>4.5714285714285712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0.6791909448818898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171">
        <f t="shared" si="0"/>
        <v>79</v>
      </c>
      <c r="I27" s="172">
        <f>INDEX('Data Table'!$F$4:$F$128,MATCH(ANG!C27,'Data Table'!$A$4:$A$128,0))</f>
        <v>7.3100588395032988E-4</v>
      </c>
      <c r="J27" s="191">
        <f>'Data Table'!BV24</f>
        <v>27</v>
      </c>
      <c r="K27" s="191">
        <f>'Data Table'!BW24</f>
        <v>23</v>
      </c>
      <c r="L27" s="191">
        <f>'Data Table'!BX24</f>
        <v>33</v>
      </c>
      <c r="M27" s="191">
        <f>'Data Table'!BY24</f>
        <v>9</v>
      </c>
      <c r="N27" s="191">
        <f>'Data Table'!BZ24</f>
        <v>70</v>
      </c>
      <c r="O27" s="191">
        <f>'Data Table'!CA24</f>
        <v>55</v>
      </c>
      <c r="P27" s="191">
        <f>'Data Table'!CB24</f>
        <v>22</v>
      </c>
      <c r="Q27" s="191">
        <f>'Data Table'!CC24</f>
        <v>1</v>
      </c>
      <c r="R27" s="191">
        <f>'Data Table'!CD24</f>
        <v>0</v>
      </c>
      <c r="S27" s="191">
        <f>'Data Table'!CE24</f>
        <v>0</v>
      </c>
      <c r="T27" s="191">
        <f>'Data Table'!CF24</f>
        <v>0</v>
      </c>
      <c r="U27" s="191">
        <f>'Data Table'!CG24</f>
        <v>0</v>
      </c>
      <c r="V27" s="191">
        <f>'Data Table'!CH24</f>
        <v>0</v>
      </c>
      <c r="W27" s="191">
        <f>'Data Table'!CI24</f>
        <v>0</v>
      </c>
      <c r="X27" s="191">
        <f>'Data Table'!CK24</f>
        <v>3705</v>
      </c>
      <c r="Y27" s="191">
        <f>'Data Table'!CL24</f>
        <v>2716</v>
      </c>
      <c r="Z27" s="191">
        <f>'Data Table'!CM24</f>
        <v>2629</v>
      </c>
      <c r="AA27" s="191">
        <f>'Data Table'!CN24</f>
        <v>1918</v>
      </c>
      <c r="AB27" s="191">
        <f>'Data Table'!CO24</f>
        <v>269</v>
      </c>
      <c r="AC27" s="191">
        <f>'Data Table'!CP24</f>
        <v>4531</v>
      </c>
      <c r="AD27" s="200">
        <f>'Data Table'!CQ24</f>
        <v>7036</v>
      </c>
      <c r="AE27" s="193" t="s">
        <v>207</v>
      </c>
      <c r="AF27" s="138">
        <f t="shared" si="1"/>
        <v>7.3100588395032988E-4</v>
      </c>
      <c r="AG27" s="194">
        <f>INDEX('Data Table'!$BE$4:$BE$128,MATCH(ANG!C27,'Data Table'!$A$4:$A$128,0))</f>
        <v>106.44515821703158</v>
      </c>
      <c r="AH27" s="195">
        <f>INDEX('[3]60-Mile'!$V$4:$V$129,MATCH(AE27,'[3]60-Mile'!$A$4:$A$129,0))</f>
        <v>34.142857142857146</v>
      </c>
      <c r="AI27" s="196"/>
      <c r="AJ27" s="197">
        <f>INDEX('[3]60-Mile'!$X$4:$X$129,MATCH(AE27,'[3]60-Mile'!$A$4:$A$129,0))</f>
        <v>2.2226133487754902</v>
      </c>
      <c r="AK27" s="198">
        <f>INDEX('[3]60-Mile'!$AA$4:$AA$129,MATCH(AE27,'[3]60-Mile'!$A$4:$A$129,0))</f>
        <v>0.14285714285714285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0.93502858630167018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171">
        <f t="shared" si="0"/>
        <v>101</v>
      </c>
      <c r="I28" s="172">
        <f>INDEX('Data Table'!$F$4:$F$128,MATCH(ANG!C28,'Data Table'!$A$4:$A$128,0))</f>
        <v>9.9721029489288317E-6</v>
      </c>
      <c r="J28" s="191">
        <f>'Data Table'!BV25</f>
        <v>13</v>
      </c>
      <c r="K28" s="191">
        <f>'Data Table'!BW25</f>
        <v>15</v>
      </c>
      <c r="L28" s="191">
        <f>'Data Table'!BX25</f>
        <v>32</v>
      </c>
      <c r="M28" s="191">
        <f>'Data Table'!BY25</f>
        <v>8</v>
      </c>
      <c r="N28" s="191">
        <f>'Data Table'!BZ25</f>
        <v>32</v>
      </c>
      <c r="O28" s="191">
        <f>'Data Table'!CA25</f>
        <v>24</v>
      </c>
      <c r="P28" s="191">
        <f>'Data Table'!CB25</f>
        <v>19</v>
      </c>
      <c r="Q28" s="191">
        <f>'Data Table'!CC25</f>
        <v>0</v>
      </c>
      <c r="R28" s="191">
        <f>'Data Table'!CD25</f>
        <v>3</v>
      </c>
      <c r="S28" s="191">
        <f>'Data Table'!CE25</f>
        <v>4</v>
      </c>
      <c r="T28" s="191">
        <f>'Data Table'!CF25</f>
        <v>0</v>
      </c>
      <c r="U28" s="191">
        <f>'Data Table'!CG25</f>
        <v>2</v>
      </c>
      <c r="V28" s="191">
        <f>'Data Table'!CH25</f>
        <v>3</v>
      </c>
      <c r="W28" s="191">
        <f>'Data Table'!CI25</f>
        <v>0</v>
      </c>
      <c r="X28" s="191">
        <f>'Data Table'!CK25</f>
        <v>-1562</v>
      </c>
      <c r="Y28" s="191">
        <f>'Data Table'!CL25</f>
        <v>17777</v>
      </c>
      <c r="Z28" s="191">
        <f>'Data Table'!CM25</f>
        <v>3358</v>
      </c>
      <c r="AA28" s="191">
        <f>'Data Table'!CN25</f>
        <v>4312</v>
      </c>
      <c r="AB28" s="191">
        <f>'Data Table'!CO25</f>
        <v>4920</v>
      </c>
      <c r="AC28" s="191">
        <f>'Data Table'!CP25</f>
        <v>-792</v>
      </c>
      <c r="AD28" s="200">
        <f>'Data Table'!CQ25</f>
        <v>-603</v>
      </c>
      <c r="AE28" s="193" t="s">
        <v>230</v>
      </c>
      <c r="AF28" s="138">
        <f t="shared" si="1"/>
        <v>9.9721029489288317E-6</v>
      </c>
      <c r="AG28" s="194">
        <f>INDEX('Data Table'!$BE$4:$BE$128,MATCH(ANG!C28,'Data Table'!$A$4:$A$128,0))</f>
        <v>153.45016488385755</v>
      </c>
      <c r="AH28" s="195">
        <f>INDEX('[3]60-Mile'!$V$4:$V$129,MATCH(AE28,'[3]60-Mile'!$A$4:$A$129,0))</f>
        <v>20.428571428571427</v>
      </c>
      <c r="AI28" s="196"/>
      <c r="AJ28" s="197">
        <f>INDEX('[3]60-Mile'!$X$4:$X$129,MATCH(AE28,'[3]60-Mile'!$A$4:$A$129,0))</f>
        <v>10.933228004770582</v>
      </c>
      <c r="AK28" s="198">
        <f>INDEX('[3]60-Mile'!$AA$4:$AA$129,MATCH(AE28,'[3]60-Mile'!$A$4:$A$129,0))</f>
        <v>1.7142857142857142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0.77760353822017958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171">
        <f t="shared" si="0"/>
        <v>95</v>
      </c>
      <c r="I29" s="172">
        <f>INDEX('Data Table'!$F$4:$F$128,MATCH(ANG!C29,'Data Table'!$A$4:$A$128,0))</f>
        <v>5.379144192696393E-5</v>
      </c>
      <c r="J29" s="191">
        <f>'Data Table'!BV26</f>
        <v>78</v>
      </c>
      <c r="K29" s="191">
        <f>'Data Table'!BW26</f>
        <v>43</v>
      </c>
      <c r="L29" s="191">
        <f>'Data Table'!BX26</f>
        <v>91</v>
      </c>
      <c r="M29" s="191">
        <f>'Data Table'!BY26</f>
        <v>73</v>
      </c>
      <c r="N29" s="191">
        <f>'Data Table'!BZ26</f>
        <v>112</v>
      </c>
      <c r="O29" s="191">
        <f>'Data Table'!CA26</f>
        <v>32</v>
      </c>
      <c r="P29" s="191">
        <f>'Data Table'!CB26</f>
        <v>62</v>
      </c>
      <c r="Q29" s="191">
        <f>'Data Table'!CC26</f>
        <v>2</v>
      </c>
      <c r="R29" s="191">
        <f>'Data Table'!CD26</f>
        <v>0</v>
      </c>
      <c r="S29" s="191">
        <f>'Data Table'!CE26</f>
        <v>3</v>
      </c>
      <c r="T29" s="191">
        <f>'Data Table'!CF26</f>
        <v>3</v>
      </c>
      <c r="U29" s="191">
        <f>'Data Table'!CG26</f>
        <v>2</v>
      </c>
      <c r="V29" s="191">
        <f>'Data Table'!CH26</f>
        <v>2</v>
      </c>
      <c r="W29" s="191">
        <f>'Data Table'!CI26</f>
        <v>2</v>
      </c>
      <c r="X29" s="191">
        <f>'Data Table'!CK26</f>
        <v>1673</v>
      </c>
      <c r="Y29" s="191">
        <f>'Data Table'!CL26</f>
        <v>3213</v>
      </c>
      <c r="Z29" s="191">
        <f>'Data Table'!CM26</f>
        <v>3736</v>
      </c>
      <c r="AA29" s="191">
        <f>'Data Table'!CN26</f>
        <v>5563</v>
      </c>
      <c r="AB29" s="191">
        <f>'Data Table'!CO26</f>
        <v>5910</v>
      </c>
      <c r="AC29" s="191">
        <f>'Data Table'!CP26</f>
        <v>6281</v>
      </c>
      <c r="AD29" s="200">
        <f>'Data Table'!CQ26</f>
        <v>4347</v>
      </c>
      <c r="AE29" s="193" t="s">
        <v>220</v>
      </c>
      <c r="AF29" s="138">
        <f t="shared" si="1"/>
        <v>5.379144192696393E-5</v>
      </c>
      <c r="AG29" s="194">
        <f>INDEX('Data Table'!$BE$4:$BE$128,MATCH(ANG!C29,'Data Table'!$A$4:$A$128,0))</f>
        <v>226.90559793287585</v>
      </c>
      <c r="AH29" s="195">
        <f>INDEX('[3]60-Mile'!$V$4:$V$129,MATCH(AE29,'[3]60-Mile'!$A$4:$A$129,0))</f>
        <v>70.142857142857139</v>
      </c>
      <c r="AI29" s="196"/>
      <c r="AJ29" s="197">
        <f>INDEX('[3]60-Mile'!$X$4:$X$129,MATCH(AE29,'[3]60-Mile'!$A$4:$A$129,0))</f>
        <v>7.3678993476410506</v>
      </c>
      <c r="AK29" s="198">
        <f>INDEX('[3]60-Mile'!$AA$4:$AA$129,MATCH(AE29,'[3]60-Mile'!$A$4:$A$129,0))</f>
        <v>2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0.50483754512635381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171">
        <f t="shared" si="0"/>
        <v>44</v>
      </c>
      <c r="I30" s="172">
        <f>INDEX('Data Table'!$F$4:$F$128,MATCH(ANG!C30,'Data Table'!$A$4:$A$128,0))</f>
        <v>9.1906116717056022E-3</v>
      </c>
      <c r="J30" s="191">
        <f>'Data Table'!BV27</f>
        <v>1703</v>
      </c>
      <c r="K30" s="191">
        <f>'Data Table'!BW27</f>
        <v>2071</v>
      </c>
      <c r="L30" s="191">
        <f>'Data Table'!BX27</f>
        <v>1041</v>
      </c>
      <c r="M30" s="191">
        <f>'Data Table'!BY27</f>
        <v>1361</v>
      </c>
      <c r="N30" s="191">
        <f>'Data Table'!BZ27</f>
        <v>2129</v>
      </c>
      <c r="O30" s="191">
        <f>'Data Table'!CA27</f>
        <v>2220</v>
      </c>
      <c r="P30" s="191">
        <f>'Data Table'!CB27</f>
        <v>1529</v>
      </c>
      <c r="Q30" s="191">
        <f>'Data Table'!CC27</f>
        <v>17</v>
      </c>
      <c r="R30" s="191">
        <f>'Data Table'!CD27</f>
        <v>32</v>
      </c>
      <c r="S30" s="191">
        <f>'Data Table'!CE27</f>
        <v>62</v>
      </c>
      <c r="T30" s="191">
        <f>'Data Table'!CF27</f>
        <v>58</v>
      </c>
      <c r="U30" s="191">
        <f>'Data Table'!CG27</f>
        <v>63</v>
      </c>
      <c r="V30" s="191">
        <f>'Data Table'!CH27</f>
        <v>57</v>
      </c>
      <c r="W30" s="191">
        <f>'Data Table'!CI27</f>
        <v>25</v>
      </c>
      <c r="X30" s="191">
        <f>'Data Table'!CK27</f>
        <v>1500</v>
      </c>
      <c r="Y30" s="191">
        <f>'Data Table'!CL27</f>
        <v>744</v>
      </c>
      <c r="Z30" s="191">
        <f>'Data Table'!CM27</f>
        <v>2175</v>
      </c>
      <c r="AA30" s="191">
        <f>'Data Table'!CN27</f>
        <v>2584</v>
      </c>
      <c r="AB30" s="191">
        <f>'Data Table'!CO27</f>
        <v>3574</v>
      </c>
      <c r="AC30" s="191">
        <f>'Data Table'!CP27</f>
        <v>1826</v>
      </c>
      <c r="AD30" s="200">
        <f>'Data Table'!CQ27</f>
        <v>1827</v>
      </c>
      <c r="AE30" s="193" t="s">
        <v>215</v>
      </c>
      <c r="AF30" s="138">
        <f t="shared" si="1"/>
        <v>9.1906116717056022E-3</v>
      </c>
      <c r="AG30" s="194">
        <f>INDEX('Data Table'!$BE$4:$BE$128,MATCH(ANG!C30,'Data Table'!$A$4:$A$128,0))</f>
        <v>438.89375719819998</v>
      </c>
      <c r="AH30" s="195">
        <f>INDEX('[3]60-Mile'!$V$4:$V$129,MATCH(AE30,'[3]60-Mile'!$A$4:$A$129,0))</f>
        <v>1722</v>
      </c>
      <c r="AI30" s="196"/>
      <c r="AJ30" s="197">
        <f>INDEX('[3]60-Mile'!$X$4:$X$129,MATCH(AE30,'[3]60-Mile'!$A$4:$A$129,0))</f>
        <v>18.157075920229996</v>
      </c>
      <c r="AK30" s="198">
        <f>INDEX('[3]60-Mile'!$AA$4:$AA$129,MATCH(AE30,'[3]60-Mile'!$A$4:$A$129,0))</f>
        <v>44.857142857142854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0.87069791314538092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171">
        <f t="shared" si="0"/>
        <v>2</v>
      </c>
      <c r="I31" s="172">
        <f>INDEX('Data Table'!$F$4:$F$128,MATCH(ANG!C31,'Data Table'!$A$4:$A$128,0))</f>
        <v>16.685151975521574</v>
      </c>
      <c r="J31" s="191">
        <f>'Data Table'!BV28</f>
        <v>402</v>
      </c>
      <c r="K31" s="191">
        <f>'Data Table'!BW28</f>
        <v>323</v>
      </c>
      <c r="L31" s="191">
        <f>'Data Table'!BX28</f>
        <v>655</v>
      </c>
      <c r="M31" s="191">
        <f>'Data Table'!BY28</f>
        <v>629</v>
      </c>
      <c r="N31" s="191">
        <f>'Data Table'!BZ28</f>
        <v>587</v>
      </c>
      <c r="O31" s="191">
        <f>'Data Table'!CA28</f>
        <v>608</v>
      </c>
      <c r="P31" s="191">
        <f>'Data Table'!CB28</f>
        <v>525</v>
      </c>
      <c r="Q31" s="191">
        <f>'Data Table'!CC28</f>
        <v>41</v>
      </c>
      <c r="R31" s="191">
        <f>'Data Table'!CD28</f>
        <v>44</v>
      </c>
      <c r="S31" s="191">
        <f>'Data Table'!CE28</f>
        <v>284</v>
      </c>
      <c r="T31" s="191">
        <f>'Data Table'!CF28</f>
        <v>66</v>
      </c>
      <c r="U31" s="191">
        <f>'Data Table'!CG28</f>
        <v>58</v>
      </c>
      <c r="V31" s="191">
        <f>'Data Table'!CH28</f>
        <v>47</v>
      </c>
      <c r="W31" s="191">
        <f>'Data Table'!CI28</f>
        <v>51</v>
      </c>
      <c r="X31" s="191">
        <f>'Data Table'!CK28</f>
        <v>1212</v>
      </c>
      <c r="Y31" s="191">
        <f>'Data Table'!CL28</f>
        <v>1590</v>
      </c>
      <c r="Z31" s="191">
        <f>'Data Table'!CM28</f>
        <v>572</v>
      </c>
      <c r="AA31" s="191">
        <f>'Data Table'!CN28</f>
        <v>4580</v>
      </c>
      <c r="AB31" s="191">
        <f>'Data Table'!CO28</f>
        <v>2122</v>
      </c>
      <c r="AC31" s="191">
        <f>'Data Table'!CP28</f>
        <v>3086</v>
      </c>
      <c r="AD31" s="200">
        <f>'Data Table'!CQ28</f>
        <v>1712</v>
      </c>
      <c r="AE31" s="193" t="s">
        <v>216</v>
      </c>
      <c r="AF31" s="138">
        <f t="shared" si="1"/>
        <v>16.685151975521574</v>
      </c>
      <c r="AG31" s="194">
        <f>INDEX('Data Table'!$BE$4:$BE$128,MATCH(ANG!C31,'Data Table'!$A$4:$A$128,0))</f>
        <v>1334.5818749300627</v>
      </c>
      <c r="AH31" s="195">
        <f>INDEX('[3]60-Mile'!$V$4:$V$129,MATCH(AE31,'[3]60-Mile'!$A$4:$A$129,0))</f>
        <v>532.71428571428567</v>
      </c>
      <c r="AI31" s="196"/>
      <c r="AJ31" s="197">
        <f>INDEX('[3]60-Mile'!$X$4:$X$129,MATCH(AE31,'[3]60-Mile'!$A$4:$A$129,0))</f>
        <v>88.045645365255567</v>
      </c>
      <c r="AK31" s="198">
        <f>INDEX('[3]60-Mile'!$AA$4:$AA$129,MATCH(AE31,'[3]60-Mile'!$A$4:$A$129,0))</f>
        <v>84.428571428571431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0.73642437063612864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171">
        <f t="shared" si="0"/>
        <v>27</v>
      </c>
      <c r="I32" s="172">
        <f>INDEX('Data Table'!$F$4:$F$128,MATCH(ANG!C32,'Data Table'!$A$4:$A$128,0))</f>
        <v>5.2783695113610009E-2</v>
      </c>
      <c r="J32" s="191">
        <f>'Data Table'!BV29</f>
        <v>42</v>
      </c>
      <c r="K32" s="191">
        <f>'Data Table'!BW29</f>
        <v>59</v>
      </c>
      <c r="L32" s="191">
        <f>'Data Table'!BX29</f>
        <v>110</v>
      </c>
      <c r="M32" s="191">
        <f>'Data Table'!BY29</f>
        <v>37</v>
      </c>
      <c r="N32" s="191">
        <f>'Data Table'!BZ29</f>
        <v>72</v>
      </c>
      <c r="O32" s="191">
        <f>'Data Table'!CA29</f>
        <v>61</v>
      </c>
      <c r="P32" s="191">
        <f>'Data Table'!CB29</f>
        <v>379</v>
      </c>
      <c r="Q32" s="191">
        <f>'Data Table'!CC29</f>
        <v>0</v>
      </c>
      <c r="R32" s="191">
        <f>'Data Table'!CD29</f>
        <v>4</v>
      </c>
      <c r="S32" s="191">
        <f>'Data Table'!CE29</f>
        <v>5</v>
      </c>
      <c r="T32" s="191">
        <f>'Data Table'!CF29</f>
        <v>2</v>
      </c>
      <c r="U32" s="191">
        <f>'Data Table'!CG29</f>
        <v>3</v>
      </c>
      <c r="V32" s="191">
        <f>'Data Table'!CH29</f>
        <v>1</v>
      </c>
      <c r="W32" s="191">
        <f>'Data Table'!CI29</f>
        <v>1</v>
      </c>
      <c r="X32" s="191">
        <f>'Data Table'!CK29</f>
        <v>30544</v>
      </c>
      <c r="Y32" s="191">
        <f>'Data Table'!CL29</f>
        <v>18028</v>
      </c>
      <c r="Z32" s="191">
        <f>'Data Table'!CM29</f>
        <v>26495</v>
      </c>
      <c r="AA32" s="191">
        <f>'Data Table'!CN29</f>
        <v>23029</v>
      </c>
      <c r="AB32" s="191">
        <f>'Data Table'!CO29</f>
        <v>23197</v>
      </c>
      <c r="AC32" s="191">
        <f>'Data Table'!CP29</f>
        <v>19203</v>
      </c>
      <c r="AD32" s="200">
        <f>'Data Table'!CQ29</f>
        <v>43505</v>
      </c>
      <c r="AE32" s="193" t="s">
        <v>190</v>
      </c>
      <c r="AF32" s="138">
        <f t="shared" si="1"/>
        <v>5.2783695113610009E-2</v>
      </c>
      <c r="AG32" s="194">
        <f>INDEX('Data Table'!$BE$4:$BE$128,MATCH(ANG!C32,'Data Table'!$A$4:$A$128,0))</f>
        <v>225.24237300528958</v>
      </c>
      <c r="AH32" s="195">
        <f>INDEX('[3]60-Mile'!$V$4:$V$129,MATCH(AE32,'[3]60-Mile'!$A$4:$A$129,0))</f>
        <v>108.57142857142857</v>
      </c>
      <c r="AI32" s="196"/>
      <c r="AJ32" s="197">
        <f>INDEX('[3]60-Mile'!$X$4:$X$129,MATCH(AE32,'[3]60-Mile'!$A$4:$A$129,0))</f>
        <v>3.2414397721644752</v>
      </c>
      <c r="AK32" s="198">
        <f>INDEX('[3]60-Mile'!$AA$4:$AA$129,MATCH(AE32,'[3]60-Mile'!$A$4:$A$129,0))</f>
        <v>2.2857142857142856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0.6791909448818898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171">
        <f t="shared" si="0"/>
        <v>46</v>
      </c>
      <c r="I33" s="172">
        <f>INDEX('Data Table'!$F$4:$F$128,MATCH(ANG!C33,'Data Table'!$A$4:$A$128,0))</f>
        <v>7.5410845009929164E-3</v>
      </c>
      <c r="J33" s="191">
        <f>'Data Table'!BV30</f>
        <v>278</v>
      </c>
      <c r="K33" s="191">
        <f>'Data Table'!BW30</f>
        <v>70</v>
      </c>
      <c r="L33" s="191">
        <f>'Data Table'!BX30</f>
        <v>202</v>
      </c>
      <c r="M33" s="191">
        <f>'Data Table'!BY30</f>
        <v>209</v>
      </c>
      <c r="N33" s="191">
        <f>'Data Table'!BZ30</f>
        <v>427</v>
      </c>
      <c r="O33" s="191">
        <f>'Data Table'!CA30</f>
        <v>384</v>
      </c>
      <c r="P33" s="191">
        <f>'Data Table'!CB30</f>
        <v>383</v>
      </c>
      <c r="Q33" s="191">
        <f>'Data Table'!CC30</f>
        <v>2</v>
      </c>
      <c r="R33" s="191">
        <f>'Data Table'!CD30</f>
        <v>6</v>
      </c>
      <c r="S33" s="191">
        <f>'Data Table'!CE30</f>
        <v>14</v>
      </c>
      <c r="T33" s="191">
        <f>'Data Table'!CF30</f>
        <v>15</v>
      </c>
      <c r="U33" s="191">
        <f>'Data Table'!CG30</f>
        <v>6</v>
      </c>
      <c r="V33" s="191">
        <f>'Data Table'!CH30</f>
        <v>2</v>
      </c>
      <c r="W33" s="191">
        <f>'Data Table'!CI30</f>
        <v>4</v>
      </c>
      <c r="X33" s="191">
        <f>'Data Table'!CK30</f>
        <v>5881</v>
      </c>
      <c r="Y33" s="191">
        <f>'Data Table'!CL30</f>
        <v>6945</v>
      </c>
      <c r="Z33" s="191">
        <f>'Data Table'!CM30</f>
        <v>3196</v>
      </c>
      <c r="AA33" s="191">
        <f>'Data Table'!CN30</f>
        <v>5279</v>
      </c>
      <c r="AB33" s="191">
        <f>'Data Table'!CO30</f>
        <v>1076</v>
      </c>
      <c r="AC33" s="191">
        <f>'Data Table'!CP30</f>
        <v>2972</v>
      </c>
      <c r="AD33" s="200">
        <f>'Data Table'!CQ30</f>
        <v>-1121</v>
      </c>
      <c r="AE33" s="193" t="s">
        <v>182</v>
      </c>
      <c r="AF33" s="138">
        <f t="shared" si="1"/>
        <v>7.5410845009929164E-3</v>
      </c>
      <c r="AG33" s="194">
        <f>INDEX('Data Table'!$BE$4:$BE$128,MATCH(ANG!C33,'Data Table'!$A$4:$A$128,0))</f>
        <v>262.98997585408932</v>
      </c>
      <c r="AH33" s="195">
        <f>INDEX('[3]60-Mile'!$V$4:$V$129,MATCH(AE33,'[3]60-Mile'!$A$4:$A$129,0))</f>
        <v>279</v>
      </c>
      <c r="AI33" s="196"/>
      <c r="AJ33" s="197">
        <f>INDEX('[3]60-Mile'!$X$4:$X$129,MATCH(AE33,'[3]60-Mile'!$A$4:$A$129,0))</f>
        <v>7.6181996087163011</v>
      </c>
      <c r="AK33" s="198">
        <f>INDEX('[3]60-Mile'!$AA$4:$AA$129,MATCH(AE33,'[3]60-Mile'!$A$4:$A$129,0))</f>
        <v>7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0.63092029454416565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171">
        <f t="shared" si="0"/>
        <v>24</v>
      </c>
      <c r="I34" s="172">
        <f>INDEX('Data Table'!$F$4:$F$128,MATCH(ANG!C34,'Data Table'!$A$4:$A$128,0))</f>
        <v>6.9269378779773141E-2</v>
      </c>
      <c r="J34" s="191">
        <f>'Data Table'!BV31</f>
        <v>1051</v>
      </c>
      <c r="K34" s="191">
        <f>'Data Table'!BW31</f>
        <v>1842</v>
      </c>
      <c r="L34" s="191">
        <f>'Data Table'!BX31</f>
        <v>891</v>
      </c>
      <c r="M34" s="191">
        <f>'Data Table'!BY31</f>
        <v>1106</v>
      </c>
      <c r="N34" s="191">
        <f>'Data Table'!BZ31</f>
        <v>1806</v>
      </c>
      <c r="O34" s="191">
        <f>'Data Table'!CA31</f>
        <v>2099</v>
      </c>
      <c r="P34" s="191">
        <f>'Data Table'!CB31</f>
        <v>1368</v>
      </c>
      <c r="Q34" s="191">
        <f>'Data Table'!CC31</f>
        <v>12</v>
      </c>
      <c r="R34" s="191">
        <f>'Data Table'!CD31</f>
        <v>29</v>
      </c>
      <c r="S34" s="191">
        <f>'Data Table'!CE31</f>
        <v>52</v>
      </c>
      <c r="T34" s="191">
        <f>'Data Table'!CF31</f>
        <v>46</v>
      </c>
      <c r="U34" s="191">
        <f>'Data Table'!CG31</f>
        <v>50</v>
      </c>
      <c r="V34" s="191">
        <f>'Data Table'!CH31</f>
        <v>48</v>
      </c>
      <c r="W34" s="191">
        <f>'Data Table'!CI31</f>
        <v>24</v>
      </c>
      <c r="X34" s="191">
        <f>'Data Table'!CK31</f>
        <v>30544</v>
      </c>
      <c r="Y34" s="191">
        <f>'Data Table'!CL31</f>
        <v>18028</v>
      </c>
      <c r="Z34" s="191">
        <f>'Data Table'!CM31</f>
        <v>26495</v>
      </c>
      <c r="AA34" s="191">
        <f>'Data Table'!CN31</f>
        <v>23029</v>
      </c>
      <c r="AB34" s="191">
        <f>'Data Table'!CO31</f>
        <v>23197</v>
      </c>
      <c r="AC34" s="191">
        <f>'Data Table'!CP31</f>
        <v>19203</v>
      </c>
      <c r="AD34" s="200">
        <f>'Data Table'!CQ31</f>
        <v>43505</v>
      </c>
      <c r="AE34" s="193" t="s">
        <v>181</v>
      </c>
      <c r="AF34" s="138">
        <f t="shared" si="1"/>
        <v>6.9269378779773141E-2</v>
      </c>
      <c r="AG34" s="194">
        <f>INDEX('Data Table'!$BE$4:$BE$128,MATCH(ANG!C34,'Data Table'!$A$4:$A$128,0))</f>
        <v>515.49304081638843</v>
      </c>
      <c r="AH34" s="195">
        <f>INDEX('[3]60-Mile'!$V$4:$V$129,MATCH(AE34,'[3]60-Mile'!$A$4:$A$129,0))</f>
        <v>1451.8571428571429</v>
      </c>
      <c r="AI34" s="196"/>
      <c r="AJ34" s="197">
        <f>INDEX('[3]60-Mile'!$X$4:$X$129,MATCH(AE34,'[3]60-Mile'!$A$4:$A$129,0))</f>
        <v>22.002527672427469</v>
      </c>
      <c r="AK34" s="198">
        <f>INDEX('[3]60-Mile'!$AA$4:$AA$129,MATCH(AE34,'[3]60-Mile'!$A$4:$A$129,0))</f>
        <v>37.285714285714285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0.65910190288402604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171">
        <f t="shared" si="0"/>
        <v>75</v>
      </c>
      <c r="I35" s="172">
        <f>INDEX('Data Table'!$F$4:$F$128,MATCH(ANG!C35,'Data Table'!$A$4:$A$128,0))</f>
        <v>1.100601077542878E-3</v>
      </c>
      <c r="J35" s="191">
        <f>'Data Table'!BV32</f>
        <v>10</v>
      </c>
      <c r="K35" s="191">
        <f>'Data Table'!BW32</f>
        <v>453</v>
      </c>
      <c r="L35" s="191">
        <f>'Data Table'!BX32</f>
        <v>335</v>
      </c>
      <c r="M35" s="191">
        <f>'Data Table'!BY32</f>
        <v>293</v>
      </c>
      <c r="N35" s="191">
        <f>'Data Table'!BZ32</f>
        <v>333</v>
      </c>
      <c r="O35" s="191">
        <f>'Data Table'!CA32</f>
        <v>269</v>
      </c>
      <c r="P35" s="191">
        <f>'Data Table'!CB32</f>
        <v>79</v>
      </c>
      <c r="Q35" s="191">
        <f>'Data Table'!CC32</f>
        <v>0</v>
      </c>
      <c r="R35" s="191">
        <f>'Data Table'!CD32</f>
        <v>2</v>
      </c>
      <c r="S35" s="191">
        <f>'Data Table'!CE32</f>
        <v>4</v>
      </c>
      <c r="T35" s="191">
        <f>'Data Table'!CF32</f>
        <v>1</v>
      </c>
      <c r="U35" s="191">
        <f>'Data Table'!CG32</f>
        <v>4</v>
      </c>
      <c r="V35" s="191">
        <f>'Data Table'!CH32</f>
        <v>11</v>
      </c>
      <c r="W35" s="191">
        <f>'Data Table'!CI32</f>
        <v>1</v>
      </c>
      <c r="X35" s="191">
        <f>'Data Table'!CK32</f>
        <v>9689</v>
      </c>
      <c r="Y35" s="191">
        <f>'Data Table'!CL32</f>
        <v>20831</v>
      </c>
      <c r="Z35" s="191">
        <f>'Data Table'!CM32</f>
        <v>-1006</v>
      </c>
      <c r="AA35" s="191">
        <f>'Data Table'!CN32</f>
        <v>7757</v>
      </c>
      <c r="AB35" s="191">
        <f>'Data Table'!CO32</f>
        <v>21922</v>
      </c>
      <c r="AC35" s="191">
        <f>'Data Table'!CP32</f>
        <v>3858</v>
      </c>
      <c r="AD35" s="200">
        <f>'Data Table'!CQ32</f>
        <v>12236</v>
      </c>
      <c r="AE35" s="193" t="s">
        <v>186</v>
      </c>
      <c r="AF35" s="138">
        <f t="shared" si="1"/>
        <v>1.100601077542878E-3</v>
      </c>
      <c r="AG35" s="194">
        <f>INDEX('Data Table'!$BE$4:$BE$128,MATCH(ANG!C35,'Data Table'!$A$4:$A$128,0))</f>
        <v>241.458984669145</v>
      </c>
      <c r="AH35" s="195">
        <f>INDEX('[3]60-Mile'!$V$4:$V$129,MATCH(AE35,'[3]60-Mile'!$A$4:$A$129,0))</f>
        <v>253.14285714285714</v>
      </c>
      <c r="AI35" s="196"/>
      <c r="AJ35" s="197">
        <f>INDEX('[3]60-Mile'!$X$4:$X$129,MATCH(AE35,'[3]60-Mile'!$A$4:$A$129,0))</f>
        <v>5.0106384062886056</v>
      </c>
      <c r="AK35" s="198">
        <f>INDEX('[3]60-Mile'!$AA$4:$AA$129,MATCH(AE35,'[3]60-Mile'!$A$4:$A$129,0))</f>
        <v>3.2857142857142856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0.95704627403846154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171">
        <f t="shared" si="0"/>
        <v>73</v>
      </c>
      <c r="I36" s="172">
        <f>INDEX('Data Table'!$F$4:$F$128,MATCH(ANG!C36,'Data Table'!$A$4:$A$128,0))</f>
        <v>1.1951053169476564E-3</v>
      </c>
      <c r="J36" s="191">
        <f>'Data Table'!BV33</f>
        <v>1</v>
      </c>
      <c r="K36" s="191">
        <f>'Data Table'!BW33</f>
        <v>4</v>
      </c>
      <c r="L36" s="191">
        <f>'Data Table'!BX33</f>
        <v>1</v>
      </c>
      <c r="M36" s="191">
        <f>'Data Table'!BY33</f>
        <v>6</v>
      </c>
      <c r="N36" s="191">
        <f>'Data Table'!BZ33</f>
        <v>1</v>
      </c>
      <c r="O36" s="191">
        <f>'Data Table'!CA33</f>
        <v>0</v>
      </c>
      <c r="P36" s="191">
        <f>'Data Table'!CB33</f>
        <v>0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1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-611</v>
      </c>
      <c r="Y36" s="191">
        <f>'Data Table'!CL33</f>
        <v>1594</v>
      </c>
      <c r="Z36" s="191">
        <f>'Data Table'!CM33</f>
        <v>3846</v>
      </c>
      <c r="AA36" s="191">
        <f>'Data Table'!CN33</f>
        <v>2825</v>
      </c>
      <c r="AB36" s="191">
        <f>'Data Table'!CO33</f>
        <v>2045</v>
      </c>
      <c r="AC36" s="191">
        <f>'Data Table'!CP33</f>
        <v>411</v>
      </c>
      <c r="AD36" s="200">
        <f>'Data Table'!CQ33</f>
        <v>2493</v>
      </c>
      <c r="AE36" s="193" t="s">
        <v>185</v>
      </c>
      <c r="AF36" s="138">
        <f t="shared" si="1"/>
        <v>1.1951053169476564E-3</v>
      </c>
      <c r="AG36" s="194">
        <f>INDEX('Data Table'!$BE$4:$BE$128,MATCH(ANG!C36,'Data Table'!$A$4:$A$128,0))</f>
        <v>97.182045698313132</v>
      </c>
      <c r="AH36" s="195">
        <f>INDEX('[3]60-Mile'!$V$4:$V$129,MATCH(AE36,'[3]60-Mile'!$A$4:$A$129,0))</f>
        <v>1.8571428571428572</v>
      </c>
      <c r="AI36" s="196"/>
      <c r="AJ36" s="197">
        <f>INDEX('[3]60-Mile'!$X$4:$X$129,MATCH(AE36,'[3]60-Mile'!$A$4:$A$129,0))</f>
        <v>4.5503298989176715</v>
      </c>
      <c r="AK36" s="198">
        <f>INDEX('[3]60-Mile'!$AA$4:$AA$129,MATCH(AE36,'[3]60-Mile'!$A$4:$A$129,0))</f>
        <v>0.14285714285714285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0.94921153164324767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171">
        <f t="shared" si="0"/>
        <v>67</v>
      </c>
      <c r="I37" s="172">
        <f>INDEX('Data Table'!$F$4:$F$128,MATCH(ANG!C37,'Data Table'!$A$4:$A$128,0))</f>
        <v>1.3625646124001793E-3</v>
      </c>
      <c r="J37" s="191">
        <f>'Data Table'!BV34</f>
        <v>103</v>
      </c>
      <c r="K37" s="191">
        <f>'Data Table'!BW34</f>
        <v>96</v>
      </c>
      <c r="L37" s="191">
        <f>'Data Table'!BX34</f>
        <v>82</v>
      </c>
      <c r="M37" s="191">
        <f>'Data Table'!BY34</f>
        <v>193</v>
      </c>
      <c r="N37" s="191">
        <f>'Data Table'!BZ34</f>
        <v>297</v>
      </c>
      <c r="O37" s="191">
        <f>'Data Table'!CA34</f>
        <v>225</v>
      </c>
      <c r="P37" s="191">
        <f>'Data Table'!CB34</f>
        <v>249</v>
      </c>
      <c r="Q37" s="191">
        <f>'Data Table'!CC34</f>
        <v>2</v>
      </c>
      <c r="R37" s="191">
        <f>'Data Table'!CD34</f>
        <v>2</v>
      </c>
      <c r="S37" s="191">
        <f>'Data Table'!CE34</f>
        <v>3</v>
      </c>
      <c r="T37" s="191">
        <f>'Data Table'!CF34</f>
        <v>2</v>
      </c>
      <c r="U37" s="191">
        <f>'Data Table'!CG34</f>
        <v>1</v>
      </c>
      <c r="V37" s="191">
        <f>'Data Table'!CH34</f>
        <v>3</v>
      </c>
      <c r="W37" s="191">
        <f>'Data Table'!CI34</f>
        <v>2</v>
      </c>
      <c r="X37" s="191">
        <f>'Data Table'!CK34</f>
        <v>1134</v>
      </c>
      <c r="Y37" s="191">
        <f>'Data Table'!CL34</f>
        <v>1174</v>
      </c>
      <c r="Z37" s="191">
        <f>'Data Table'!CM34</f>
        <v>731</v>
      </c>
      <c r="AA37" s="191">
        <f>'Data Table'!CN34</f>
        <v>-1082</v>
      </c>
      <c r="AB37" s="191">
        <f>'Data Table'!CO34</f>
        <v>1560</v>
      </c>
      <c r="AC37" s="191">
        <f>'Data Table'!CP34</f>
        <v>1169</v>
      </c>
      <c r="AD37" s="200">
        <f>'Data Table'!CQ34</f>
        <v>2178</v>
      </c>
      <c r="AE37" s="193" t="s">
        <v>221</v>
      </c>
      <c r="AF37" s="138">
        <f t="shared" si="1"/>
        <v>1.3625646124001793E-3</v>
      </c>
      <c r="AG37" s="194">
        <f>INDEX('Data Table'!$BE$4:$BE$128,MATCH(ANG!C37,'Data Table'!$A$4:$A$128,0))</f>
        <v>336.6660136971451</v>
      </c>
      <c r="AH37" s="195">
        <f>INDEX('[3]60-Mile'!$V$4:$V$129,MATCH(AE37,'[3]60-Mile'!$A$4:$A$129,0))</f>
        <v>177.85714285714286</v>
      </c>
      <c r="AI37" s="196"/>
      <c r="AJ37" s="197">
        <f>INDEX('[3]60-Mile'!$X$4:$X$129,MATCH(AE37,'[3]60-Mile'!$A$4:$A$129,0))</f>
        <v>3.9178171292290074</v>
      </c>
      <c r="AK37" s="198">
        <f>INDEX('[3]60-Mile'!$AA$4:$AA$129,MATCH(AE37,'[3]60-Mile'!$A$4:$A$129,0))</f>
        <v>2.1428571428571428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0.83879075520833279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171">
        <f t="shared" si="0"/>
        <v>91</v>
      </c>
      <c r="I38" s="172">
        <f>INDEX('Data Table'!$F$4:$F$128,MATCH(ANG!C38,'Data Table'!$A$4:$A$128,0))</f>
        <v>1.0032575674719998E-4</v>
      </c>
      <c r="J38" s="191">
        <f>'Data Table'!BV35</f>
        <v>4</v>
      </c>
      <c r="K38" s="191">
        <f>'Data Table'!BW35</f>
        <v>5</v>
      </c>
      <c r="L38" s="191">
        <f>'Data Table'!BX35</f>
        <v>2</v>
      </c>
      <c r="M38" s="191">
        <f>'Data Table'!BY35</f>
        <v>2</v>
      </c>
      <c r="N38" s="191">
        <f>'Data Table'!BZ35</f>
        <v>4</v>
      </c>
      <c r="O38" s="191">
        <f>'Data Table'!CA35</f>
        <v>5</v>
      </c>
      <c r="P38" s="191">
        <f>'Data Table'!CB35</f>
        <v>2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7456</v>
      </c>
      <c r="Y38" s="191">
        <f>'Data Table'!CL35</f>
        <v>4032</v>
      </c>
      <c r="Z38" s="191">
        <f>'Data Table'!CM35</f>
        <v>1681</v>
      </c>
      <c r="AA38" s="191">
        <f>'Data Table'!CN35</f>
        <v>1806</v>
      </c>
      <c r="AB38" s="191">
        <f>'Data Table'!CO35</f>
        <v>2666</v>
      </c>
      <c r="AC38" s="191">
        <f>'Data Table'!CP35</f>
        <v>3048</v>
      </c>
      <c r="AD38" s="200">
        <f>'Data Table'!CQ35</f>
        <v>3273</v>
      </c>
      <c r="AE38" s="193" t="s">
        <v>217</v>
      </c>
      <c r="AF38" s="138">
        <f t="shared" si="1"/>
        <v>1.0032575674719998E-4</v>
      </c>
      <c r="AG38" s="194">
        <f>INDEX('Data Table'!$BE$4:$BE$128,MATCH(ANG!C38,'Data Table'!$A$4:$A$128,0))</f>
        <v>87.76095587257565</v>
      </c>
      <c r="AH38" s="195">
        <f>INDEX('[3]60-Mile'!$V$4:$V$129,MATCH(AE38,'[3]60-Mile'!$A$4:$A$129,0))</f>
        <v>3.4285714285714284</v>
      </c>
      <c r="AI38" s="196"/>
      <c r="AJ38" s="197">
        <f>INDEX('[3]60-Mile'!$X$4:$X$129,MATCH(AE38,'[3]60-Mile'!$A$4:$A$129,0))</f>
        <v>2.2795053473396272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0.70536283582089554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171">
        <f t="shared" si="0"/>
        <v>37</v>
      </c>
      <c r="I39" s="172">
        <f>INDEX('Data Table'!$F$4:$F$128,MATCH(ANG!C39,'Data Table'!$A$4:$A$128,0))</f>
        <v>2.2837080437117692E-2</v>
      </c>
      <c r="J39" s="191">
        <f>'Data Table'!BV36</f>
        <v>180</v>
      </c>
      <c r="K39" s="191">
        <f>'Data Table'!BW36</f>
        <v>212</v>
      </c>
      <c r="L39" s="191">
        <f>'Data Table'!BX36</f>
        <v>305</v>
      </c>
      <c r="M39" s="191">
        <f>'Data Table'!BY36</f>
        <v>255</v>
      </c>
      <c r="N39" s="191">
        <f>'Data Table'!BZ36</f>
        <v>311</v>
      </c>
      <c r="O39" s="191">
        <f>'Data Table'!CA36</f>
        <v>285</v>
      </c>
      <c r="P39" s="191">
        <f>'Data Table'!CB36</f>
        <v>179</v>
      </c>
      <c r="Q39" s="191">
        <f>'Data Table'!CC36</f>
        <v>0</v>
      </c>
      <c r="R39" s="191">
        <f>'Data Table'!CD36</f>
        <v>1</v>
      </c>
      <c r="S39" s="191">
        <f>'Data Table'!CE36</f>
        <v>4</v>
      </c>
      <c r="T39" s="191">
        <f>'Data Table'!CF36</f>
        <v>2</v>
      </c>
      <c r="U39" s="191">
        <f>'Data Table'!CG36</f>
        <v>5</v>
      </c>
      <c r="V39" s="191">
        <f>'Data Table'!CH36</f>
        <v>0</v>
      </c>
      <c r="W39" s="191">
        <f>'Data Table'!CI36</f>
        <v>1</v>
      </c>
      <c r="X39" s="191">
        <f>'Data Table'!CK36</f>
        <v>100</v>
      </c>
      <c r="Y39" s="191">
        <f>'Data Table'!CL36</f>
        <v>-261</v>
      </c>
      <c r="Z39" s="191">
        <f>'Data Table'!CM36</f>
        <v>-1011</v>
      </c>
      <c r="AA39" s="191">
        <f>'Data Table'!CN36</f>
        <v>-1027</v>
      </c>
      <c r="AB39" s="191">
        <f>'Data Table'!CO36</f>
        <v>275</v>
      </c>
      <c r="AC39" s="191">
        <f>'Data Table'!CP36</f>
        <v>-376</v>
      </c>
      <c r="AD39" s="200">
        <f>'Data Table'!CQ36</f>
        <v>563</v>
      </c>
      <c r="AE39" s="193" t="s">
        <v>201</v>
      </c>
      <c r="AF39" s="138">
        <f t="shared" si="1"/>
        <v>2.2837080437117692E-2</v>
      </c>
      <c r="AG39" s="194">
        <f>INDEX('Data Table'!$BE$4:$BE$128,MATCH(ANG!C39,'Data Table'!$A$4:$A$128,0))</f>
        <v>611.674558996114</v>
      </c>
      <c r="AH39" s="195">
        <f>INDEX('[3]60-Mile'!$V$4:$V$129,MATCH(AE39,'[3]60-Mile'!$A$4:$A$129,0))</f>
        <v>246.71428571428572</v>
      </c>
      <c r="AI39" s="196"/>
      <c r="AJ39" s="197">
        <f>INDEX('[3]60-Mile'!$X$4:$X$129,MATCH(AE39,'[3]60-Mile'!$A$4:$A$129,0))</f>
        <v>4.8708687042119321</v>
      </c>
      <c r="AK39" s="198">
        <f>INDEX('[3]60-Mile'!$AA$4:$AA$129,MATCH(AE39,'[3]60-Mile'!$A$4:$A$129,0))</f>
        <v>1.8571428571428572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0.62221431303613861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171">
        <f t="shared" si="0"/>
        <v>15</v>
      </c>
      <c r="I40" s="172">
        <f>INDEX('Data Table'!$F$4:$F$128,MATCH(ANG!C40,'Data Table'!$A$4:$A$128,0))</f>
        <v>0.66635380125485466</v>
      </c>
      <c r="J40" s="191">
        <f>'Data Table'!BV37</f>
        <v>377</v>
      </c>
      <c r="K40" s="191">
        <f>'Data Table'!BW37</f>
        <v>287</v>
      </c>
      <c r="L40" s="191">
        <f>'Data Table'!BX37</f>
        <v>362</v>
      </c>
      <c r="M40" s="191">
        <f>'Data Table'!BY37</f>
        <v>545</v>
      </c>
      <c r="N40" s="191">
        <f>'Data Table'!BZ37</f>
        <v>469</v>
      </c>
      <c r="O40" s="191">
        <f>'Data Table'!CA37</f>
        <v>492</v>
      </c>
      <c r="P40" s="191">
        <f>'Data Table'!CB37</f>
        <v>551</v>
      </c>
      <c r="Q40" s="191">
        <f>'Data Table'!CC37</f>
        <v>17</v>
      </c>
      <c r="R40" s="191">
        <f>'Data Table'!CD37</f>
        <v>32</v>
      </c>
      <c r="S40" s="191">
        <f>'Data Table'!CE37</f>
        <v>42</v>
      </c>
      <c r="T40" s="191">
        <f>'Data Table'!CF37</f>
        <v>51</v>
      </c>
      <c r="U40" s="191">
        <f>'Data Table'!CG37</f>
        <v>58</v>
      </c>
      <c r="V40" s="191">
        <f>'Data Table'!CH37</f>
        <v>35</v>
      </c>
      <c r="W40" s="191">
        <f>'Data Table'!CI37</f>
        <v>47</v>
      </c>
      <c r="X40" s="191">
        <f>'Data Table'!CK37</f>
        <v>1173</v>
      </c>
      <c r="Y40" s="191">
        <f>'Data Table'!CL37</f>
        <v>853</v>
      </c>
      <c r="Z40" s="191">
        <f>'Data Table'!CM37</f>
        <v>814</v>
      </c>
      <c r="AA40" s="191">
        <f>'Data Table'!CN37</f>
        <v>266</v>
      </c>
      <c r="AB40" s="191">
        <f>'Data Table'!CO37</f>
        <v>1038</v>
      </c>
      <c r="AC40" s="191">
        <f>'Data Table'!CP37</f>
        <v>790</v>
      </c>
      <c r="AD40" s="200">
        <f>'Data Table'!CQ37</f>
        <v>1116</v>
      </c>
      <c r="AE40" s="193" t="s">
        <v>212</v>
      </c>
      <c r="AF40" s="138">
        <f t="shared" si="1"/>
        <v>0.66635380125485466</v>
      </c>
      <c r="AG40" s="194">
        <f>INDEX('Data Table'!$BE$4:$BE$128,MATCH(ANG!C40,'Data Table'!$A$4:$A$128,0))</f>
        <v>1221.2886470308633</v>
      </c>
      <c r="AH40" s="195">
        <f>INDEX('[3]60-Mile'!$V$4:$V$129,MATCH(AE40,'[3]60-Mile'!$A$4:$A$129,0))</f>
        <v>440.42857142857144</v>
      </c>
      <c r="AI40" s="196"/>
      <c r="AJ40" s="197">
        <f>INDEX('[3]60-Mile'!$X$4:$X$129,MATCH(AE40,'[3]60-Mile'!$A$4:$A$129,0))</f>
        <v>81.92528948562196</v>
      </c>
      <c r="AK40" s="198">
        <f>INDEX('[3]60-Mile'!$AA$4:$AA$129,MATCH(AE40,'[3]60-Mile'!$A$4:$A$129,0))</f>
        <v>40.285714285714285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0.66791588992194906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171">
        <f t="shared" si="0"/>
        <v>106</v>
      </c>
      <c r="I41" s="172">
        <f>INDEX('Data Table'!$F$4:$F$128,MATCH(ANG!C41,'Data Table'!$A$4:$A$128,0))</f>
        <v>3.1819513767486916E-6</v>
      </c>
      <c r="J41" s="191">
        <f>'Data Table'!BV38</f>
        <v>4</v>
      </c>
      <c r="K41" s="191">
        <f>'Data Table'!BW38</f>
        <v>4</v>
      </c>
      <c r="L41" s="191">
        <f>'Data Table'!BX38</f>
        <v>3</v>
      </c>
      <c r="M41" s="191">
        <f>'Data Table'!BY38</f>
        <v>3</v>
      </c>
      <c r="N41" s="191">
        <f>'Data Table'!BZ38</f>
        <v>1</v>
      </c>
      <c r="O41" s="191">
        <f>'Data Table'!CA38</f>
        <v>2</v>
      </c>
      <c r="P41" s="191">
        <f>'Data Table'!CB38</f>
        <v>5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1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704</v>
      </c>
      <c r="Y41" s="191">
        <f>'Data Table'!CL38</f>
        <v>536</v>
      </c>
      <c r="Z41" s="191">
        <f>'Data Table'!CM38</f>
        <v>123</v>
      </c>
      <c r="AA41" s="191">
        <f>'Data Table'!CN38</f>
        <v>723</v>
      </c>
      <c r="AB41" s="191">
        <f>'Data Table'!CO38</f>
        <v>762</v>
      </c>
      <c r="AC41" s="191">
        <f>'Data Table'!CP38</f>
        <v>1263</v>
      </c>
      <c r="AD41" s="200">
        <f>'Data Table'!CQ38</f>
        <v>1336</v>
      </c>
      <c r="AE41" s="193" t="s">
        <v>179</v>
      </c>
      <c r="AF41" s="138">
        <f t="shared" si="1"/>
        <v>3.1819513767486916E-6</v>
      </c>
      <c r="AG41" s="194">
        <f>INDEX('Data Table'!$BE$4:$BE$128,MATCH(ANG!C41,'Data Table'!$A$4:$A$128,0))</f>
        <v>157.74330988437399</v>
      </c>
      <c r="AH41" s="195">
        <f>INDEX('[3]60-Mile'!$V$4:$V$129,MATCH(AE41,'[3]60-Mile'!$A$4:$A$129,0))</f>
        <v>3.1428571428571428</v>
      </c>
      <c r="AI41" s="196"/>
      <c r="AJ41" s="197">
        <f>INDEX('[3]60-Mile'!$X$4:$X$129,MATCH(AE41,'[3]60-Mile'!$A$4:$A$129,0))</f>
        <v>9.2584666931027915</v>
      </c>
      <c r="AK41" s="198">
        <f>INDEX('[3]60-Mile'!$AA$4:$AA$129,MATCH(AE41,'[3]60-Mile'!$A$4:$A$129,0))</f>
        <v>0.14285714285714285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0.87069791314538092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171">
        <f t="shared" si="0"/>
        <v>52</v>
      </c>
      <c r="I42" s="172">
        <f>INDEX('Data Table'!$F$4:$F$128,MATCH(ANG!C42,'Data Table'!$A$4:$A$128,0))</f>
        <v>3.2460828719431943E-3</v>
      </c>
      <c r="J42" s="191">
        <f>'Data Table'!BV39</f>
        <v>102</v>
      </c>
      <c r="K42" s="191">
        <f>'Data Table'!BW39</f>
        <v>69</v>
      </c>
      <c r="L42" s="191">
        <f>'Data Table'!BX39</f>
        <v>179</v>
      </c>
      <c r="M42" s="191">
        <f>'Data Table'!BY39</f>
        <v>269</v>
      </c>
      <c r="N42" s="191">
        <f>'Data Table'!BZ39</f>
        <v>216</v>
      </c>
      <c r="O42" s="191">
        <f>'Data Table'!CA39</f>
        <v>410</v>
      </c>
      <c r="P42" s="191">
        <f>'Data Table'!CB39</f>
        <v>293</v>
      </c>
      <c r="Q42" s="191">
        <f>'Data Table'!CC39</f>
        <v>1</v>
      </c>
      <c r="R42" s="191">
        <f>'Data Table'!CD39</f>
        <v>0</v>
      </c>
      <c r="S42" s="191">
        <f>'Data Table'!CE39</f>
        <v>13</v>
      </c>
      <c r="T42" s="191">
        <f>'Data Table'!CF39</f>
        <v>6</v>
      </c>
      <c r="U42" s="191">
        <f>'Data Table'!CG39</f>
        <v>16</v>
      </c>
      <c r="V42" s="191">
        <f>'Data Table'!CH39</f>
        <v>11</v>
      </c>
      <c r="W42" s="191">
        <f>'Data Table'!CI39</f>
        <v>2</v>
      </c>
      <c r="X42" s="191">
        <f>'Data Table'!CK39</f>
        <v>0</v>
      </c>
      <c r="Y42" s="191">
        <f>'Data Table'!CL39</f>
        <v>745</v>
      </c>
      <c r="Z42" s="191">
        <f>'Data Table'!CM39</f>
        <v>1638</v>
      </c>
      <c r="AA42" s="191">
        <f>'Data Table'!CN39</f>
        <v>-121</v>
      </c>
      <c r="AB42" s="191">
        <f>'Data Table'!CO39</f>
        <v>-666</v>
      </c>
      <c r="AC42" s="191">
        <f>'Data Table'!CP39</f>
        <v>1349</v>
      </c>
      <c r="AD42" s="200">
        <f>'Data Table'!CQ39</f>
        <v>994</v>
      </c>
      <c r="AE42" s="193" t="s">
        <v>225</v>
      </c>
      <c r="AF42" s="138">
        <f t="shared" si="1"/>
        <v>3.2460828719431943E-3</v>
      </c>
      <c r="AG42" s="194">
        <f>INDEX('Data Table'!$BE$4:$BE$128,MATCH(ANG!C42,'Data Table'!$A$4:$A$128,0))</f>
        <v>218.82038090575364</v>
      </c>
      <c r="AH42" s="195">
        <f>INDEX('[3]60-Mile'!$V$4:$V$129,MATCH(AE42,'[3]60-Mile'!$A$4:$A$129,0))</f>
        <v>219.71428571428572</v>
      </c>
      <c r="AI42" s="196"/>
      <c r="AJ42" s="197">
        <f>INDEX('[3]60-Mile'!$X$4:$X$129,MATCH(AE42,'[3]60-Mile'!$A$4:$A$129,0))</f>
        <v>9.6312179879047957</v>
      </c>
      <c r="AK42" s="198">
        <f>INDEX('[3]60-Mile'!$AA$4:$AA$129,MATCH(AE42,'[3]60-Mile'!$A$4:$A$129,0))</f>
        <v>7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0.90493756086343047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370</v>
      </c>
      <c r="E43" s="68">
        <v>86</v>
      </c>
      <c r="F43" s="170" t="s">
        <v>153</v>
      </c>
      <c r="G43" s="171">
        <v>24</v>
      </c>
      <c r="H43" s="171">
        <f t="shared" si="0"/>
        <v>43</v>
      </c>
      <c r="I43" s="172">
        <f>INDEX('Data Table'!$F$4:$F$128,MATCH(ANG!C43,'Data Table'!$A$4:$A$128,0))</f>
        <v>1.005421102102309E-2</v>
      </c>
      <c r="J43" s="191">
        <f>'Data Table'!BV40</f>
        <v>229</v>
      </c>
      <c r="K43" s="191">
        <f>'Data Table'!BW40</f>
        <v>217</v>
      </c>
      <c r="L43" s="191">
        <f>'Data Table'!BX40</f>
        <v>151</v>
      </c>
      <c r="M43" s="191">
        <f>'Data Table'!BY40</f>
        <v>315</v>
      </c>
      <c r="N43" s="191">
        <f>'Data Table'!BZ40</f>
        <v>336</v>
      </c>
      <c r="O43" s="191">
        <f>'Data Table'!CA40</f>
        <v>276</v>
      </c>
      <c r="P43" s="191">
        <f>'Data Table'!CB40</f>
        <v>274</v>
      </c>
      <c r="Q43" s="191">
        <f>'Data Table'!CC40</f>
        <v>0</v>
      </c>
      <c r="R43" s="191">
        <f>'Data Table'!CD40</f>
        <v>0</v>
      </c>
      <c r="S43" s="191">
        <f>'Data Table'!CE40</f>
        <v>20</v>
      </c>
      <c r="T43" s="191">
        <f>'Data Table'!CF40</f>
        <v>13</v>
      </c>
      <c r="U43" s="191">
        <f>'Data Table'!CG40</f>
        <v>13</v>
      </c>
      <c r="V43" s="191">
        <f>'Data Table'!CH40</f>
        <v>6</v>
      </c>
      <c r="W43" s="191">
        <f>'Data Table'!CI40</f>
        <v>1</v>
      </c>
      <c r="X43" s="191">
        <f>'Data Table'!CK40</f>
        <v>30544</v>
      </c>
      <c r="Y43" s="191">
        <f>'Data Table'!CL40</f>
        <v>18028</v>
      </c>
      <c r="Z43" s="191">
        <f>'Data Table'!CM40</f>
        <v>26495</v>
      </c>
      <c r="AA43" s="191">
        <f>'Data Table'!CN40</f>
        <v>23029</v>
      </c>
      <c r="AB43" s="191">
        <f>'Data Table'!CO40</f>
        <v>23197</v>
      </c>
      <c r="AC43" s="191">
        <f>'Data Table'!CP40</f>
        <v>19203</v>
      </c>
      <c r="AD43" s="200">
        <f>'Data Table'!CQ40</f>
        <v>43505</v>
      </c>
      <c r="AE43" s="259" t="s">
        <v>204</v>
      </c>
      <c r="AF43" s="134">
        <f t="shared" si="1"/>
        <v>1.005421102102309E-2</v>
      </c>
      <c r="AG43" s="241">
        <f>INDEX('Data Table'!$BE$4:$BE$128,MATCH(ANG!C43,'Data Table'!$A$4:$A$128,0))</f>
        <v>213.35512836769664</v>
      </c>
      <c r="AH43" s="242">
        <f>INDEX('[3]60-Mile'!$V$4:$V$129,MATCH(AE43,'[3]60-Mile'!$A$4:$A$129,0))</f>
        <v>256.85714285714283</v>
      </c>
      <c r="AI43" s="243"/>
      <c r="AJ43" s="244">
        <f>INDEX('[3]60-Mile'!$X$4:$X$129,MATCH(AE43,'[3]60-Mile'!$A$4:$A$129,0))</f>
        <v>7.0463378846433127</v>
      </c>
      <c r="AK43" s="245">
        <f>INDEX('[3]60-Mile'!$AA$4:$AA$129,MATCH(AE43,'[3]60-Mile'!$A$4:$A$129,0))</f>
        <v>7.5714285714285712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171">
        <f t="shared" si="0"/>
        <v>72</v>
      </c>
      <c r="I44" s="172">
        <f>INDEX('Data Table'!$F$4:$F$128,MATCH(ANG!C44,'Data Table'!$A$4:$A$128,0))</f>
        <v>1.2149413924941561E-3</v>
      </c>
      <c r="J44" s="191">
        <f>'Data Table'!BV41</f>
        <v>162</v>
      </c>
      <c r="K44" s="191">
        <f>'Data Table'!BW41</f>
        <v>130</v>
      </c>
      <c r="L44" s="191">
        <f>'Data Table'!BX41</f>
        <v>120</v>
      </c>
      <c r="M44" s="191">
        <f>'Data Table'!BY41</f>
        <v>166</v>
      </c>
      <c r="N44" s="191">
        <f>'Data Table'!BZ41</f>
        <v>180</v>
      </c>
      <c r="O44" s="191">
        <f>'Data Table'!CA41</f>
        <v>206</v>
      </c>
      <c r="P44" s="191">
        <f>'Data Table'!CB41</f>
        <v>104</v>
      </c>
      <c r="Q44" s="191">
        <f>'Data Table'!CC41</f>
        <v>1</v>
      </c>
      <c r="R44" s="191">
        <f>'Data Table'!CD41</f>
        <v>3</v>
      </c>
      <c r="S44" s="191">
        <f>'Data Table'!CE41</f>
        <v>10</v>
      </c>
      <c r="T44" s="191">
        <f>'Data Table'!CF41</f>
        <v>3</v>
      </c>
      <c r="U44" s="191">
        <f>'Data Table'!CG41</f>
        <v>4</v>
      </c>
      <c r="V44" s="191">
        <f>'Data Table'!CH41</f>
        <v>1</v>
      </c>
      <c r="W44" s="191">
        <f>'Data Table'!CI41</f>
        <v>0</v>
      </c>
      <c r="X44" s="191">
        <f>'Data Table'!CK41</f>
        <v>3705</v>
      </c>
      <c r="Y44" s="191">
        <f>'Data Table'!CL41</f>
        <v>2716</v>
      </c>
      <c r="Z44" s="191">
        <f>'Data Table'!CM41</f>
        <v>2629</v>
      </c>
      <c r="AA44" s="191">
        <f>'Data Table'!CN41</f>
        <v>1918</v>
      </c>
      <c r="AB44" s="191">
        <f>'Data Table'!CO41</f>
        <v>269</v>
      </c>
      <c r="AC44" s="191">
        <f>'Data Table'!CP41</f>
        <v>4531</v>
      </c>
      <c r="AD44" s="200">
        <f>'Data Table'!CQ41</f>
        <v>7036</v>
      </c>
      <c r="AE44" s="193" t="s">
        <v>171</v>
      </c>
      <c r="AF44" s="138">
        <f t="shared" si="1"/>
        <v>1.2149413924941561E-3</v>
      </c>
      <c r="AG44" s="194">
        <f>INDEX('Data Table'!$BE$4:$BE$128,MATCH(ANG!C44,'Data Table'!$A$4:$A$128,0))</f>
        <v>467.57323112468322</v>
      </c>
      <c r="AH44" s="195">
        <f>INDEX('[3]60-Mile'!$V$4:$V$129,MATCH(AE44,'[3]60-Mile'!$A$4:$A$129,0))</f>
        <v>152.57142857142858</v>
      </c>
      <c r="AI44" s="196"/>
      <c r="AJ44" s="197">
        <f>INDEX('[3]60-Mile'!$X$4:$X$129,MATCH(AE44,'[3]60-Mile'!$A$4:$A$129,0))</f>
        <v>8.7872872021277555</v>
      </c>
      <c r="AK44" s="198">
        <f>INDEX('[3]60-Mile'!$AA$4:$AA$129,MATCH(AE44,'[3]60-Mile'!$A$4:$A$129,0))</f>
        <v>3.1428571428571428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0.90532578369566175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171">
        <f t="shared" si="0"/>
        <v>62</v>
      </c>
      <c r="I45" s="172">
        <f>INDEX('Data Table'!$F$4:$F$128,MATCH(ANG!C45,'Data Table'!$A$4:$A$128,0))</f>
        <v>1.9406746240902546E-3</v>
      </c>
      <c r="J45" s="191">
        <f>'Data Table'!BV42</f>
        <v>11</v>
      </c>
      <c r="K45" s="191">
        <f>'Data Table'!BW42</f>
        <v>63</v>
      </c>
      <c r="L45" s="191">
        <f>'Data Table'!BX42</f>
        <v>40</v>
      </c>
      <c r="M45" s="191">
        <f>'Data Table'!BY42</f>
        <v>46</v>
      </c>
      <c r="N45" s="191">
        <f>'Data Table'!BZ42</f>
        <v>46</v>
      </c>
      <c r="O45" s="191">
        <f>'Data Table'!CA42</f>
        <v>40</v>
      </c>
      <c r="P45" s="191">
        <f>'Data Table'!CB42</f>
        <v>21</v>
      </c>
      <c r="Q45" s="191">
        <f>'Data Table'!CC42</f>
        <v>0</v>
      </c>
      <c r="R45" s="191">
        <f>'Data Table'!CD42</f>
        <v>2</v>
      </c>
      <c r="S45" s="191">
        <f>'Data Table'!CE42</f>
        <v>5</v>
      </c>
      <c r="T45" s="191">
        <f>'Data Table'!CF42</f>
        <v>1</v>
      </c>
      <c r="U45" s="191">
        <f>'Data Table'!CG42</f>
        <v>0</v>
      </c>
      <c r="V45" s="191">
        <f>'Data Table'!CH42</f>
        <v>1</v>
      </c>
      <c r="W45" s="191">
        <f>'Data Table'!CI42</f>
        <v>3</v>
      </c>
      <c r="X45" s="191">
        <f>'Data Table'!CK42</f>
        <v>-2460</v>
      </c>
      <c r="Y45" s="191">
        <f>'Data Table'!CL42</f>
        <v>-81099</v>
      </c>
      <c r="Z45" s="191">
        <f>'Data Table'!CM42</f>
        <v>-2600</v>
      </c>
      <c r="AA45" s="191">
        <f>'Data Table'!CN42</f>
        <v>-375</v>
      </c>
      <c r="AB45" s="191">
        <f>'Data Table'!CO42</f>
        <v>-1593</v>
      </c>
      <c r="AC45" s="191">
        <f>'Data Table'!CP42</f>
        <v>3687</v>
      </c>
      <c r="AD45" s="200">
        <f>'Data Table'!CQ42</f>
        <v>-214</v>
      </c>
      <c r="AE45" s="193" t="s">
        <v>222</v>
      </c>
      <c r="AF45" s="138">
        <f t="shared" si="1"/>
        <v>1.9406746240902546E-3</v>
      </c>
      <c r="AG45" s="194">
        <f>INDEX('Data Table'!$BE$4:$BE$128,MATCH(ANG!C45,'Data Table'!$A$4:$A$128,0))</f>
        <v>160.55532569863854</v>
      </c>
      <c r="AH45" s="195">
        <f>INDEX('[3]60-Mile'!$V$4:$V$129,MATCH(AE45,'[3]60-Mile'!$A$4:$A$129,0))</f>
        <v>38.142857142857146</v>
      </c>
      <c r="AI45" s="196"/>
      <c r="AJ45" s="197">
        <f>INDEX('[3]60-Mile'!$X$4:$X$129,MATCH(AE45,'[3]60-Mile'!$A$4:$A$129,0))</f>
        <v>6.7826631254705472</v>
      </c>
      <c r="AK45" s="198">
        <f>INDEX('[3]60-Mile'!$AA$4:$AA$129,MATCH(AE45,'[3]60-Mile'!$A$4:$A$129,0))</f>
        <v>1.7142857142857142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0.77429968749296219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171">
        <f t="shared" si="0"/>
        <v>11</v>
      </c>
      <c r="I46" s="172">
        <f>INDEX('Data Table'!$F$4:$F$128,MATCH(ANG!C46,'Data Table'!$A$4:$A$128,0))</f>
        <v>1.8836022781981532</v>
      </c>
      <c r="J46" s="191">
        <f>'Data Table'!BV43</f>
        <v>1008</v>
      </c>
      <c r="K46" s="191">
        <f>'Data Table'!BW43</f>
        <v>655</v>
      </c>
      <c r="L46" s="191">
        <f>'Data Table'!BX43</f>
        <v>895</v>
      </c>
      <c r="M46" s="191">
        <f>'Data Table'!BY43</f>
        <v>797</v>
      </c>
      <c r="N46" s="191">
        <f>'Data Table'!BZ43</f>
        <v>931</v>
      </c>
      <c r="O46" s="191">
        <f>'Data Table'!CA43</f>
        <v>903</v>
      </c>
      <c r="P46" s="191">
        <f>'Data Table'!CB43</f>
        <v>614</v>
      </c>
      <c r="Q46" s="191">
        <f>'Data Table'!CC43</f>
        <v>19</v>
      </c>
      <c r="R46" s="191">
        <f>'Data Table'!CD43</f>
        <v>24</v>
      </c>
      <c r="S46" s="191">
        <f>'Data Table'!CE43</f>
        <v>121</v>
      </c>
      <c r="T46" s="191">
        <f>'Data Table'!CF43</f>
        <v>94</v>
      </c>
      <c r="U46" s="191">
        <f>'Data Table'!CG43</f>
        <v>87</v>
      </c>
      <c r="V46" s="191">
        <f>'Data Table'!CH43</f>
        <v>71</v>
      </c>
      <c r="W46" s="191">
        <f>'Data Table'!CI43</f>
        <v>32</v>
      </c>
      <c r="X46" s="191">
        <f>'Data Table'!CK43</f>
        <v>8</v>
      </c>
      <c r="Y46" s="191">
        <f>'Data Table'!CL43</f>
        <v>207</v>
      </c>
      <c r="Z46" s="191">
        <f>'Data Table'!CM43</f>
        <v>630</v>
      </c>
      <c r="AA46" s="191">
        <f>'Data Table'!CN43</f>
        <v>82</v>
      </c>
      <c r="AB46" s="191">
        <f>'Data Table'!CO43</f>
        <v>-64</v>
      </c>
      <c r="AC46" s="191">
        <f>'Data Table'!CP43</f>
        <v>582</v>
      </c>
      <c r="AD46" s="200">
        <f>'Data Table'!CQ43</f>
        <v>706</v>
      </c>
      <c r="AE46" s="193" t="s">
        <v>210</v>
      </c>
      <c r="AF46" s="138">
        <f t="shared" si="1"/>
        <v>1.8836022781981532</v>
      </c>
      <c r="AG46" s="194">
        <f>INDEX('Data Table'!$BE$4:$BE$128,MATCH(ANG!C46,'Data Table'!$A$4:$A$128,0))</f>
        <v>957.33836030078805</v>
      </c>
      <c r="AH46" s="195">
        <f>INDEX('[3]60-Mile'!$V$4:$V$129,MATCH(AE46,'[3]60-Mile'!$A$4:$A$129,0))</f>
        <v>829</v>
      </c>
      <c r="AI46" s="196"/>
      <c r="AJ46" s="197">
        <f>INDEX('[3]60-Mile'!$X$4:$X$129,MATCH(AE46,'[3]60-Mile'!$A$4:$A$129,0))</f>
        <v>66.235922950847495</v>
      </c>
      <c r="AK46" s="198">
        <f>INDEX('[3]60-Mile'!$AA$4:$AA$129,MATCH(AE46,'[3]60-Mile'!$A$4:$A$129,0))</f>
        <v>64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0.67670415959252894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171">
        <f t="shared" si="0"/>
        <v>29</v>
      </c>
      <c r="I47" s="172">
        <f>INDEX('Data Table'!$F$4:$F$128,MATCH(ANG!C47,'Data Table'!$A$4:$A$128,0))</f>
        <v>5.0590957359507666E-2</v>
      </c>
      <c r="J47" s="191">
        <f>'Data Table'!BV44</f>
        <v>1350</v>
      </c>
      <c r="K47" s="191">
        <f>'Data Table'!BW44</f>
        <v>1185</v>
      </c>
      <c r="L47" s="191">
        <f>'Data Table'!BX44</f>
        <v>758</v>
      </c>
      <c r="M47" s="191">
        <f>'Data Table'!BY44</f>
        <v>1027</v>
      </c>
      <c r="N47" s="191">
        <f>'Data Table'!BZ44</f>
        <v>932</v>
      </c>
      <c r="O47" s="191">
        <f>'Data Table'!CA44</f>
        <v>831</v>
      </c>
      <c r="P47" s="191">
        <f>'Data Table'!CB44</f>
        <v>656</v>
      </c>
      <c r="Q47" s="191">
        <f>'Data Table'!CC44</f>
        <v>28</v>
      </c>
      <c r="R47" s="191">
        <f>'Data Table'!CD44</f>
        <v>24</v>
      </c>
      <c r="S47" s="191">
        <f>'Data Table'!CE44</f>
        <v>47</v>
      </c>
      <c r="T47" s="191">
        <f>'Data Table'!CF44</f>
        <v>36</v>
      </c>
      <c r="U47" s="191">
        <f>'Data Table'!CG44</f>
        <v>30</v>
      </c>
      <c r="V47" s="191">
        <f>'Data Table'!CH44</f>
        <v>25</v>
      </c>
      <c r="W47" s="191">
        <f>'Data Table'!CI44</f>
        <v>9</v>
      </c>
      <c r="X47" s="191">
        <f>'Data Table'!CK44</f>
        <v>686</v>
      </c>
      <c r="Y47" s="191">
        <f>'Data Table'!CL44</f>
        <v>520</v>
      </c>
      <c r="Z47" s="191">
        <f>'Data Table'!CM44</f>
        <v>1464</v>
      </c>
      <c r="AA47" s="191">
        <f>'Data Table'!CN44</f>
        <v>2612</v>
      </c>
      <c r="AB47" s="191">
        <f>'Data Table'!CO44</f>
        <v>2283</v>
      </c>
      <c r="AC47" s="191">
        <f>'Data Table'!CP44</f>
        <v>1372</v>
      </c>
      <c r="AD47" s="200">
        <f>'Data Table'!CQ44</f>
        <v>403</v>
      </c>
      <c r="AE47" s="193" t="s">
        <v>240</v>
      </c>
      <c r="AF47" s="138">
        <f t="shared" si="1"/>
        <v>5.0590957359507666E-2</v>
      </c>
      <c r="AG47" s="194">
        <f>INDEX('Data Table'!$BE$4:$BE$128,MATCH(ANG!C47,'Data Table'!$A$4:$A$128,0))</f>
        <v>828.38197749322137</v>
      </c>
      <c r="AH47" s="195">
        <f>INDEX('[3]60-Mile'!$V$4:$V$129,MATCH(AE47,'[3]60-Mile'!$A$4:$A$129,0))</f>
        <v>962.71428571428567</v>
      </c>
      <c r="AI47" s="196"/>
      <c r="AJ47" s="197">
        <f>INDEX('[3]60-Mile'!$X$4:$X$129,MATCH(AE47,'[3]60-Mile'!$A$4:$A$129,0))</f>
        <v>31.84569434187431</v>
      </c>
      <c r="AK47" s="198">
        <f>INDEX('[3]60-Mile'!$AA$4:$AA$129,MATCH(AE47,'[3]60-Mile'!$A$4:$A$129,0))</f>
        <v>28.428571428571427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0.93502858630167018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171">
        <f t="shared" si="0"/>
        <v>80</v>
      </c>
      <c r="I48" s="172">
        <f>INDEX('Data Table'!$F$4:$F$128,MATCH(ANG!C48,'Data Table'!$A$4:$A$128,0))</f>
        <v>7.2962060632741194E-4</v>
      </c>
      <c r="J48" s="191">
        <f>'Data Table'!BV45</f>
        <v>32</v>
      </c>
      <c r="K48" s="191">
        <f>'Data Table'!BW45</f>
        <v>87</v>
      </c>
      <c r="L48" s="191">
        <f>'Data Table'!BX45</f>
        <v>91</v>
      </c>
      <c r="M48" s="191">
        <f>'Data Table'!BY45</f>
        <v>61</v>
      </c>
      <c r="N48" s="191">
        <f>'Data Table'!BZ45</f>
        <v>120</v>
      </c>
      <c r="O48" s="191">
        <f>'Data Table'!CA45</f>
        <v>151</v>
      </c>
      <c r="P48" s="191">
        <f>'Data Table'!CB45</f>
        <v>127</v>
      </c>
      <c r="Q48" s="191">
        <f>'Data Table'!CC45</f>
        <v>3</v>
      </c>
      <c r="R48" s="191">
        <f>'Data Table'!CD45</f>
        <v>2</v>
      </c>
      <c r="S48" s="191">
        <f>'Data Table'!CE45</f>
        <v>10</v>
      </c>
      <c r="T48" s="191">
        <f>'Data Table'!CF45</f>
        <v>2</v>
      </c>
      <c r="U48" s="191">
        <f>'Data Table'!CG45</f>
        <v>4</v>
      </c>
      <c r="V48" s="191">
        <f>'Data Table'!CH45</f>
        <v>1</v>
      </c>
      <c r="W48" s="191">
        <f>'Data Table'!CI45</f>
        <v>2</v>
      </c>
      <c r="X48" s="191">
        <f>'Data Table'!CK45</f>
        <v>4334</v>
      </c>
      <c r="Y48" s="191">
        <f>'Data Table'!CL45</f>
        <v>879</v>
      </c>
      <c r="Z48" s="191">
        <f>'Data Table'!CM45</f>
        <v>4916</v>
      </c>
      <c r="AA48" s="191">
        <f>'Data Table'!CN45</f>
        <v>2578</v>
      </c>
      <c r="AB48" s="191">
        <f>'Data Table'!CO45</f>
        <v>-1368</v>
      </c>
      <c r="AC48" s="191">
        <f>'Data Table'!CP45</f>
        <v>6027</v>
      </c>
      <c r="AD48" s="200">
        <f>'Data Table'!CQ45</f>
        <v>1602</v>
      </c>
      <c r="AE48" s="193" t="s">
        <v>206</v>
      </c>
      <c r="AF48" s="138">
        <f t="shared" si="1"/>
        <v>7.2962060632741194E-4</v>
      </c>
      <c r="AG48" s="194">
        <f>INDEX('Data Table'!$BE$4:$BE$128,MATCH(ANG!C48,'Data Table'!$A$4:$A$128,0))</f>
        <v>296.04748310548382</v>
      </c>
      <c r="AH48" s="195">
        <f>INDEX('[3]60-Mile'!$V$4:$V$129,MATCH(AE48,'[3]60-Mile'!$A$4:$A$129,0))</f>
        <v>95.571428571428569</v>
      </c>
      <c r="AI48" s="196"/>
      <c r="AJ48" s="197">
        <f>INDEX('[3]60-Mile'!$X$4:$X$129,MATCH(AE48,'[3]60-Mile'!$A$4:$A$129,0))</f>
        <v>13.745474244850788</v>
      </c>
      <c r="AK48" s="198">
        <f>INDEX('[3]60-Mile'!$AA$4:$AA$129,MATCH(AE48,'[3]60-Mile'!$A$4:$A$129,0))</f>
        <v>3.4285714285714284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0.79401733921815887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171">
        <f t="shared" si="0"/>
        <v>40</v>
      </c>
      <c r="I49" s="172">
        <f>INDEX('Data Table'!$F$4:$F$128,MATCH(ANG!C49,'Data Table'!$A$4:$A$128,0))</f>
        <v>1.5080112961113909E-2</v>
      </c>
      <c r="J49" s="191">
        <f>'Data Table'!BV46</f>
        <v>60</v>
      </c>
      <c r="K49" s="191">
        <f>'Data Table'!BW46</f>
        <v>76</v>
      </c>
      <c r="L49" s="191">
        <f>'Data Table'!BX46</f>
        <v>119</v>
      </c>
      <c r="M49" s="191">
        <f>'Data Table'!BY46</f>
        <v>140</v>
      </c>
      <c r="N49" s="191">
        <f>'Data Table'!BZ46</f>
        <v>121</v>
      </c>
      <c r="O49" s="191">
        <f>'Data Table'!CA46</f>
        <v>223</v>
      </c>
      <c r="P49" s="191">
        <f>'Data Table'!CB46</f>
        <v>100</v>
      </c>
      <c r="Q49" s="191">
        <f>'Data Table'!CC46</f>
        <v>2</v>
      </c>
      <c r="R49" s="191">
        <f>'Data Table'!CD46</f>
        <v>3</v>
      </c>
      <c r="S49" s="191">
        <f>'Data Table'!CE46</f>
        <v>6</v>
      </c>
      <c r="T49" s="191">
        <f>'Data Table'!CF46</f>
        <v>5</v>
      </c>
      <c r="U49" s="191">
        <f>'Data Table'!CG46</f>
        <v>9</v>
      </c>
      <c r="V49" s="191">
        <f>'Data Table'!CH46</f>
        <v>8</v>
      </c>
      <c r="W49" s="191">
        <f>'Data Table'!CI46</f>
        <v>5</v>
      </c>
      <c r="X49" s="191">
        <f>'Data Table'!CK46</f>
        <v>1172</v>
      </c>
      <c r="Y49" s="191">
        <f>'Data Table'!CL46</f>
        <v>-2817</v>
      </c>
      <c r="Z49" s="191">
        <f>'Data Table'!CM46</f>
        <v>5085</v>
      </c>
      <c r="AA49" s="191">
        <f>'Data Table'!CN46</f>
        <v>5631</v>
      </c>
      <c r="AB49" s="191">
        <f>'Data Table'!CO46</f>
        <v>-4766</v>
      </c>
      <c r="AC49" s="191">
        <f>'Data Table'!CP46</f>
        <v>3185</v>
      </c>
      <c r="AD49" s="200">
        <f>'Data Table'!CQ46</f>
        <v>1907</v>
      </c>
      <c r="AE49" s="193" t="s">
        <v>195</v>
      </c>
      <c r="AF49" s="138">
        <f t="shared" si="1"/>
        <v>1.5080112961113909E-2</v>
      </c>
      <c r="AG49" s="194">
        <f>INDEX('Data Table'!$BE$4:$BE$128,MATCH(ANG!C49,'Data Table'!$A$4:$A$128,0))</f>
        <v>720.30904256308224</v>
      </c>
      <c r="AH49" s="195">
        <f>INDEX('[3]60-Mile'!$V$4:$V$129,MATCH(AE49,'[3]60-Mile'!$A$4:$A$129,0))</f>
        <v>119.85714285714286</v>
      </c>
      <c r="AI49" s="196"/>
      <c r="AJ49" s="197">
        <f>INDEX('[3]60-Mile'!$X$4:$X$129,MATCH(AE49,'[3]60-Mile'!$A$4:$A$129,0))</f>
        <v>23.940571598579371</v>
      </c>
      <c r="AK49" s="198">
        <f>INDEX('[3]60-Mile'!$AA$4:$AA$129,MATCH(AE49,'[3]60-Mile'!$A$4:$A$129,0))</f>
        <v>5.4285714285714288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0.70536283582089554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171">
        <f t="shared" si="0"/>
        <v>120</v>
      </c>
      <c r="I50" s="172">
        <f>INDEX('Data Table'!$F$4:$F$128,MATCH(ANG!C50,'Data Table'!$A$4:$A$128,0))</f>
        <v>1.8869728955642756E-9</v>
      </c>
      <c r="J50" s="191">
        <f>'Data Table'!BV47</f>
        <v>0</v>
      </c>
      <c r="K50" s="191">
        <f>'Data Table'!BW47</f>
        <v>0</v>
      </c>
      <c r="L50" s="191">
        <f>'Data Table'!BX47</f>
        <v>0</v>
      </c>
      <c r="M50" s="191">
        <f>'Data Table'!BY47</f>
        <v>0</v>
      </c>
      <c r="N50" s="191">
        <f>'Data Table'!BZ47</f>
        <v>2</v>
      </c>
      <c r="O50" s="191">
        <f>'Data Table'!CA47</f>
        <v>2</v>
      </c>
      <c r="P50" s="191">
        <f>'Data Table'!CB47</f>
        <v>0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1500</v>
      </c>
      <c r="Y50" s="191">
        <f>'Data Table'!CL47</f>
        <v>744</v>
      </c>
      <c r="Z50" s="191">
        <f>'Data Table'!CM47</f>
        <v>2175</v>
      </c>
      <c r="AA50" s="191">
        <f>'Data Table'!CN47</f>
        <v>2584</v>
      </c>
      <c r="AB50" s="191">
        <f>'Data Table'!CO47</f>
        <v>3574</v>
      </c>
      <c r="AC50" s="191">
        <f>'Data Table'!CP47</f>
        <v>1826</v>
      </c>
      <c r="AD50" s="200">
        <f>'Data Table'!CQ47</f>
        <v>1827</v>
      </c>
      <c r="AE50" s="193" t="s">
        <v>200</v>
      </c>
      <c r="AF50" s="138">
        <f t="shared" si="1"/>
        <v>1.8869728955642756E-9</v>
      </c>
      <c r="AG50" s="194">
        <f>INDEX('Data Table'!$BE$4:$BE$128,MATCH(ANG!C50,'Data Table'!$A$4:$A$128,0))</f>
        <v>45.626560025765592</v>
      </c>
      <c r="AH50" s="195">
        <f>INDEX('[3]60-Mile'!$V$4:$V$129,MATCH(AE50,'[3]60-Mile'!$A$4:$A$129,0))</f>
        <v>0.5714285714285714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0.87069791314538092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171">
        <f t="shared" si="0"/>
        <v>18</v>
      </c>
      <c r="I51" s="172">
        <f>INDEX('Data Table'!$F$4:$F$128,MATCH(ANG!C51,'Data Table'!$A$4:$A$128,0))</f>
        <v>0.25042686014988375</v>
      </c>
      <c r="J51" s="191">
        <f>'Data Table'!BV48</f>
        <v>84</v>
      </c>
      <c r="K51" s="191">
        <f>'Data Table'!BW48</f>
        <v>53</v>
      </c>
      <c r="L51" s="191">
        <f>'Data Table'!BX48</f>
        <v>54</v>
      </c>
      <c r="M51" s="191">
        <f>'Data Table'!BY48</f>
        <v>81</v>
      </c>
      <c r="N51" s="191">
        <f>'Data Table'!BZ48</f>
        <v>94</v>
      </c>
      <c r="O51" s="191">
        <f>'Data Table'!CA48</f>
        <v>76</v>
      </c>
      <c r="P51" s="191">
        <f>'Data Table'!CB48</f>
        <v>78</v>
      </c>
      <c r="Q51" s="191">
        <f>'Data Table'!CC48</f>
        <v>3</v>
      </c>
      <c r="R51" s="191">
        <f>'Data Table'!CD48</f>
        <v>9</v>
      </c>
      <c r="S51" s="191">
        <f>'Data Table'!CE48</f>
        <v>6</v>
      </c>
      <c r="T51" s="191">
        <f>'Data Table'!CF48</f>
        <v>7</v>
      </c>
      <c r="U51" s="191">
        <f>'Data Table'!CG48</f>
        <v>7</v>
      </c>
      <c r="V51" s="191">
        <f>'Data Table'!CH48</f>
        <v>4</v>
      </c>
      <c r="W51" s="191">
        <f>'Data Table'!CI48</f>
        <v>5</v>
      </c>
      <c r="X51" s="191">
        <f>'Data Table'!CK48</f>
        <v>23959</v>
      </c>
      <c r="Y51" s="191">
        <f>'Data Table'!CL48</f>
        <v>26126</v>
      </c>
      <c r="Z51" s="191">
        <f>'Data Table'!CM48</f>
        <v>47565</v>
      </c>
      <c r="AA51" s="191">
        <f>'Data Table'!CN48</f>
        <v>51831</v>
      </c>
      <c r="AB51" s="191">
        <f>'Data Table'!CO48</f>
        <v>47491</v>
      </c>
      <c r="AC51" s="191">
        <f>'Data Table'!CP48</f>
        <v>47344</v>
      </c>
      <c r="AD51" s="200">
        <f>'Data Table'!CQ48</f>
        <v>40542</v>
      </c>
      <c r="AE51" s="193" t="s">
        <v>238</v>
      </c>
      <c r="AF51" s="138">
        <f t="shared" si="1"/>
        <v>0.25042686014988375</v>
      </c>
      <c r="AG51" s="194">
        <f>INDEX('Data Table'!$BE$4:$BE$128,MATCH(ANG!C51,'Data Table'!$A$4:$A$128,0))</f>
        <v>303.9592910364745</v>
      </c>
      <c r="AH51" s="195">
        <f>INDEX('[3]60-Mile'!$V$4:$V$129,MATCH(AE51,'[3]60-Mile'!$A$4:$A$129,0))</f>
        <v>74.285714285714292</v>
      </c>
      <c r="AI51" s="196"/>
      <c r="AJ51" s="197">
        <f>INDEX('[3]60-Mile'!$X$4:$X$129,MATCH(AE51,'[3]60-Mile'!$A$4:$A$129,0))</f>
        <v>16.004238698370415</v>
      </c>
      <c r="AK51" s="198">
        <f>INDEX('[3]60-Mile'!$AA$4:$AA$129,MATCH(AE51,'[3]60-Mile'!$A$4:$A$129,0))</f>
        <v>5.8571428571428568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171">
        <f t="shared" si="0"/>
        <v>9</v>
      </c>
      <c r="I52" s="172">
        <f>INDEX('Data Table'!$F$4:$F$128,MATCH(ANG!C52,'Data Table'!$A$4:$A$128,0))</f>
        <v>2.9925724962432443</v>
      </c>
      <c r="J52" s="191">
        <f>'Data Table'!BV49</f>
        <v>1643</v>
      </c>
      <c r="K52" s="191">
        <f>'Data Table'!BW49</f>
        <v>1304</v>
      </c>
      <c r="L52" s="191">
        <f>'Data Table'!BX49</f>
        <v>1281</v>
      </c>
      <c r="M52" s="191">
        <f>'Data Table'!BY49</f>
        <v>2051</v>
      </c>
      <c r="N52" s="191">
        <f>'Data Table'!BZ49</f>
        <v>1790</v>
      </c>
      <c r="O52" s="191">
        <f>'Data Table'!CA49</f>
        <v>1601</v>
      </c>
      <c r="P52" s="191">
        <f>'Data Table'!CB49</f>
        <v>1192</v>
      </c>
      <c r="Q52" s="191">
        <f>'Data Table'!CC49</f>
        <v>49</v>
      </c>
      <c r="R52" s="191">
        <f>'Data Table'!CD49</f>
        <v>51</v>
      </c>
      <c r="S52" s="191">
        <f>'Data Table'!CE49</f>
        <v>101</v>
      </c>
      <c r="T52" s="191">
        <f>'Data Table'!CF49</f>
        <v>69</v>
      </c>
      <c r="U52" s="191">
        <f>'Data Table'!CG49</f>
        <v>78</v>
      </c>
      <c r="V52" s="191">
        <f>'Data Table'!CH49</f>
        <v>63</v>
      </c>
      <c r="W52" s="191">
        <f>'Data Table'!CI49</f>
        <v>37</v>
      </c>
      <c r="X52" s="191">
        <f>'Data Table'!CK49</f>
        <v>-440</v>
      </c>
      <c r="Y52" s="191">
        <f>'Data Table'!CL49</f>
        <v>208</v>
      </c>
      <c r="Z52" s="191">
        <f>'Data Table'!CM49</f>
        <v>-57</v>
      </c>
      <c r="AA52" s="191">
        <f>'Data Table'!CN49</f>
        <v>-3130</v>
      </c>
      <c r="AB52" s="191">
        <f>'Data Table'!CO49</f>
        <v>-842</v>
      </c>
      <c r="AC52" s="191">
        <f>'Data Table'!CP49</f>
        <v>305</v>
      </c>
      <c r="AD52" s="200">
        <f>'Data Table'!CQ49</f>
        <v>1359</v>
      </c>
      <c r="AE52" s="193" t="s">
        <v>205</v>
      </c>
      <c r="AF52" s="138">
        <f t="shared" si="1"/>
        <v>2.9925724962432443</v>
      </c>
      <c r="AG52" s="194">
        <f>INDEX('Data Table'!$BE$4:$BE$128,MATCH(ANG!C52,'Data Table'!$A$4:$A$128,0))</f>
        <v>862.62065182525407</v>
      </c>
      <c r="AH52" s="195">
        <f>INDEX('[3]60-Mile'!$V$4:$V$129,MATCH(AE52,'[3]60-Mile'!$A$4:$A$129,0))</f>
        <v>1551.7142857142858</v>
      </c>
      <c r="AI52" s="196"/>
      <c r="AJ52" s="197">
        <f>INDEX('[3]60-Mile'!$X$4:$X$129,MATCH(AE52,'[3]60-Mile'!$A$4:$A$129,0))</f>
        <v>41.878901702898013</v>
      </c>
      <c r="AK52" s="198">
        <f>INDEX('[3]60-Mile'!$AA$4:$AA$129,MATCH(AE52,'[3]60-Mile'!$A$4:$A$129,0))</f>
        <v>64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0.93049839635171805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171">
        <f t="shared" si="0"/>
        <v>3</v>
      </c>
      <c r="I53" s="172">
        <f>INDEX('Data Table'!$F$4:$F$128,MATCH(ANG!C53,'Data Table'!$A$4:$A$128,0))</f>
        <v>15.406346797032187</v>
      </c>
      <c r="J53" s="191">
        <f>'Data Table'!BV50</f>
        <v>977</v>
      </c>
      <c r="K53" s="191">
        <f>'Data Table'!BW50</f>
        <v>521</v>
      </c>
      <c r="L53" s="191">
        <f>'Data Table'!BX50</f>
        <v>754</v>
      </c>
      <c r="M53" s="191">
        <f>'Data Table'!BY50</f>
        <v>749</v>
      </c>
      <c r="N53" s="191">
        <f>'Data Table'!BZ50</f>
        <v>888</v>
      </c>
      <c r="O53" s="191">
        <f>'Data Table'!CA50</f>
        <v>810</v>
      </c>
      <c r="P53" s="191">
        <f>'Data Table'!CB50</f>
        <v>572</v>
      </c>
      <c r="Q53" s="191">
        <f>'Data Table'!CC50</f>
        <v>17</v>
      </c>
      <c r="R53" s="191">
        <f>'Data Table'!CD50</f>
        <v>26</v>
      </c>
      <c r="S53" s="191">
        <f>'Data Table'!CE50</f>
        <v>91</v>
      </c>
      <c r="T53" s="191">
        <f>'Data Table'!CF50</f>
        <v>59</v>
      </c>
      <c r="U53" s="191">
        <f>'Data Table'!CG50</f>
        <v>79</v>
      </c>
      <c r="V53" s="191">
        <f>'Data Table'!CH50</f>
        <v>70</v>
      </c>
      <c r="W53" s="191">
        <f>'Data Table'!CI50</f>
        <v>36</v>
      </c>
      <c r="X53" s="191">
        <f>'Data Table'!CK50</f>
        <v>5375</v>
      </c>
      <c r="Y53" s="191">
        <f>'Data Table'!CL50</f>
        <v>15793</v>
      </c>
      <c r="Z53" s="191">
        <f>'Data Table'!CM50</f>
        <v>13662</v>
      </c>
      <c r="AA53" s="191">
        <f>'Data Table'!CN50</f>
        <v>20264</v>
      </c>
      <c r="AB53" s="191">
        <f>'Data Table'!CO50</f>
        <v>21257</v>
      </c>
      <c r="AC53" s="191">
        <f>'Data Table'!CP50</f>
        <v>-7533</v>
      </c>
      <c r="AD53" s="200">
        <f>'Data Table'!CQ50</f>
        <v>44725</v>
      </c>
      <c r="AE53" s="193" t="s">
        <v>174</v>
      </c>
      <c r="AF53" s="138">
        <f t="shared" si="1"/>
        <v>15.406346797032187</v>
      </c>
      <c r="AG53" s="194">
        <f>INDEX('Data Table'!$BE$4:$BE$128,MATCH(ANG!C53,'Data Table'!$A$4:$A$128,0))</f>
        <v>1380.70557449649</v>
      </c>
      <c r="AH53" s="195">
        <f>INDEX('[3]60-Mile'!$V$4:$V$129,MATCH(AE53,'[3]60-Mile'!$A$4:$A$129,0))</f>
        <v>753</v>
      </c>
      <c r="AI53" s="196"/>
      <c r="AJ53" s="197">
        <f>INDEX('[3]60-Mile'!$X$4:$X$129,MATCH(AE53,'[3]60-Mile'!$A$4:$A$129,0))</f>
        <v>90.449427548065074</v>
      </c>
      <c r="AK53" s="198">
        <f>INDEX('[3]60-Mile'!$AA$4:$AA$129,MATCH(AE53,'[3]60-Mile'!$A$4:$A$129,0))</f>
        <v>54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0.93566389126310301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171">
        <f t="shared" si="0"/>
        <v>58</v>
      </c>
      <c r="I54" s="172">
        <f>INDEX('Data Table'!$F$4:$F$128,MATCH(ANG!C54,'Data Table'!$A$4:$A$128,0))</f>
        <v>2.3149839573706464E-3</v>
      </c>
      <c r="J54" s="191">
        <f>'Data Table'!BV51</f>
        <v>275</v>
      </c>
      <c r="K54" s="191">
        <f>'Data Table'!BW51</f>
        <v>194</v>
      </c>
      <c r="L54" s="191">
        <f>'Data Table'!BX51</f>
        <v>158</v>
      </c>
      <c r="M54" s="191">
        <f>'Data Table'!BY51</f>
        <v>226</v>
      </c>
      <c r="N54" s="191">
        <f>'Data Table'!BZ51</f>
        <v>276</v>
      </c>
      <c r="O54" s="191">
        <f>'Data Table'!CA51</f>
        <v>223</v>
      </c>
      <c r="P54" s="191">
        <f>'Data Table'!CB51</f>
        <v>222</v>
      </c>
      <c r="Q54" s="191">
        <f>'Data Table'!CC51</f>
        <v>9</v>
      </c>
      <c r="R54" s="191">
        <f>'Data Table'!CD51</f>
        <v>5</v>
      </c>
      <c r="S54" s="191">
        <f>'Data Table'!CE51</f>
        <v>13</v>
      </c>
      <c r="T54" s="191">
        <f>'Data Table'!CF51</f>
        <v>24</v>
      </c>
      <c r="U54" s="191">
        <f>'Data Table'!CG51</f>
        <v>21</v>
      </c>
      <c r="V54" s="191">
        <f>'Data Table'!CH51</f>
        <v>8</v>
      </c>
      <c r="W54" s="191">
        <f>'Data Table'!CI51</f>
        <v>4</v>
      </c>
      <c r="X54" s="191">
        <f>'Data Table'!CK51</f>
        <v>3776</v>
      </c>
      <c r="Y54" s="191">
        <f>'Data Table'!CL51</f>
        <v>5995</v>
      </c>
      <c r="Z54" s="191">
        <f>'Data Table'!CM51</f>
        <v>5527</v>
      </c>
      <c r="AA54" s="191">
        <f>'Data Table'!CN51</f>
        <v>3368</v>
      </c>
      <c r="AB54" s="191">
        <f>'Data Table'!CO51</f>
        <v>7377</v>
      </c>
      <c r="AC54" s="191">
        <f>'Data Table'!CP51</f>
        <v>4171</v>
      </c>
      <c r="AD54" s="200">
        <f>'Data Table'!CQ51</f>
        <v>2448</v>
      </c>
      <c r="AE54" s="193" t="s">
        <v>226</v>
      </c>
      <c r="AF54" s="138">
        <f t="shared" si="1"/>
        <v>2.3149839573706464E-3</v>
      </c>
      <c r="AG54" s="194">
        <f>INDEX('Data Table'!$BE$4:$BE$128,MATCH(ANG!C54,'Data Table'!$A$4:$A$128,0))</f>
        <v>353.24040227554923</v>
      </c>
      <c r="AH54" s="195">
        <f>INDEX('[3]60-Mile'!$V$4:$V$129,MATCH(AE54,'[3]60-Mile'!$A$4:$A$129,0))</f>
        <v>224.85714285714286</v>
      </c>
      <c r="AI54" s="196"/>
      <c r="AJ54" s="197">
        <f>INDEX('[3]60-Mile'!$X$4:$X$129,MATCH(AE54,'[3]60-Mile'!$A$4:$A$129,0))</f>
        <v>13.588488700749517</v>
      </c>
      <c r="AK54" s="198">
        <f>INDEX('[3]60-Mile'!$AA$4:$AA$129,MATCH(AE54,'[3]60-Mile'!$A$4:$A$129,0))</f>
        <v>12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0.74597250000000004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171">
        <f t="shared" si="0"/>
        <v>50</v>
      </c>
      <c r="I55" s="172">
        <f>INDEX('Data Table'!$F$4:$F$128,MATCH(ANG!C55,'Data Table'!$A$4:$A$128,0))</f>
        <v>4.6765233705429489E-3</v>
      </c>
      <c r="J55" s="191">
        <f>'Data Table'!BV52</f>
        <v>172</v>
      </c>
      <c r="K55" s="191">
        <f>'Data Table'!BW52</f>
        <v>142</v>
      </c>
      <c r="L55" s="191">
        <f>'Data Table'!BX52</f>
        <v>116</v>
      </c>
      <c r="M55" s="191">
        <f>'Data Table'!BY52</f>
        <v>138</v>
      </c>
      <c r="N55" s="191">
        <f>'Data Table'!BZ52</f>
        <v>186</v>
      </c>
      <c r="O55" s="191">
        <f>'Data Table'!CA52</f>
        <v>168</v>
      </c>
      <c r="P55" s="191">
        <f>'Data Table'!CB52</f>
        <v>135</v>
      </c>
      <c r="Q55" s="191">
        <f>'Data Table'!CC52</f>
        <v>9</v>
      </c>
      <c r="R55" s="191">
        <f>'Data Table'!CD52</f>
        <v>4</v>
      </c>
      <c r="S55" s="191">
        <f>'Data Table'!CE52</f>
        <v>13</v>
      </c>
      <c r="T55" s="191">
        <f>'Data Table'!CF52</f>
        <v>16</v>
      </c>
      <c r="U55" s="191">
        <f>'Data Table'!CG52</f>
        <v>15</v>
      </c>
      <c r="V55" s="191">
        <f>'Data Table'!CH52</f>
        <v>10</v>
      </c>
      <c r="W55" s="191">
        <f>'Data Table'!CI52</f>
        <v>2</v>
      </c>
      <c r="X55" s="191">
        <f>'Data Table'!CK52</f>
        <v>3776</v>
      </c>
      <c r="Y55" s="191">
        <f>'Data Table'!CL52</f>
        <v>5995</v>
      </c>
      <c r="Z55" s="191">
        <f>'Data Table'!CM52</f>
        <v>5527</v>
      </c>
      <c r="AA55" s="191">
        <f>'Data Table'!CN52</f>
        <v>3368</v>
      </c>
      <c r="AB55" s="191">
        <f>'Data Table'!CO52</f>
        <v>7377</v>
      </c>
      <c r="AC55" s="191">
        <f>'Data Table'!CP52</f>
        <v>4171</v>
      </c>
      <c r="AD55" s="200">
        <f>'Data Table'!CQ52</f>
        <v>2448</v>
      </c>
      <c r="AE55" s="193" t="s">
        <v>203</v>
      </c>
      <c r="AF55" s="138">
        <f t="shared" si="1"/>
        <v>4.6765233705429489E-3</v>
      </c>
      <c r="AG55" s="194">
        <f>INDEX('Data Table'!$BE$4:$BE$128,MATCH(ANG!C55,'Data Table'!$A$4:$A$128,0))</f>
        <v>366.0887671959967</v>
      </c>
      <c r="AH55" s="195">
        <f>INDEX('[3]60-Mile'!$V$4:$V$129,MATCH(AE55,'[3]60-Mile'!$A$4:$A$129,0))</f>
        <v>151</v>
      </c>
      <c r="AI55" s="196"/>
      <c r="AJ55" s="197">
        <f>INDEX('[3]60-Mile'!$X$4:$X$129,MATCH(AE55,'[3]60-Mile'!$A$4:$A$129,0))</f>
        <v>15.980698123655516</v>
      </c>
      <c r="AK55" s="198">
        <f>INDEX('[3]60-Mile'!$AA$4:$AA$129,MATCH(AE55,'[3]60-Mile'!$A$4:$A$129,0))</f>
        <v>9.8571428571428577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0.93502858630167018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171">
        <f t="shared" si="0"/>
        <v>34</v>
      </c>
      <c r="I56" s="172">
        <f>INDEX('Data Table'!$F$4:$F$128,MATCH(ANG!C56,'Data Table'!$A$4:$A$128,0))</f>
        <v>2.890577727323184E-2</v>
      </c>
      <c r="J56" s="191">
        <f>'Data Table'!BV53</f>
        <v>88</v>
      </c>
      <c r="K56" s="191">
        <f>'Data Table'!BW53</f>
        <v>144</v>
      </c>
      <c r="L56" s="191">
        <f>'Data Table'!BX53</f>
        <v>107</v>
      </c>
      <c r="M56" s="191">
        <f>'Data Table'!BY53</f>
        <v>114</v>
      </c>
      <c r="N56" s="191">
        <f>'Data Table'!BZ53</f>
        <v>288</v>
      </c>
      <c r="O56" s="191">
        <f>'Data Table'!CA53</f>
        <v>103</v>
      </c>
      <c r="P56" s="191">
        <f>'Data Table'!CB53</f>
        <v>221</v>
      </c>
      <c r="Q56" s="191">
        <f>'Data Table'!CC53</f>
        <v>5</v>
      </c>
      <c r="R56" s="191">
        <f>'Data Table'!CD53</f>
        <v>4</v>
      </c>
      <c r="S56" s="191">
        <f>'Data Table'!CE53</f>
        <v>51</v>
      </c>
      <c r="T56" s="191">
        <f>'Data Table'!CF53</f>
        <v>17</v>
      </c>
      <c r="U56" s="191">
        <f>'Data Table'!CG53</f>
        <v>17</v>
      </c>
      <c r="V56" s="191">
        <f>'Data Table'!CH53</f>
        <v>32</v>
      </c>
      <c r="W56" s="191">
        <f>'Data Table'!CI53</f>
        <v>9</v>
      </c>
      <c r="X56" s="191">
        <f>'Data Table'!CK53</f>
        <v>3776</v>
      </c>
      <c r="Y56" s="191">
        <f>'Data Table'!CL53</f>
        <v>5995</v>
      </c>
      <c r="Z56" s="191">
        <f>'Data Table'!CM53</f>
        <v>5527</v>
      </c>
      <c r="AA56" s="191">
        <f>'Data Table'!CN53</f>
        <v>3368</v>
      </c>
      <c r="AB56" s="191">
        <f>'Data Table'!CO53</f>
        <v>7377</v>
      </c>
      <c r="AC56" s="191">
        <f>'Data Table'!CP53</f>
        <v>4171</v>
      </c>
      <c r="AD56" s="200">
        <f>'Data Table'!CQ53</f>
        <v>2448</v>
      </c>
      <c r="AE56" s="193" t="s">
        <v>228</v>
      </c>
      <c r="AF56" s="138">
        <f t="shared" si="1"/>
        <v>2.890577727323184E-2</v>
      </c>
      <c r="AG56" s="194">
        <f>INDEX('Data Table'!$BE$4:$BE$128,MATCH(ANG!C56,'Data Table'!$A$4:$A$128,0))</f>
        <v>710.54193744137535</v>
      </c>
      <c r="AH56" s="195">
        <f>INDEX('[3]60-Mile'!$V$4:$V$129,MATCH(AE56,'[3]60-Mile'!$A$4:$A$129,0))</f>
        <v>152.14285714285714</v>
      </c>
      <c r="AI56" s="196"/>
      <c r="AJ56" s="197">
        <f>INDEX('[3]60-Mile'!$X$4:$X$129,MATCH(AE56,'[3]60-Mile'!$A$4:$A$129,0))</f>
        <v>80.946110207967379</v>
      </c>
      <c r="AK56" s="198">
        <f>INDEX('[3]60-Mile'!$AA$4:$AA$129,MATCH(AE56,'[3]60-Mile'!$A$4:$A$129,0))</f>
        <v>19.285714285714285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0.8920979259589652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171">
        <f t="shared" si="0"/>
        <v>99</v>
      </c>
      <c r="I57" s="172">
        <f>INDEX('Data Table'!$F$4:$F$128,MATCH(ANG!C57,'Data Table'!$A$4:$A$128,0))</f>
        <v>1.5356073053855747E-5</v>
      </c>
      <c r="J57" s="191">
        <f>'Data Table'!BV54</f>
        <v>29</v>
      </c>
      <c r="K57" s="191">
        <f>'Data Table'!BW54</f>
        <v>18</v>
      </c>
      <c r="L57" s="191">
        <f>'Data Table'!BX54</f>
        <v>35</v>
      </c>
      <c r="M57" s="191">
        <f>'Data Table'!BY54</f>
        <v>42</v>
      </c>
      <c r="N57" s="191">
        <f>'Data Table'!BZ54</f>
        <v>51</v>
      </c>
      <c r="O57" s="191">
        <f>'Data Table'!CA54</f>
        <v>28</v>
      </c>
      <c r="P57" s="191">
        <f>'Data Table'!CB54</f>
        <v>21</v>
      </c>
      <c r="Q57" s="191">
        <f>'Data Table'!CC54</f>
        <v>3</v>
      </c>
      <c r="R57" s="191">
        <f>'Data Table'!CD54</f>
        <v>3</v>
      </c>
      <c r="S57" s="191">
        <f>'Data Table'!CE54</f>
        <v>3</v>
      </c>
      <c r="T57" s="191">
        <f>'Data Table'!CF54</f>
        <v>4</v>
      </c>
      <c r="U57" s="191">
        <f>'Data Table'!CG54</f>
        <v>6</v>
      </c>
      <c r="V57" s="191">
        <f>'Data Table'!CH54</f>
        <v>2</v>
      </c>
      <c r="W57" s="191">
        <f>'Data Table'!CI54</f>
        <v>0</v>
      </c>
      <c r="X57" s="191">
        <f>'Data Table'!CK54</f>
        <v>868</v>
      </c>
      <c r="Y57" s="191">
        <f>'Data Table'!CL54</f>
        <v>994</v>
      </c>
      <c r="Z57" s="191">
        <f>'Data Table'!CM54</f>
        <v>644</v>
      </c>
      <c r="AA57" s="191">
        <f>'Data Table'!CN54</f>
        <v>1526</v>
      </c>
      <c r="AB57" s="191">
        <f>'Data Table'!CO54</f>
        <v>1152</v>
      </c>
      <c r="AC57" s="191">
        <f>'Data Table'!CP54</f>
        <v>1521</v>
      </c>
      <c r="AD57" s="200">
        <f>'Data Table'!CQ54</f>
        <v>1790</v>
      </c>
      <c r="AE57" s="193" t="s">
        <v>194</v>
      </c>
      <c r="AF57" s="138">
        <f t="shared" si="1"/>
        <v>1.5356073053855747E-5</v>
      </c>
      <c r="AG57" s="194">
        <f>INDEX('Data Table'!$BE$4:$BE$128,MATCH(ANG!C57,'Data Table'!$A$4:$A$128,0))</f>
        <v>292.31516600960367</v>
      </c>
      <c r="AH57" s="195">
        <f>INDEX('[3]60-Mile'!$V$4:$V$129,MATCH(AE57,'[3]60-Mile'!$A$4:$A$129,0))</f>
        <v>32</v>
      </c>
      <c r="AI57" s="196"/>
      <c r="AJ57" s="197">
        <f>INDEX('[3]60-Mile'!$X$4:$X$129,MATCH(AE57,'[3]60-Mile'!$A$4:$A$129,0))</f>
        <v>23.915846116477645</v>
      </c>
      <c r="AK57" s="198">
        <f>INDEX('[3]60-Mile'!$AA$4:$AA$129,MATCH(AE57,'[3]60-Mile'!$A$4:$A$129,0))</f>
        <v>3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0.50483754512635381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171">
        <f t="shared" si="0"/>
        <v>28</v>
      </c>
      <c r="I58" s="172">
        <f>INDEX('Data Table'!$F$4:$F$128,MATCH(ANG!C58,'Data Table'!$A$4:$A$128,0))</f>
        <v>5.0627215412348173E-2</v>
      </c>
      <c r="J58" s="191">
        <f>'Data Table'!BV55</f>
        <v>4</v>
      </c>
      <c r="K58" s="191">
        <f>'Data Table'!BW55</f>
        <v>9</v>
      </c>
      <c r="L58" s="191">
        <f>'Data Table'!BX55</f>
        <v>14</v>
      </c>
      <c r="M58" s="191">
        <f>'Data Table'!BY55</f>
        <v>21</v>
      </c>
      <c r="N58" s="191">
        <f>'Data Table'!BZ55</f>
        <v>34</v>
      </c>
      <c r="O58" s="191">
        <f>'Data Table'!CA55</f>
        <v>21</v>
      </c>
      <c r="P58" s="191">
        <f>'Data Table'!CB55</f>
        <v>10</v>
      </c>
      <c r="Q58" s="191">
        <f>'Data Table'!CC55</f>
        <v>0</v>
      </c>
      <c r="R58" s="191">
        <f>'Data Table'!CD55</f>
        <v>1</v>
      </c>
      <c r="S58" s="191">
        <f>'Data Table'!CE55</f>
        <v>1</v>
      </c>
      <c r="T58" s="191">
        <f>'Data Table'!CF55</f>
        <v>1</v>
      </c>
      <c r="U58" s="191">
        <f>'Data Table'!CG55</f>
        <v>1</v>
      </c>
      <c r="V58" s="191">
        <f>'Data Table'!CH55</f>
        <v>1</v>
      </c>
      <c r="W58" s="191">
        <f>'Data Table'!CI55</f>
        <v>1</v>
      </c>
      <c r="X58" s="191">
        <f>'Data Table'!CK55</f>
        <v>5450</v>
      </c>
      <c r="Y58" s="191">
        <f>'Data Table'!CL55</f>
        <v>6069</v>
      </c>
      <c r="Z58" s="191">
        <f>'Data Table'!CM55</f>
        <v>10723</v>
      </c>
      <c r="AA58" s="191">
        <f>'Data Table'!CN55</f>
        <v>5576</v>
      </c>
      <c r="AB58" s="191">
        <f>'Data Table'!CO55</f>
        <v>10723</v>
      </c>
      <c r="AC58" s="191">
        <f>'Data Table'!CP55</f>
        <v>7724</v>
      </c>
      <c r="AD58" s="200">
        <f>'Data Table'!CQ55</f>
        <v>10274</v>
      </c>
      <c r="AE58" s="193" t="s">
        <v>180</v>
      </c>
      <c r="AF58" s="138">
        <f t="shared" si="1"/>
        <v>5.0627215412348173E-2</v>
      </c>
      <c r="AG58" s="194">
        <f>INDEX('Data Table'!$BE$4:$BE$128,MATCH(ANG!C58,'Data Table'!$A$4:$A$128,0))</f>
        <v>129.13570082118173</v>
      </c>
      <c r="AH58" s="195">
        <f>INDEX('[3]60-Mile'!$V$4:$V$129,MATCH(AE58,'[3]60-Mile'!$A$4:$A$129,0))</f>
        <v>16.142857142857142</v>
      </c>
      <c r="AI58" s="196"/>
      <c r="AJ58" s="197">
        <f>INDEX('[3]60-Mile'!$X$4:$X$129,MATCH(AE58,'[3]60-Mile'!$A$4:$A$129,0))</f>
        <v>8.016813641583429</v>
      </c>
      <c r="AK58" s="198">
        <f>INDEX('[3]60-Mile'!$AA$4:$AA$129,MATCH(AE58,'[3]60-Mile'!$A$4:$A$129,0))</f>
        <v>0.8571428571428571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171">
        <f t="shared" si="0"/>
        <v>16</v>
      </c>
      <c r="I59" s="172">
        <f>INDEX('Data Table'!$F$4:$F$128,MATCH(ANG!C59,'Data Table'!$A$4:$A$128,0))</f>
        <v>0.32477873304415428</v>
      </c>
      <c r="J59" s="191">
        <f>'Data Table'!BV56</f>
        <v>99</v>
      </c>
      <c r="K59" s="191">
        <f>'Data Table'!BW56</f>
        <v>75</v>
      </c>
      <c r="L59" s="191">
        <f>'Data Table'!BX56</f>
        <v>56</v>
      </c>
      <c r="M59" s="191">
        <f>'Data Table'!BY56</f>
        <v>28</v>
      </c>
      <c r="N59" s="191">
        <f>'Data Table'!BZ56</f>
        <v>94</v>
      </c>
      <c r="O59" s="191">
        <f>'Data Table'!CA56</f>
        <v>70</v>
      </c>
      <c r="P59" s="191">
        <f>'Data Table'!CB56</f>
        <v>95</v>
      </c>
      <c r="Q59" s="191">
        <f>'Data Table'!CC56</f>
        <v>2</v>
      </c>
      <c r="R59" s="191">
        <f>'Data Table'!CD56</f>
        <v>6</v>
      </c>
      <c r="S59" s="191">
        <f>'Data Table'!CE56</f>
        <v>5</v>
      </c>
      <c r="T59" s="191">
        <f>'Data Table'!CF56</f>
        <v>2</v>
      </c>
      <c r="U59" s="191">
        <f>'Data Table'!CG56</f>
        <v>3</v>
      </c>
      <c r="V59" s="191">
        <f>'Data Table'!CH56</f>
        <v>1</v>
      </c>
      <c r="W59" s="191">
        <f>'Data Table'!CI56</f>
        <v>0</v>
      </c>
      <c r="X59" s="191">
        <f>'Data Table'!CK56</f>
        <v>1029</v>
      </c>
      <c r="Y59" s="191">
        <f>'Data Table'!CL56</f>
        <v>-2048</v>
      </c>
      <c r="Z59" s="191">
        <f>'Data Table'!CM56</f>
        <v>1277</v>
      </c>
      <c r="AA59" s="191">
        <f>'Data Table'!CN56</f>
        <v>857</v>
      </c>
      <c r="AB59" s="191">
        <f>'Data Table'!CO56</f>
        <v>-77</v>
      </c>
      <c r="AC59" s="191">
        <f>'Data Table'!CP56</f>
        <v>2793</v>
      </c>
      <c r="AD59" s="200">
        <f>'Data Table'!CQ56</f>
        <v>1335</v>
      </c>
      <c r="AE59" s="193" t="s">
        <v>224</v>
      </c>
      <c r="AF59" s="138">
        <f t="shared" si="1"/>
        <v>0.32477873304415428</v>
      </c>
      <c r="AG59" s="194">
        <f>INDEX('Data Table'!$BE$4:$BE$128,MATCH(ANG!C59,'Data Table'!$A$4:$A$128,0))</f>
        <v>1382.8460902089184</v>
      </c>
      <c r="AH59" s="195">
        <f>INDEX('[3]60-Mile'!$V$4:$V$129,MATCH(AE59,'[3]60-Mile'!$A$4:$A$129,0))</f>
        <v>73.857142857142861</v>
      </c>
      <c r="AI59" s="196"/>
      <c r="AJ59" s="197">
        <f>INDEX('[3]60-Mile'!$X$4:$X$129,MATCH(AE59,'[3]60-Mile'!$A$4:$A$129,0))</f>
        <v>14.68137911748599</v>
      </c>
      <c r="AK59" s="198">
        <f>INDEX('[3]60-Mile'!$AA$4:$AA$129,MATCH(AE59,'[3]60-Mile'!$A$4:$A$129,0))</f>
        <v>2.7142857142857144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0.91483059299191372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171">
        <f t="shared" si="0"/>
        <v>76</v>
      </c>
      <c r="I60" s="172">
        <f>INDEX('Data Table'!$F$4:$F$128,MATCH(ANG!C60,'Data Table'!$A$4:$A$128,0))</f>
        <v>1.0729642958372055E-3</v>
      </c>
      <c r="J60" s="191">
        <f>'Data Table'!BV57</f>
        <v>92</v>
      </c>
      <c r="K60" s="191">
        <f>'Data Table'!BW57</f>
        <v>114</v>
      </c>
      <c r="L60" s="191">
        <f>'Data Table'!BX57</f>
        <v>143</v>
      </c>
      <c r="M60" s="191">
        <f>'Data Table'!BY57</f>
        <v>135</v>
      </c>
      <c r="N60" s="191">
        <f>'Data Table'!BZ57</f>
        <v>123</v>
      </c>
      <c r="O60" s="191">
        <f>'Data Table'!CA57</f>
        <v>111</v>
      </c>
      <c r="P60" s="191">
        <f>'Data Table'!CB57</f>
        <v>104</v>
      </c>
      <c r="Q60" s="191">
        <f>'Data Table'!CC57</f>
        <v>3</v>
      </c>
      <c r="R60" s="191">
        <f>'Data Table'!CD57</f>
        <v>11</v>
      </c>
      <c r="S60" s="191">
        <f>'Data Table'!CE57</f>
        <v>4</v>
      </c>
      <c r="T60" s="191">
        <f>'Data Table'!CF57</f>
        <v>12</v>
      </c>
      <c r="U60" s="191">
        <f>'Data Table'!CG57</f>
        <v>7</v>
      </c>
      <c r="V60" s="191">
        <f>'Data Table'!CH57</f>
        <v>4</v>
      </c>
      <c r="W60" s="191">
        <f>'Data Table'!CI57</f>
        <v>6</v>
      </c>
      <c r="X60" s="191">
        <f>'Data Table'!CK57</f>
        <v>1172</v>
      </c>
      <c r="Y60" s="191">
        <f>'Data Table'!CL57</f>
        <v>-2817</v>
      </c>
      <c r="Z60" s="191">
        <f>'Data Table'!CM57</f>
        <v>5085</v>
      </c>
      <c r="AA60" s="191">
        <f>'Data Table'!CN57</f>
        <v>5631</v>
      </c>
      <c r="AB60" s="191">
        <f>'Data Table'!CO57</f>
        <v>-4766</v>
      </c>
      <c r="AC60" s="191">
        <f>'Data Table'!CP57</f>
        <v>3185</v>
      </c>
      <c r="AD60" s="200">
        <f>'Data Table'!CQ57</f>
        <v>1907</v>
      </c>
      <c r="AE60" s="193" t="s">
        <v>199</v>
      </c>
      <c r="AF60" s="138">
        <f t="shared" si="1"/>
        <v>1.0729642958372055E-3</v>
      </c>
      <c r="AG60" s="194">
        <f>INDEX('Data Table'!$BE$4:$BE$128,MATCH(ANG!C60,'Data Table'!$A$4:$A$128,0))</f>
        <v>1107.7486100358926</v>
      </c>
      <c r="AH60" s="195">
        <f>INDEX('[3]60-Mile'!$V$4:$V$129,MATCH(AE60,'[3]60-Mile'!$A$4:$A$129,0))</f>
        <v>117.42857142857143</v>
      </c>
      <c r="AI60" s="196"/>
      <c r="AJ60" s="197">
        <f>INDEX('[3]60-Mile'!$X$4:$X$129,MATCH(AE60,'[3]60-Mile'!$A$4:$A$129,0))</f>
        <v>52.783447110985989</v>
      </c>
      <c r="AK60" s="198">
        <f>INDEX('[3]60-Mile'!$AA$4:$AA$129,MATCH(AE60,'[3]60-Mile'!$A$4:$A$129,0))</f>
        <v>6.7142857142857144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0.66791588992194906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171">
        <f t="shared" si="0"/>
        <v>110</v>
      </c>
      <c r="I61" s="172">
        <f>INDEX('Data Table'!$F$4:$F$128,MATCH(ANG!C61,'Data Table'!$A$4:$A$128,0))</f>
        <v>7.8707004617999379E-7</v>
      </c>
      <c r="J61" s="191">
        <f>'Data Table'!BV58</f>
        <v>81</v>
      </c>
      <c r="K61" s="191">
        <f>'Data Table'!BW58</f>
        <v>29</v>
      </c>
      <c r="L61" s="191">
        <f>'Data Table'!BX58</f>
        <v>41</v>
      </c>
      <c r="M61" s="191">
        <f>'Data Table'!BY58</f>
        <v>41</v>
      </c>
      <c r="N61" s="191">
        <f>'Data Table'!BZ58</f>
        <v>121</v>
      </c>
      <c r="O61" s="191">
        <f>'Data Table'!CA58</f>
        <v>14</v>
      </c>
      <c r="P61" s="191">
        <f>'Data Table'!CB58</f>
        <v>25</v>
      </c>
      <c r="Q61" s="191">
        <f>'Data Table'!CC58</f>
        <v>2</v>
      </c>
      <c r="R61" s="191">
        <f>'Data Table'!CD58</f>
        <v>1</v>
      </c>
      <c r="S61" s="191">
        <f>'Data Table'!CE58</f>
        <v>2</v>
      </c>
      <c r="T61" s="191">
        <f>'Data Table'!CF58</f>
        <v>2</v>
      </c>
      <c r="U61" s="191">
        <f>'Data Table'!CG58</f>
        <v>1</v>
      </c>
      <c r="V61" s="191">
        <f>'Data Table'!CH58</f>
        <v>0</v>
      </c>
      <c r="W61" s="191">
        <f>'Data Table'!CI58</f>
        <v>2</v>
      </c>
      <c r="X61" s="191">
        <f>'Data Table'!CK58</f>
        <v>0</v>
      </c>
      <c r="Y61" s="191">
        <f>'Data Table'!CL58</f>
        <v>1899</v>
      </c>
      <c r="Z61" s="191">
        <f>'Data Table'!CM58</f>
        <v>0</v>
      </c>
      <c r="AA61" s="191">
        <f>'Data Table'!CN58</f>
        <v>6641</v>
      </c>
      <c r="AB61" s="191">
        <f>'Data Table'!CO58</f>
        <v>0</v>
      </c>
      <c r="AC61" s="191">
        <f>'Data Table'!CP58</f>
        <v>0</v>
      </c>
      <c r="AD61" s="200">
        <f>'Data Table'!CQ58</f>
        <v>-2628</v>
      </c>
      <c r="AE61" s="193" t="s">
        <v>189</v>
      </c>
      <c r="AF61" s="138">
        <f t="shared" si="1"/>
        <v>7.8707004617999379E-7</v>
      </c>
      <c r="AG61" s="194">
        <f>INDEX('Data Table'!$BE$4:$BE$128,MATCH(ANG!C61,'Data Table'!$A$4:$A$128,0))</f>
        <v>303.07543076557738</v>
      </c>
      <c r="AH61" s="195">
        <f>INDEX('[3]60-Mile'!$V$4:$V$129,MATCH(AE61,'[3]60-Mile'!$A$4:$A$129,0))</f>
        <v>50.285714285714285</v>
      </c>
      <c r="AI61" s="196"/>
      <c r="AJ61" s="197">
        <f>INDEX('[3]60-Mile'!$X$4:$X$129,MATCH(AE61,'[3]60-Mile'!$A$4:$A$129,0))</f>
        <v>11.068491827428126</v>
      </c>
      <c r="AK61" s="198">
        <f>INDEX('[3]60-Mile'!$AA$4:$AA$129,MATCH(AE61,'[3]60-Mile'!$A$4:$A$129,0))</f>
        <v>1.4285714285714286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5.7190933013347434E-2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171">
        <f t="shared" si="0"/>
        <v>22</v>
      </c>
      <c r="I62" s="172">
        <f>INDEX('Data Table'!$F$4:$F$128,MATCH(ANG!C62,'Data Table'!$A$4:$A$128,0))</f>
        <v>9.108807814465586E-2</v>
      </c>
      <c r="J62" s="191">
        <f>'Data Table'!BV59</f>
        <v>245</v>
      </c>
      <c r="K62" s="191">
        <f>'Data Table'!BW59</f>
        <v>204</v>
      </c>
      <c r="L62" s="191">
        <f>'Data Table'!BX59</f>
        <v>249</v>
      </c>
      <c r="M62" s="191">
        <f>'Data Table'!BY59</f>
        <v>291</v>
      </c>
      <c r="N62" s="191">
        <f>'Data Table'!BZ59</f>
        <v>316</v>
      </c>
      <c r="O62" s="191">
        <f>'Data Table'!CA59</f>
        <v>273</v>
      </c>
      <c r="P62" s="191">
        <f>'Data Table'!CB59</f>
        <v>318</v>
      </c>
      <c r="Q62" s="191">
        <f>'Data Table'!CC59</f>
        <v>11</v>
      </c>
      <c r="R62" s="191">
        <f>'Data Table'!CD59</f>
        <v>8</v>
      </c>
      <c r="S62" s="191">
        <f>'Data Table'!CE59</f>
        <v>32</v>
      </c>
      <c r="T62" s="191">
        <f>'Data Table'!CF59</f>
        <v>31</v>
      </c>
      <c r="U62" s="191">
        <f>'Data Table'!CG59</f>
        <v>21</v>
      </c>
      <c r="V62" s="191">
        <f>'Data Table'!CH59</f>
        <v>25</v>
      </c>
      <c r="W62" s="191">
        <f>'Data Table'!CI59</f>
        <v>9</v>
      </c>
      <c r="X62" s="191">
        <f>'Data Table'!CK59</f>
        <v>848</v>
      </c>
      <c r="Y62" s="191">
        <f>'Data Table'!CL59</f>
        <v>3135</v>
      </c>
      <c r="Z62" s="191">
        <f>'Data Table'!CM59</f>
        <v>2189</v>
      </c>
      <c r="AA62" s="191">
        <f>'Data Table'!CN59</f>
        <v>-2507</v>
      </c>
      <c r="AB62" s="191">
        <f>'Data Table'!CO59</f>
        <v>2543</v>
      </c>
      <c r="AC62" s="191">
        <f>'Data Table'!CP59</f>
        <v>2735</v>
      </c>
      <c r="AD62" s="200">
        <f>'Data Table'!CQ59</f>
        <v>3152</v>
      </c>
      <c r="AE62" s="193" t="s">
        <v>237</v>
      </c>
      <c r="AF62" s="138">
        <f t="shared" si="1"/>
        <v>9.108807814465586E-2</v>
      </c>
      <c r="AG62" s="194">
        <f>INDEX('Data Table'!$BE$4:$BE$128,MATCH(ANG!C62,'Data Table'!$A$4:$A$128,0))</f>
        <v>513.83637828055987</v>
      </c>
      <c r="AH62" s="195">
        <f>INDEX('[3]60-Mile'!$V$4:$V$129,MATCH(AE62,'[3]60-Mile'!$A$4:$A$129,0))</f>
        <v>270.85714285714283</v>
      </c>
      <c r="AI62" s="196"/>
      <c r="AJ62" s="197">
        <f>INDEX('[3]60-Mile'!$X$4:$X$129,MATCH(AE62,'[3]60-Mile'!$A$4:$A$129,0))</f>
        <v>33.964540430809762</v>
      </c>
      <c r="AK62" s="198">
        <f>INDEX('[3]60-Mile'!$AA$4:$AA$129,MATCH(AE62,'[3]60-Mile'!$A$4:$A$129,0))</f>
        <v>19.571428571428573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370</v>
      </c>
      <c r="E63" s="68">
        <v>102</v>
      </c>
      <c r="F63" s="170" t="s">
        <v>157</v>
      </c>
      <c r="G63" s="171">
        <v>25</v>
      </c>
      <c r="H63" s="171">
        <f t="shared" si="0"/>
        <v>55</v>
      </c>
      <c r="I63" s="172">
        <f>INDEX('Data Table'!$F$4:$F$128,MATCH(ANG!C63,'Data Table'!$A$4:$A$128,0))</f>
        <v>2.7283549999312855E-3</v>
      </c>
      <c r="J63" s="191">
        <f>'Data Table'!BV60</f>
        <v>184</v>
      </c>
      <c r="K63" s="191">
        <f>'Data Table'!BW60</f>
        <v>332</v>
      </c>
      <c r="L63" s="191">
        <f>'Data Table'!BX60</f>
        <v>407</v>
      </c>
      <c r="M63" s="191">
        <f>'Data Table'!BY60</f>
        <v>394</v>
      </c>
      <c r="N63" s="191">
        <f>'Data Table'!BZ60</f>
        <v>353</v>
      </c>
      <c r="O63" s="191">
        <f>'Data Table'!CA60</f>
        <v>363</v>
      </c>
      <c r="P63" s="191">
        <f>'Data Table'!CB60</f>
        <v>309</v>
      </c>
      <c r="Q63" s="191">
        <f>'Data Table'!CC60</f>
        <v>0</v>
      </c>
      <c r="R63" s="191">
        <f>'Data Table'!CD60</f>
        <v>2</v>
      </c>
      <c r="S63" s="191">
        <f>'Data Table'!CE60</f>
        <v>20</v>
      </c>
      <c r="T63" s="191">
        <f>'Data Table'!CF60</f>
        <v>4</v>
      </c>
      <c r="U63" s="191">
        <f>'Data Table'!CG60</f>
        <v>5</v>
      </c>
      <c r="V63" s="191">
        <f>'Data Table'!CH60</f>
        <v>11</v>
      </c>
      <c r="W63" s="191">
        <f>'Data Table'!CI60</f>
        <v>1</v>
      </c>
      <c r="X63" s="191">
        <f>'Data Table'!CK60</f>
        <v>9689</v>
      </c>
      <c r="Y63" s="191">
        <f>'Data Table'!CL60</f>
        <v>20831</v>
      </c>
      <c r="Z63" s="191">
        <f>'Data Table'!CM60</f>
        <v>-1006</v>
      </c>
      <c r="AA63" s="191">
        <f>'Data Table'!CN60</f>
        <v>7757</v>
      </c>
      <c r="AB63" s="191">
        <f>'Data Table'!CO60</f>
        <v>21922</v>
      </c>
      <c r="AC63" s="191">
        <f>'Data Table'!CP60</f>
        <v>3858</v>
      </c>
      <c r="AD63" s="200">
        <f>'Data Table'!CQ60</f>
        <v>12236</v>
      </c>
      <c r="AE63" s="260" t="s">
        <v>198</v>
      </c>
      <c r="AF63" s="209">
        <f t="shared" si="1"/>
        <v>2.7283549999312855E-3</v>
      </c>
      <c r="AG63" s="231">
        <f>INDEX('Data Table'!$BE$4:$BE$128,MATCH(ANG!C63,'Data Table'!$A$4:$A$128,0))</f>
        <v>256.00789712489291</v>
      </c>
      <c r="AH63" s="232">
        <f>INDEX('[3]60-Mile'!$V$4:$V$129,MATCH(AE63,'[3]60-Mile'!$A$4:$A$129,0))</f>
        <v>334.57142857142856</v>
      </c>
      <c r="AI63" s="233"/>
      <c r="AJ63" s="234">
        <f>INDEX('[3]60-Mile'!$X$4:$X$129,MATCH(AE63,'[3]60-Mile'!$A$4:$A$129,0))</f>
        <v>6.5266598036636578</v>
      </c>
      <c r="AK63" s="235">
        <f>INDEX('[3]60-Mile'!$AA$4:$AA$129,MATCH(AE63,'[3]60-Mile'!$A$4:$A$129,0))</f>
        <v>6.1428571428571432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370</v>
      </c>
      <c r="E64" s="68">
        <v>54</v>
      </c>
      <c r="F64" s="170" t="s">
        <v>153</v>
      </c>
      <c r="G64" s="171">
        <v>76</v>
      </c>
      <c r="H64" s="171">
        <f t="shared" si="0"/>
        <v>32</v>
      </c>
      <c r="I64" s="172">
        <f>INDEX('Data Table'!$F$4:$F$128,MATCH(ANG!C64,'Data Table'!$A$4:$A$128,0))</f>
        <v>3.4410600934549847E-2</v>
      </c>
      <c r="J64" s="191">
        <f>'Data Table'!BV61</f>
        <v>168</v>
      </c>
      <c r="K64" s="191">
        <f>'Data Table'!BW61</f>
        <v>254</v>
      </c>
      <c r="L64" s="191">
        <f>'Data Table'!BX61</f>
        <v>198</v>
      </c>
      <c r="M64" s="191">
        <f>'Data Table'!BY61</f>
        <v>265</v>
      </c>
      <c r="N64" s="191">
        <f>'Data Table'!BZ61</f>
        <v>312</v>
      </c>
      <c r="O64" s="191">
        <f>'Data Table'!CA61</f>
        <v>355</v>
      </c>
      <c r="P64" s="191">
        <f>'Data Table'!CB61</f>
        <v>219</v>
      </c>
      <c r="Q64" s="191">
        <f>'Data Table'!CC61</f>
        <v>6</v>
      </c>
      <c r="R64" s="191">
        <f>'Data Table'!CD61</f>
        <v>11</v>
      </c>
      <c r="S64" s="191">
        <f>'Data Table'!CE61</f>
        <v>15</v>
      </c>
      <c r="T64" s="191">
        <f>'Data Table'!CF61</f>
        <v>21</v>
      </c>
      <c r="U64" s="191">
        <f>'Data Table'!CG61</f>
        <v>22</v>
      </c>
      <c r="V64" s="191">
        <f>'Data Table'!CH61</f>
        <v>9</v>
      </c>
      <c r="W64" s="191">
        <f>'Data Table'!CI61</f>
        <v>4</v>
      </c>
      <c r="X64" s="191">
        <f>'Data Table'!CK61</f>
        <v>868</v>
      </c>
      <c r="Y64" s="191">
        <f>'Data Table'!CL61</f>
        <v>994</v>
      </c>
      <c r="Z64" s="191">
        <f>'Data Table'!CM61</f>
        <v>644</v>
      </c>
      <c r="AA64" s="191">
        <f>'Data Table'!CN61</f>
        <v>1526</v>
      </c>
      <c r="AB64" s="191">
        <f>'Data Table'!CO61</f>
        <v>1152</v>
      </c>
      <c r="AC64" s="191">
        <f>'Data Table'!CP61</f>
        <v>1521</v>
      </c>
      <c r="AD64" s="200">
        <f>'Data Table'!CQ61</f>
        <v>1790</v>
      </c>
      <c r="AE64" s="193" t="s">
        <v>191</v>
      </c>
      <c r="AF64" s="138">
        <f t="shared" si="1"/>
        <v>3.4410600934549847E-2</v>
      </c>
      <c r="AG64" s="194">
        <f>INDEX('Data Table'!$BE$4:$BE$128,MATCH(ANG!C64,'Data Table'!$A$4:$A$128,0))</f>
        <v>648.39528473768621</v>
      </c>
      <c r="AH64" s="195">
        <f>INDEX('[3]60-Mile'!$V$4:$V$129,MATCH(AE64,'[3]60-Mile'!$A$4:$A$129,0))</f>
        <v>253</v>
      </c>
      <c r="AI64" s="196"/>
      <c r="AJ64" s="197">
        <f>INDEX('[3]60-Mile'!$X$4:$X$129,MATCH(AE64,'[3]60-Mile'!$A$4:$A$129,0))</f>
        <v>36.034071974710749</v>
      </c>
      <c r="AK64" s="198">
        <f>INDEX('[3]60-Mile'!$AA$4:$AA$129,MATCH(AE64,'[3]60-Mile'!$A$4:$A$129,0))</f>
        <v>12.571428571428571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370</v>
      </c>
      <c r="E65" s="68">
        <v>152</v>
      </c>
      <c r="F65" s="170" t="s">
        <v>153</v>
      </c>
      <c r="G65" s="171">
        <v>45</v>
      </c>
      <c r="H65" s="171">
        <f t="shared" si="0"/>
        <v>10</v>
      </c>
      <c r="I65" s="172">
        <f>INDEX('Data Table'!$F$4:$F$128,MATCH(ANG!C65,'Data Table'!$A$4:$A$128,0))</f>
        <v>2.9150061032283503</v>
      </c>
      <c r="J65" s="191">
        <f>'Data Table'!BV62</f>
        <v>448</v>
      </c>
      <c r="K65" s="191">
        <f>'Data Table'!BW62</f>
        <v>369</v>
      </c>
      <c r="L65" s="191">
        <f>'Data Table'!BX62</f>
        <v>496</v>
      </c>
      <c r="M65" s="191">
        <f>'Data Table'!BY62</f>
        <v>441</v>
      </c>
      <c r="N65" s="191">
        <f>'Data Table'!BZ62</f>
        <v>406</v>
      </c>
      <c r="O65" s="191">
        <f>'Data Table'!CA62</f>
        <v>291</v>
      </c>
      <c r="P65" s="191">
        <f>'Data Table'!CB62</f>
        <v>297</v>
      </c>
      <c r="Q65" s="191">
        <f>'Data Table'!CC62</f>
        <v>59</v>
      </c>
      <c r="R65" s="191">
        <f>'Data Table'!CD62</f>
        <v>30</v>
      </c>
      <c r="S65" s="191">
        <f>'Data Table'!CE62</f>
        <v>224</v>
      </c>
      <c r="T65" s="191">
        <f>'Data Table'!CF62</f>
        <v>53</v>
      </c>
      <c r="U65" s="191">
        <f>'Data Table'!CG62</f>
        <v>49</v>
      </c>
      <c r="V65" s="191">
        <f>'Data Table'!CH62</f>
        <v>46</v>
      </c>
      <c r="W65" s="191">
        <f>'Data Table'!CI62</f>
        <v>45</v>
      </c>
      <c r="X65" s="191">
        <f>'Data Table'!CK62</f>
        <v>700</v>
      </c>
      <c r="Y65" s="191">
        <f>'Data Table'!CL62</f>
        <v>0</v>
      </c>
      <c r="Z65" s="191">
        <f>'Data Table'!CM62</f>
        <v>4822</v>
      </c>
      <c r="AA65" s="191">
        <f>'Data Table'!CN62</f>
        <v>3252</v>
      </c>
      <c r="AB65" s="191">
        <f>'Data Table'!CO62</f>
        <v>2884</v>
      </c>
      <c r="AC65" s="191">
        <f>'Data Table'!CP62</f>
        <v>3694</v>
      </c>
      <c r="AD65" s="200">
        <f>'Data Table'!CQ62</f>
        <v>0</v>
      </c>
      <c r="AE65" s="193" t="s">
        <v>232</v>
      </c>
      <c r="AF65" s="138">
        <f t="shared" si="1"/>
        <v>2.9150061032283503</v>
      </c>
      <c r="AG65" s="194">
        <f>INDEX('Data Table'!$BE$4:$BE$128,MATCH(ANG!C65,'Data Table'!$A$4:$A$128,0))</f>
        <v>1113.7792541692722</v>
      </c>
      <c r="AH65" s="195">
        <f>INDEX('[3]60-Mile'!$V$4:$V$129,MATCH(AE65,'[3]60-Mile'!$A$4:$A$129,0))</f>
        <v>392.57142857142856</v>
      </c>
      <c r="AI65" s="196"/>
      <c r="AJ65" s="197">
        <f>INDEX('[3]60-Mile'!$X$4:$X$129,MATCH(AE65,'[3]60-Mile'!$A$4:$A$129,0))</f>
        <v>93.022136071612451</v>
      </c>
      <c r="AK65" s="198">
        <f>INDEX('[3]60-Mile'!$AA$4:$AA$129,MATCH(AE65,'[3]60-Mile'!$A$4:$A$129,0))</f>
        <v>72.285714285714292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370</v>
      </c>
      <c r="E66" s="68">
        <v>62</v>
      </c>
      <c r="F66" s="170" t="s">
        <v>76</v>
      </c>
      <c r="G66" s="171">
        <v>4</v>
      </c>
      <c r="H66" s="171">
        <f t="shared" si="0"/>
        <v>25</v>
      </c>
      <c r="I66" s="172">
        <f>INDEX('Data Table'!$F$4:$F$128,MATCH(ANG!C66,'Data Table'!$A$4:$A$128,0))</f>
        <v>6.6556243082010941E-2</v>
      </c>
      <c r="J66" s="191">
        <f>'Data Table'!BV63</f>
        <v>259</v>
      </c>
      <c r="K66" s="191">
        <f>'Data Table'!BW63</f>
        <v>166</v>
      </c>
      <c r="L66" s="191">
        <f>'Data Table'!BX63</f>
        <v>83</v>
      </c>
      <c r="M66" s="191">
        <f>'Data Table'!BY63</f>
        <v>216</v>
      </c>
      <c r="N66" s="191">
        <f>'Data Table'!BZ63</f>
        <v>351</v>
      </c>
      <c r="O66" s="191">
        <f>'Data Table'!CA63</f>
        <v>277</v>
      </c>
      <c r="P66" s="191">
        <f>'Data Table'!CB63</f>
        <v>230</v>
      </c>
      <c r="Q66" s="191">
        <f>'Data Table'!CC63</f>
        <v>9</v>
      </c>
      <c r="R66" s="191">
        <f>'Data Table'!CD63</f>
        <v>2</v>
      </c>
      <c r="S66" s="191">
        <f>'Data Table'!CE63</f>
        <v>27</v>
      </c>
      <c r="T66" s="191">
        <f>'Data Table'!CF63</f>
        <v>16</v>
      </c>
      <c r="U66" s="191">
        <f>'Data Table'!CG63</f>
        <v>17</v>
      </c>
      <c r="V66" s="191">
        <f>'Data Table'!CH63</f>
        <v>20</v>
      </c>
      <c r="W66" s="191">
        <f>'Data Table'!CI63</f>
        <v>0</v>
      </c>
      <c r="X66" s="191">
        <f>'Data Table'!CK63</f>
        <v>9899</v>
      </c>
      <c r="Y66" s="191">
        <f>'Data Table'!CL63</f>
        <v>6557</v>
      </c>
      <c r="Z66" s="191">
        <f>'Data Table'!CM63</f>
        <v>11535</v>
      </c>
      <c r="AA66" s="191">
        <f>'Data Table'!CN63</f>
        <v>19503</v>
      </c>
      <c r="AB66" s="191">
        <f>'Data Table'!CO63</f>
        <v>2459</v>
      </c>
      <c r="AC66" s="191">
        <f>'Data Table'!CP63</f>
        <v>18991</v>
      </c>
      <c r="AD66" s="200">
        <f>'Data Table'!CQ63</f>
        <v>12381</v>
      </c>
      <c r="AE66" s="193" t="s">
        <v>193</v>
      </c>
      <c r="AF66" s="138">
        <f t="shared" si="1"/>
        <v>6.6556243082010941E-2</v>
      </c>
      <c r="AG66" s="194">
        <f>INDEX('Data Table'!$BE$4:$BE$128,MATCH(ANG!C66,'Data Table'!$A$4:$A$128,0))</f>
        <v>531.83573337470534</v>
      </c>
      <c r="AH66" s="195">
        <f>INDEX('[3]60-Mile'!$V$4:$V$129,MATCH(AE66,'[3]60-Mile'!$A$4:$A$129,0))</f>
        <v>226</v>
      </c>
      <c r="AI66" s="196"/>
      <c r="AJ66" s="197">
        <f>INDEX('[3]60-Mile'!$X$4:$X$129,MATCH(AE66,'[3]60-Mile'!$A$4:$A$129,0))</f>
        <v>21.437849419027955</v>
      </c>
      <c r="AK66" s="198">
        <f>INDEX('[3]60-Mile'!$AA$4:$AA$129,MATCH(AE66,'[3]60-Mile'!$A$4:$A$129,0))</f>
        <v>13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370</v>
      </c>
      <c r="E67" s="68">
        <v>156</v>
      </c>
      <c r="F67" s="170" t="s">
        <v>153</v>
      </c>
      <c r="G67" s="171">
        <v>9</v>
      </c>
      <c r="H67" s="171">
        <f t="shared" si="0"/>
        <v>64</v>
      </c>
      <c r="I67" s="172">
        <f>INDEX('Data Table'!$F$4:$F$128,MATCH(ANG!C67,'Data Table'!$A$4:$A$128,0))</f>
        <v>1.8908306731144644E-3</v>
      </c>
      <c r="J67" s="191">
        <f>'Data Table'!BV64</f>
        <v>231</v>
      </c>
      <c r="K67" s="191">
        <f>'Data Table'!BW64</f>
        <v>243</v>
      </c>
      <c r="L67" s="191">
        <f>'Data Table'!BX64</f>
        <v>228</v>
      </c>
      <c r="M67" s="191">
        <f>'Data Table'!BY64</f>
        <v>187</v>
      </c>
      <c r="N67" s="191">
        <f>'Data Table'!BZ64</f>
        <v>292</v>
      </c>
      <c r="O67" s="191">
        <f>'Data Table'!CA64</f>
        <v>154</v>
      </c>
      <c r="P67" s="191">
        <f>'Data Table'!CB64</f>
        <v>182</v>
      </c>
      <c r="Q67" s="191">
        <f>'Data Table'!CC64</f>
        <v>8</v>
      </c>
      <c r="R67" s="191">
        <f>'Data Table'!CD64</f>
        <v>11</v>
      </c>
      <c r="S67" s="191">
        <f>'Data Table'!CE64</f>
        <v>11</v>
      </c>
      <c r="T67" s="191">
        <f>'Data Table'!CF64</f>
        <v>18</v>
      </c>
      <c r="U67" s="191">
        <f>'Data Table'!CG64</f>
        <v>4</v>
      </c>
      <c r="V67" s="191">
        <f>'Data Table'!CH64</f>
        <v>2</v>
      </c>
      <c r="W67" s="191">
        <f>'Data Table'!CI64</f>
        <v>2</v>
      </c>
      <c r="X67" s="191">
        <f>'Data Table'!CK64</f>
        <v>3776</v>
      </c>
      <c r="Y67" s="191">
        <f>'Data Table'!CL64</f>
        <v>5995</v>
      </c>
      <c r="Z67" s="191">
        <f>'Data Table'!CM64</f>
        <v>5527</v>
      </c>
      <c r="AA67" s="191">
        <f>'Data Table'!CN64</f>
        <v>3368</v>
      </c>
      <c r="AB67" s="191">
        <f>'Data Table'!CO64</f>
        <v>7377</v>
      </c>
      <c r="AC67" s="191">
        <f>'Data Table'!CP64</f>
        <v>4171</v>
      </c>
      <c r="AD67" s="200">
        <f>'Data Table'!CQ64</f>
        <v>2448</v>
      </c>
      <c r="AE67" s="193" t="s">
        <v>234</v>
      </c>
      <c r="AF67" s="138">
        <f t="shared" si="1"/>
        <v>1.8908306731144644E-3</v>
      </c>
      <c r="AG67" s="194">
        <f>INDEX('Data Table'!$BE$4:$BE$128,MATCH(ANG!C67,'Data Table'!$A$4:$A$128,0))</f>
        <v>277.68672646421805</v>
      </c>
      <c r="AH67" s="195">
        <f>INDEX('[3]60-Mile'!$V$4:$V$129,MATCH(AE67,'[3]60-Mile'!$A$4:$A$129,0))</f>
        <v>216.71428571428572</v>
      </c>
      <c r="AI67" s="196"/>
      <c r="AJ67" s="197">
        <f>INDEX('[3]60-Mile'!$X$4:$X$129,MATCH(AE67,'[3]60-Mile'!$A$4:$A$129,0))</f>
        <v>23.130989622753543</v>
      </c>
      <c r="AK67" s="198">
        <f>INDEX('[3]60-Mile'!$AA$4:$AA$129,MATCH(AE67,'[3]60-Mile'!$A$4:$A$129,0))</f>
        <v>8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370</v>
      </c>
      <c r="E68" s="68">
        <v>116</v>
      </c>
      <c r="F68" s="170" t="s">
        <v>153</v>
      </c>
      <c r="G68" s="171">
        <v>92</v>
      </c>
      <c r="H68" s="171">
        <f t="shared" si="0"/>
        <v>53</v>
      </c>
      <c r="I68" s="172">
        <f>INDEX('Data Table'!$F$4:$F$128,MATCH(ANG!C68,'Data Table'!$A$4:$A$128,0))</f>
        <v>3.0384370115564565E-3</v>
      </c>
      <c r="J68" s="191">
        <f>'Data Table'!BV65</f>
        <v>194</v>
      </c>
      <c r="K68" s="191">
        <f>'Data Table'!BW65</f>
        <v>101</v>
      </c>
      <c r="L68" s="191">
        <f>'Data Table'!BX65</f>
        <v>75</v>
      </c>
      <c r="M68" s="191">
        <f>'Data Table'!BY65</f>
        <v>91</v>
      </c>
      <c r="N68" s="191">
        <f>'Data Table'!BZ65</f>
        <v>113</v>
      </c>
      <c r="O68" s="191">
        <f>'Data Table'!CA65</f>
        <v>87</v>
      </c>
      <c r="P68" s="191">
        <f>'Data Table'!CB65</f>
        <v>81</v>
      </c>
      <c r="Q68" s="191">
        <f>'Data Table'!CC65</f>
        <v>1</v>
      </c>
      <c r="R68" s="191">
        <f>'Data Table'!CD65</f>
        <v>5</v>
      </c>
      <c r="S68" s="191">
        <f>'Data Table'!CE65</f>
        <v>6</v>
      </c>
      <c r="T68" s="191">
        <f>'Data Table'!CF65</f>
        <v>2</v>
      </c>
      <c r="U68" s="191">
        <f>'Data Table'!CG65</f>
        <v>5</v>
      </c>
      <c r="V68" s="191">
        <f>'Data Table'!CH65</f>
        <v>3</v>
      </c>
      <c r="W68" s="191">
        <f>'Data Table'!CI65</f>
        <v>1</v>
      </c>
      <c r="X68" s="191">
        <f>'Data Table'!CK65</f>
        <v>848</v>
      </c>
      <c r="Y68" s="191">
        <f>'Data Table'!CL65</f>
        <v>3135</v>
      </c>
      <c r="Z68" s="191">
        <f>'Data Table'!CM65</f>
        <v>2189</v>
      </c>
      <c r="AA68" s="191">
        <f>'Data Table'!CN65</f>
        <v>-2507</v>
      </c>
      <c r="AB68" s="191">
        <f>'Data Table'!CO65</f>
        <v>2543</v>
      </c>
      <c r="AC68" s="191">
        <f>'Data Table'!CP65</f>
        <v>2735</v>
      </c>
      <c r="AD68" s="200">
        <f>'Data Table'!CQ65</f>
        <v>3152</v>
      </c>
      <c r="AE68" s="193" t="s">
        <v>214</v>
      </c>
      <c r="AF68" s="138">
        <f t="shared" si="1"/>
        <v>3.0384370115564565E-3</v>
      </c>
      <c r="AG68" s="194">
        <f>INDEX('Data Table'!$BE$4:$BE$128,MATCH(ANG!C68,'Data Table'!$A$4:$A$128,0))</f>
        <v>203.23724727920302</v>
      </c>
      <c r="AH68" s="195">
        <f>INDEX('[3]60-Mile'!$V$4:$V$129,MATCH(AE68,'[3]60-Mile'!$A$4:$A$129,0))</f>
        <v>106</v>
      </c>
      <c r="AI68" s="196"/>
      <c r="AJ68" s="197">
        <f>INDEX('[3]60-Mile'!$X$4:$X$129,MATCH(AE68,'[3]60-Mile'!$A$4:$A$129,0))</f>
        <v>16.99196657580222</v>
      </c>
      <c r="AK68" s="198">
        <f>INDEX('[3]60-Mile'!$AA$4:$AA$129,MATCH(AE68,'[3]60-Mile'!$A$4:$A$129,0))</f>
        <v>3.2857142857142856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370</v>
      </c>
      <c r="E69" s="68">
        <v>96</v>
      </c>
      <c r="F69" s="170" t="s">
        <v>153</v>
      </c>
      <c r="G69" s="171">
        <v>2</v>
      </c>
      <c r="H69" s="171">
        <f t="shared" si="0"/>
        <v>21</v>
      </c>
      <c r="I69" s="172">
        <f>INDEX('Data Table'!$F$4:$F$128,MATCH(ANG!C69,'Data Table'!$A$4:$A$128,0))</f>
        <v>0.14500873439135781</v>
      </c>
      <c r="J69" s="191">
        <f>'Data Table'!BV66</f>
        <v>556</v>
      </c>
      <c r="K69" s="191">
        <f>'Data Table'!BW66</f>
        <v>547</v>
      </c>
      <c r="L69" s="191">
        <f>'Data Table'!BX66</f>
        <v>271</v>
      </c>
      <c r="M69" s="191">
        <f>'Data Table'!BY66</f>
        <v>350</v>
      </c>
      <c r="N69" s="191">
        <f>'Data Table'!BZ66</f>
        <v>482</v>
      </c>
      <c r="O69" s="191">
        <f>'Data Table'!CA66</f>
        <v>495</v>
      </c>
      <c r="P69" s="191">
        <f>'Data Table'!CB66</f>
        <v>541</v>
      </c>
      <c r="Q69" s="191">
        <f>'Data Table'!CC66</f>
        <v>10</v>
      </c>
      <c r="R69" s="191">
        <f>'Data Table'!CD66</f>
        <v>15</v>
      </c>
      <c r="S69" s="191">
        <f>'Data Table'!CE66</f>
        <v>31</v>
      </c>
      <c r="T69" s="191">
        <f>'Data Table'!CF66</f>
        <v>32</v>
      </c>
      <c r="U69" s="191">
        <f>'Data Table'!CG66</f>
        <v>24</v>
      </c>
      <c r="V69" s="191">
        <f>'Data Table'!CH66</f>
        <v>26</v>
      </c>
      <c r="W69" s="191">
        <f>'Data Table'!CI66</f>
        <v>11</v>
      </c>
      <c r="X69" s="191">
        <f>'Data Table'!CK66</f>
        <v>-611</v>
      </c>
      <c r="Y69" s="191">
        <f>'Data Table'!CL66</f>
        <v>1594</v>
      </c>
      <c r="Z69" s="191">
        <f>'Data Table'!CM66</f>
        <v>3846</v>
      </c>
      <c r="AA69" s="191">
        <f>'Data Table'!CN66</f>
        <v>2825</v>
      </c>
      <c r="AB69" s="191">
        <f>'Data Table'!CO66</f>
        <v>2045</v>
      </c>
      <c r="AC69" s="191">
        <f>'Data Table'!CP66</f>
        <v>411</v>
      </c>
      <c r="AD69" s="200">
        <f>'Data Table'!CQ66</f>
        <v>2493</v>
      </c>
      <c r="AE69" s="193" t="s">
        <v>208</v>
      </c>
      <c r="AF69" s="138">
        <f t="shared" si="1"/>
        <v>0.14500873439135781</v>
      </c>
      <c r="AG69" s="194">
        <f>INDEX('Data Table'!$BE$4:$BE$128,MATCH(ANG!C69,'Data Table'!$A$4:$A$128,0))</f>
        <v>442.41622684983014</v>
      </c>
      <c r="AH69" s="195">
        <f>INDEX('[3]60-Mile'!$V$4:$V$129,MATCH(AE69,'[3]60-Mile'!$A$4:$A$129,0))</f>
        <v>463.14285714285717</v>
      </c>
      <c r="AI69" s="196"/>
      <c r="AJ69" s="197">
        <f>INDEX('[3]60-Mile'!$X$4:$X$129,MATCH(AE69,'[3]60-Mile'!$A$4:$A$129,0))</f>
        <v>23.628457708959786</v>
      </c>
      <c r="AK69" s="198">
        <f>INDEX('[3]60-Mile'!$AA$4:$AA$129,MATCH(AE69,'[3]60-Mile'!$A$4:$A$129,0))</f>
        <v>21.285714285714285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370</v>
      </c>
      <c r="E70" s="68">
        <v>29</v>
      </c>
      <c r="F70" s="170" t="s">
        <v>153</v>
      </c>
      <c r="G70" s="171">
        <v>6</v>
      </c>
      <c r="H70" s="171">
        <f t="shared" si="0"/>
        <v>23</v>
      </c>
      <c r="I70" s="172">
        <f>INDEX('Data Table'!$F$4:$F$128,MATCH(ANG!C70,'Data Table'!$A$4:$A$128,0))</f>
        <v>7.6536905777577158E-2</v>
      </c>
      <c r="J70" s="191">
        <f>'Data Table'!BV67</f>
        <v>542</v>
      </c>
      <c r="K70" s="191">
        <f>'Data Table'!BW67</f>
        <v>759</v>
      </c>
      <c r="L70" s="191">
        <f>'Data Table'!BX67</f>
        <v>743</v>
      </c>
      <c r="M70" s="191">
        <f>'Data Table'!BY67</f>
        <v>460</v>
      </c>
      <c r="N70" s="191">
        <f>'Data Table'!BZ67</f>
        <v>555</v>
      </c>
      <c r="O70" s="191">
        <f>'Data Table'!CA67</f>
        <v>154</v>
      </c>
      <c r="P70" s="191">
        <f>'Data Table'!CB67</f>
        <v>126</v>
      </c>
      <c r="Q70" s="191">
        <f>'Data Table'!CC67</f>
        <v>15</v>
      </c>
      <c r="R70" s="191">
        <f>'Data Table'!CD67</f>
        <v>37</v>
      </c>
      <c r="S70" s="191">
        <f>'Data Table'!CE67</f>
        <v>27</v>
      </c>
      <c r="T70" s="191">
        <f>'Data Table'!CF67</f>
        <v>31</v>
      </c>
      <c r="U70" s="191">
        <f>'Data Table'!CG67</f>
        <v>8</v>
      </c>
      <c r="V70" s="191">
        <f>'Data Table'!CH67</f>
        <v>9</v>
      </c>
      <c r="W70" s="191">
        <f>'Data Table'!CI67</f>
        <v>28</v>
      </c>
      <c r="X70" s="191">
        <f>'Data Table'!CK67</f>
        <v>-2460</v>
      </c>
      <c r="Y70" s="191">
        <f>'Data Table'!CL67</f>
        <v>-81099</v>
      </c>
      <c r="Z70" s="191">
        <f>'Data Table'!CM67</f>
        <v>-2600</v>
      </c>
      <c r="AA70" s="191">
        <f>'Data Table'!CN67</f>
        <v>-375</v>
      </c>
      <c r="AB70" s="191">
        <f>'Data Table'!CO67</f>
        <v>-1593</v>
      </c>
      <c r="AC70" s="191">
        <f>'Data Table'!CP67</f>
        <v>3687</v>
      </c>
      <c r="AD70" s="200">
        <f>'Data Table'!CQ67</f>
        <v>-214</v>
      </c>
      <c r="AE70" s="193" t="s">
        <v>184</v>
      </c>
      <c r="AF70" s="138">
        <f t="shared" si="1"/>
        <v>7.6536905777577158E-2</v>
      </c>
      <c r="AG70" s="194">
        <f>INDEX('Data Table'!$BE$4:$BE$128,MATCH(ANG!C70,'Data Table'!$A$4:$A$128,0))</f>
        <v>402.67452265683681</v>
      </c>
      <c r="AH70" s="195">
        <f>INDEX('[3]60-Mile'!$V$4:$V$129,MATCH(AE70,'[3]60-Mile'!$A$4:$A$129,0))</f>
        <v>477</v>
      </c>
      <c r="AI70" s="196"/>
      <c r="AJ70" s="197">
        <f>INDEX('[3]60-Mile'!$X$4:$X$129,MATCH(AE70,'[3]60-Mile'!$A$4:$A$129,0))</f>
        <v>16.329466164766096</v>
      </c>
      <c r="AK70" s="198">
        <f>INDEX('[3]60-Mile'!$AA$4:$AA$129,MATCH(AE70,'[3]60-Mile'!$A$4:$A$129,0))</f>
        <v>22.142857142857142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363</v>
      </c>
      <c r="E71" s="68">
        <v>3</v>
      </c>
      <c r="F71" s="170" t="s">
        <v>74</v>
      </c>
      <c r="G71" s="171">
        <v>69</v>
      </c>
      <c r="H71" s="171">
        <f t="shared" ref="H71:H131" si="2">_xlfn.RANK.EQ(I71,$I$7:$I$131)</f>
        <v>117</v>
      </c>
      <c r="I71" s="172">
        <f>INDEX('Data Table'!$F$4:$F$128,MATCH(ANG!C71,'Data Table'!$A$4:$A$128,0))</f>
        <v>6.5636710796902481E-8</v>
      </c>
      <c r="J71" s="191">
        <f>'Data Table'!BV68</f>
        <v>3</v>
      </c>
      <c r="K71" s="191">
        <f>'Data Table'!BW68</f>
        <v>5</v>
      </c>
      <c r="L71" s="191">
        <f>'Data Table'!BX68</f>
        <v>5</v>
      </c>
      <c r="M71" s="191">
        <f>'Data Table'!BY68</f>
        <v>4</v>
      </c>
      <c r="N71" s="191">
        <f>'Data Table'!BZ68</f>
        <v>2</v>
      </c>
      <c r="O71" s="191">
        <f>'Data Table'!CA68</f>
        <v>6</v>
      </c>
      <c r="P71" s="191">
        <f>'Data Table'!CB68</f>
        <v>9</v>
      </c>
      <c r="Q71" s="191">
        <f>'Data Table'!CC68</f>
        <v>1</v>
      </c>
      <c r="R71" s="191">
        <f>'Data Table'!CD68</f>
        <v>0</v>
      </c>
      <c r="S71" s="191">
        <f>'Data Table'!CE68</f>
        <v>0</v>
      </c>
      <c r="T71" s="191">
        <f>'Data Table'!CF68</f>
        <v>1</v>
      </c>
      <c r="U71" s="191">
        <f>'Data Table'!CG68</f>
        <v>0</v>
      </c>
      <c r="V71" s="191">
        <f>'Data Table'!CH68</f>
        <v>0</v>
      </c>
      <c r="W71" s="191">
        <f>'Data Table'!CI68</f>
        <v>0</v>
      </c>
      <c r="X71" s="191">
        <f>'Data Table'!CK68</f>
        <v>-1562</v>
      </c>
      <c r="Y71" s="191">
        <f>'Data Table'!CL68</f>
        <v>17777</v>
      </c>
      <c r="Z71" s="191">
        <f>'Data Table'!CM68</f>
        <v>3358</v>
      </c>
      <c r="AA71" s="191">
        <f>'Data Table'!CN68</f>
        <v>4312</v>
      </c>
      <c r="AB71" s="191">
        <f>'Data Table'!CO68</f>
        <v>4920</v>
      </c>
      <c r="AC71" s="191">
        <f>'Data Table'!CP68</f>
        <v>-792</v>
      </c>
      <c r="AD71" s="200">
        <f>'Data Table'!CQ68</f>
        <v>-603</v>
      </c>
      <c r="AE71" s="193" t="s">
        <v>151</v>
      </c>
      <c r="AF71" s="138">
        <f t="shared" si="1"/>
        <v>6.5636710796902481E-8</v>
      </c>
      <c r="AG71" s="194">
        <f>INDEX('Data Table'!$BE$4:$BE$128,MATCH(ANG!C71,'Data Table'!$A$4:$A$128,0))</f>
        <v>141.03921954750359</v>
      </c>
      <c r="AH71" s="195">
        <f>INDEX('[3]60-Mile'!$V$4:$V$129,MATCH(AE71,'[3]60-Mile'!$A$4:$A$129,0))</f>
        <v>4.8571428571428568</v>
      </c>
      <c r="AI71" s="196"/>
      <c r="AJ71" s="197">
        <f>INDEX('[3]60-Mile'!$X$4:$X$129,MATCH(AE71,'[3]60-Mile'!$A$4:$A$129,0))</f>
        <v>4.7900112299152164</v>
      </c>
      <c r="AK71" s="198">
        <f>INDEX('[3]60-Mile'!$AA$4:$AA$129,MATCH(AE71,'[3]60-Mile'!$A$4:$A$129,0))</f>
        <v>0.2857142857142857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368</v>
      </c>
      <c r="E72" s="68">
        <v>4</v>
      </c>
      <c r="F72" s="170" t="s">
        <v>157</v>
      </c>
      <c r="G72" s="171">
        <v>89</v>
      </c>
      <c r="H72" s="171">
        <f t="shared" si="2"/>
        <v>66</v>
      </c>
      <c r="I72" s="172">
        <f>INDEX('Data Table'!$F$4:$F$128,MATCH(ANG!C72,'Data Table'!$A$4:$A$128,0))</f>
        <v>1.4552189182255434E-3</v>
      </c>
      <c r="J72" s="191">
        <f>'Data Table'!BV69</f>
        <v>134</v>
      </c>
      <c r="K72" s="191">
        <f>'Data Table'!BW69</f>
        <v>127</v>
      </c>
      <c r="L72" s="191">
        <f>'Data Table'!BX69</f>
        <v>144</v>
      </c>
      <c r="M72" s="191">
        <f>'Data Table'!BY69</f>
        <v>157</v>
      </c>
      <c r="N72" s="191">
        <f>'Data Table'!BZ69</f>
        <v>211</v>
      </c>
      <c r="O72" s="191">
        <f>'Data Table'!CA69</f>
        <v>158</v>
      </c>
      <c r="P72" s="191">
        <f>'Data Table'!CB69</f>
        <v>102</v>
      </c>
      <c r="Q72" s="191">
        <f>'Data Table'!CC69</f>
        <v>0</v>
      </c>
      <c r="R72" s="191">
        <f>'Data Table'!CD69</f>
        <v>1</v>
      </c>
      <c r="S72" s="191">
        <f>'Data Table'!CE69</f>
        <v>0</v>
      </c>
      <c r="T72" s="191">
        <f>'Data Table'!CF69</f>
        <v>0</v>
      </c>
      <c r="U72" s="191">
        <f>'Data Table'!CG69</f>
        <v>1</v>
      </c>
      <c r="V72" s="191">
        <f>'Data Table'!CH69</f>
        <v>1</v>
      </c>
      <c r="W72" s="191">
        <f>'Data Table'!CI69</f>
        <v>0</v>
      </c>
      <c r="X72" s="191">
        <f>'Data Table'!CK69</f>
        <v>3705</v>
      </c>
      <c r="Y72" s="191">
        <f>'Data Table'!CL69</f>
        <v>2716</v>
      </c>
      <c r="Z72" s="191">
        <f>'Data Table'!CM69</f>
        <v>2629</v>
      </c>
      <c r="AA72" s="191">
        <f>'Data Table'!CN69</f>
        <v>1918</v>
      </c>
      <c r="AB72" s="191">
        <f>'Data Table'!CO69</f>
        <v>269</v>
      </c>
      <c r="AC72" s="191">
        <f>'Data Table'!CP69</f>
        <v>4531</v>
      </c>
      <c r="AD72" s="200">
        <f>'Data Table'!CQ69</f>
        <v>7036</v>
      </c>
      <c r="AE72" s="193" t="s">
        <v>168</v>
      </c>
      <c r="AF72" s="138">
        <f t="shared" ref="AF72:AF131" si="3">I72</f>
        <v>1.4552189182255434E-3</v>
      </c>
      <c r="AG72" s="194">
        <f>INDEX('Data Table'!$BE$4:$BE$128,MATCH(ANG!C72,'Data Table'!$A$4:$A$128,0))</f>
        <v>267.00534601411817</v>
      </c>
      <c r="AH72" s="195">
        <f>INDEX('[3]60-Mile'!$V$4:$V$129,MATCH(AE72,'[3]60-Mile'!$A$4:$A$129,0))</f>
        <v>147.57142857142858</v>
      </c>
      <c r="AI72" s="196"/>
      <c r="AJ72" s="197">
        <f>INDEX('[3]60-Mile'!$X$4:$X$129,MATCH(AE72,'[3]60-Mile'!$A$4:$A$129,0))</f>
        <v>3.680638704415176</v>
      </c>
      <c r="AK72" s="198">
        <f>INDEX('[3]60-Mile'!$AA$4:$AA$129,MATCH(AE72,'[3]60-Mile'!$A$4:$A$129,0))</f>
        <v>0.42857142857142855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365</v>
      </c>
      <c r="E73" s="68">
        <v>7</v>
      </c>
      <c r="F73" s="170" t="s">
        <v>154</v>
      </c>
      <c r="G73" s="171">
        <v>112</v>
      </c>
      <c r="H73" s="171">
        <f t="shared" si="2"/>
        <v>92</v>
      </c>
      <c r="I73" s="172">
        <f>INDEX('Data Table'!$F$4:$F$128,MATCH(ANG!C73,'Data Table'!$A$4:$A$128,0))</f>
        <v>8.7256592123009417E-5</v>
      </c>
      <c r="J73" s="191">
        <f>'Data Table'!BV70</f>
        <v>62</v>
      </c>
      <c r="K73" s="191">
        <f>'Data Table'!BW70</f>
        <v>14</v>
      </c>
      <c r="L73" s="191">
        <f>'Data Table'!BX70</f>
        <v>110</v>
      </c>
      <c r="M73" s="191">
        <f>'Data Table'!BY70</f>
        <v>72</v>
      </c>
      <c r="N73" s="191">
        <f>'Data Table'!BZ70</f>
        <v>2</v>
      </c>
      <c r="O73" s="191">
        <f>'Data Table'!CA70</f>
        <v>118</v>
      </c>
      <c r="P73" s="191">
        <f>'Data Table'!CB70</f>
        <v>52</v>
      </c>
      <c r="Q73" s="191">
        <f>'Data Table'!CC70</f>
        <v>0</v>
      </c>
      <c r="R73" s="191">
        <f>'Data Table'!CD70</f>
        <v>4</v>
      </c>
      <c r="S73" s="191">
        <f>'Data Table'!CE70</f>
        <v>2</v>
      </c>
      <c r="T73" s="191">
        <f>'Data Table'!CF70</f>
        <v>8</v>
      </c>
      <c r="U73" s="191">
        <f>'Data Table'!CG70</f>
        <v>9</v>
      </c>
      <c r="V73" s="191">
        <f>'Data Table'!CH70</f>
        <v>3</v>
      </c>
      <c r="W73" s="191">
        <f>'Data Table'!CI70</f>
        <v>0</v>
      </c>
      <c r="X73" s="191">
        <f>'Data Table'!CK70</f>
        <v>7678</v>
      </c>
      <c r="Y73" s="191">
        <f>'Data Table'!CL70</f>
        <v>2191</v>
      </c>
      <c r="Z73" s="191">
        <f>'Data Table'!CM70</f>
        <v>4330</v>
      </c>
      <c r="AA73" s="191">
        <f>'Data Table'!CN70</f>
        <v>0</v>
      </c>
      <c r="AB73" s="191">
        <f>'Data Table'!CO70</f>
        <v>6042</v>
      </c>
      <c r="AC73" s="191">
        <f>'Data Table'!CP70</f>
        <v>2900</v>
      </c>
      <c r="AD73" s="200">
        <f>'Data Table'!CQ70</f>
        <v>8011</v>
      </c>
      <c r="AE73" s="193" t="s">
        <v>116</v>
      </c>
      <c r="AF73" s="138">
        <f t="shared" si="3"/>
        <v>8.7256592123009417E-5</v>
      </c>
      <c r="AG73" s="194">
        <f>INDEX('Data Table'!$BE$4:$BE$128,MATCH(ANG!C73,'Data Table'!$A$4:$A$128,0))</f>
        <v>588.41597083061902</v>
      </c>
      <c r="AH73" s="195">
        <f>INDEX('[3]60-Mile'!$V$4:$V$129,MATCH(AE73,'[3]60-Mile'!$A$4:$A$129,0))</f>
        <v>61.428571428571431</v>
      </c>
      <c r="AI73" s="196"/>
      <c r="AJ73" s="197">
        <f>INDEX('[3]60-Mile'!$X$4:$X$129,MATCH(AE73,'[3]60-Mile'!$A$4:$A$129,0))</f>
        <v>45.081754027014377</v>
      </c>
      <c r="AK73" s="198">
        <f>INDEX('[3]60-Mile'!$AA$4:$AA$129,MATCH(AE73,'[3]60-Mile'!$A$4:$A$129,0))</f>
        <v>3.7142857142857144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366</v>
      </c>
      <c r="E74" s="68">
        <v>9</v>
      </c>
      <c r="F74" s="170" t="s">
        <v>155</v>
      </c>
      <c r="G74" s="171">
        <v>22</v>
      </c>
      <c r="H74" s="171">
        <f t="shared" si="2"/>
        <v>54</v>
      </c>
      <c r="I74" s="172">
        <f>INDEX('Data Table'!$F$4:$F$128,MATCH(ANG!C74,'Data Table'!$A$4:$A$128,0))</f>
        <v>2.9203263831544231E-3</v>
      </c>
      <c r="J74" s="191">
        <f>'Data Table'!BV71</f>
        <v>21</v>
      </c>
      <c r="K74" s="191">
        <f>'Data Table'!BW71</f>
        <v>65</v>
      </c>
      <c r="L74" s="191">
        <f>'Data Table'!BX71</f>
        <v>24</v>
      </c>
      <c r="M74" s="191">
        <f>'Data Table'!BY71</f>
        <v>45</v>
      </c>
      <c r="N74" s="191">
        <f>'Data Table'!BZ71</f>
        <v>48</v>
      </c>
      <c r="O74" s="191">
        <f>'Data Table'!CA71</f>
        <v>45</v>
      </c>
      <c r="P74" s="191">
        <f>'Data Table'!CB71</f>
        <v>19</v>
      </c>
      <c r="Q74" s="191">
        <f>'Data Table'!CC71</f>
        <v>0</v>
      </c>
      <c r="R74" s="191">
        <f>'Data Table'!CD71</f>
        <v>0</v>
      </c>
      <c r="S74" s="191">
        <f>'Data Table'!CE71</f>
        <v>1</v>
      </c>
      <c r="T74" s="191">
        <f>'Data Table'!CF71</f>
        <v>2</v>
      </c>
      <c r="U74" s="191">
        <f>'Data Table'!CG71</f>
        <v>1</v>
      </c>
      <c r="V74" s="191">
        <f>'Data Table'!CH71</f>
        <v>0</v>
      </c>
      <c r="W74" s="191">
        <f>'Data Table'!CI71</f>
        <v>0</v>
      </c>
      <c r="X74" s="191">
        <f>'Data Table'!CK71</f>
        <v>30544</v>
      </c>
      <c r="Y74" s="191">
        <f>'Data Table'!CL71</f>
        <v>18028</v>
      </c>
      <c r="Z74" s="191">
        <f>'Data Table'!CM71</f>
        <v>26495</v>
      </c>
      <c r="AA74" s="191">
        <f>'Data Table'!CN71</f>
        <v>23029</v>
      </c>
      <c r="AB74" s="191">
        <f>'Data Table'!CO71</f>
        <v>23197</v>
      </c>
      <c r="AC74" s="191">
        <f>'Data Table'!CP71</f>
        <v>19203</v>
      </c>
      <c r="AD74" s="200">
        <f>'Data Table'!CQ71</f>
        <v>43505</v>
      </c>
      <c r="AE74" s="193" t="s">
        <v>127</v>
      </c>
      <c r="AF74" s="138">
        <f t="shared" si="3"/>
        <v>2.9203263831544231E-3</v>
      </c>
      <c r="AG74" s="194">
        <f>INDEX('Data Table'!$BE$4:$BE$128,MATCH(ANG!C74,'Data Table'!$A$4:$A$128,0))</f>
        <v>78.04583678322858</v>
      </c>
      <c r="AH74" s="195">
        <f>INDEX('[3]60-Mile'!$V$4:$V$129,MATCH(AE74,'[3]60-Mile'!$A$4:$A$129,0))</f>
        <v>38.142857142857146</v>
      </c>
      <c r="AI74" s="196"/>
      <c r="AJ74" s="197">
        <f>INDEX('[3]60-Mile'!$X$4:$X$129,MATCH(AE74,'[3]60-Mile'!$A$4:$A$129,0))</f>
        <v>3.4449456114362693</v>
      </c>
      <c r="AK74" s="198">
        <f>INDEX('[3]60-Mile'!$AA$4:$AA$129,MATCH(AE74,'[3]60-Mile'!$A$4:$A$129,0))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372</v>
      </c>
      <c r="E75" s="68">
        <v>13</v>
      </c>
      <c r="F75" s="170" t="s">
        <v>156</v>
      </c>
      <c r="G75" s="171">
        <v>90</v>
      </c>
      <c r="H75" s="171">
        <f t="shared" si="2"/>
        <v>31</v>
      </c>
      <c r="I75" s="172">
        <f>INDEX('Data Table'!$F$4:$F$128,MATCH(ANG!C75,'Data Table'!$A$4:$A$128,0))</f>
        <v>3.6782314346786617E-2</v>
      </c>
      <c r="J75" s="191">
        <f>'Data Table'!BV72</f>
        <v>184</v>
      </c>
      <c r="K75" s="191">
        <f>'Data Table'!BW72</f>
        <v>258</v>
      </c>
      <c r="L75" s="191">
        <f>'Data Table'!BX72</f>
        <v>190</v>
      </c>
      <c r="M75" s="191">
        <f>'Data Table'!BY72</f>
        <v>306</v>
      </c>
      <c r="N75" s="191">
        <f>'Data Table'!BZ72</f>
        <v>394</v>
      </c>
      <c r="O75" s="191">
        <f>'Data Table'!CA72</f>
        <v>402</v>
      </c>
      <c r="P75" s="191">
        <f>'Data Table'!CB72</f>
        <v>224</v>
      </c>
      <c r="Q75" s="191">
        <f>'Data Table'!CC72</f>
        <v>2</v>
      </c>
      <c r="R75" s="191">
        <f>'Data Table'!CD72</f>
        <v>18</v>
      </c>
      <c r="S75" s="191">
        <f>'Data Table'!CE72</f>
        <v>39</v>
      </c>
      <c r="T75" s="191">
        <f>'Data Table'!CF72</f>
        <v>23</v>
      </c>
      <c r="U75" s="191">
        <f>'Data Table'!CG72</f>
        <v>13</v>
      </c>
      <c r="V75" s="191">
        <f>'Data Table'!CH72</f>
        <v>6</v>
      </c>
      <c r="W75" s="191">
        <f>'Data Table'!CI72</f>
        <v>1</v>
      </c>
      <c r="X75" s="191">
        <f>'Data Table'!CK72</f>
        <v>4753</v>
      </c>
      <c r="Y75" s="191">
        <f>'Data Table'!CL72</f>
        <v>449</v>
      </c>
      <c r="Z75" s="191">
        <f>'Data Table'!CM72</f>
        <v>1683</v>
      </c>
      <c r="AA75" s="191">
        <f>'Data Table'!CN72</f>
        <v>2296</v>
      </c>
      <c r="AB75" s="191">
        <f>'Data Table'!CO72</f>
        <v>1862</v>
      </c>
      <c r="AC75" s="191">
        <f>'Data Table'!CP72</f>
        <v>36</v>
      </c>
      <c r="AD75" s="200">
        <f>'Data Table'!CQ72</f>
        <v>2949</v>
      </c>
      <c r="AE75" s="193" t="s">
        <v>129</v>
      </c>
      <c r="AF75" s="138">
        <f t="shared" si="3"/>
        <v>3.6782314346786617E-2</v>
      </c>
      <c r="AG75" s="194">
        <f>INDEX('Data Table'!$BE$4:$BE$128,MATCH(ANG!C75,'Data Table'!$A$4:$A$128,0))</f>
        <v>504.318538194327</v>
      </c>
      <c r="AH75" s="195">
        <f>INDEX('[3]60-Mile'!$V$4:$V$129,MATCH(AE75,'[3]60-Mile'!$A$4:$A$129,0))</f>
        <v>279.71428571428572</v>
      </c>
      <c r="AI75" s="196"/>
      <c r="AJ75" s="197">
        <f>INDEX('[3]60-Mile'!$X$4:$X$129,MATCH(AE75,'[3]60-Mile'!$A$4:$A$129,0))</f>
        <v>29.529056430418105</v>
      </c>
      <c r="AK75" s="198">
        <f>INDEX('[3]60-Mile'!$AA$4:$AA$129,MATCH(AE75,'[3]60-Mile'!$A$4:$A$129,0))</f>
        <v>14.571428571428571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367</v>
      </c>
      <c r="E76" s="68">
        <v>16</v>
      </c>
      <c r="F76" s="170" t="s">
        <v>74</v>
      </c>
      <c r="G76" s="171">
        <v>117</v>
      </c>
      <c r="H76" s="171">
        <f t="shared" si="2"/>
        <v>111</v>
      </c>
      <c r="I76" s="172">
        <f>INDEX('Data Table'!$F$4:$F$128,MATCH(ANG!C76,'Data Table'!$A$4:$A$128,0))</f>
        <v>7.1780315183650933E-7</v>
      </c>
      <c r="J76" s="191">
        <f>'Data Table'!BV73</f>
        <v>2</v>
      </c>
      <c r="K76" s="191">
        <f>'Data Table'!BW73</f>
        <v>4</v>
      </c>
      <c r="L76" s="191">
        <f>'Data Table'!BX73</f>
        <v>7</v>
      </c>
      <c r="M76" s="191">
        <f>'Data Table'!BY73</f>
        <v>4</v>
      </c>
      <c r="N76" s="191">
        <f>'Data Table'!BZ73</f>
        <v>6</v>
      </c>
      <c r="O76" s="191">
        <f>'Data Table'!CA73</f>
        <v>8</v>
      </c>
      <c r="P76" s="191">
        <f>'Data Table'!CB73</f>
        <v>3</v>
      </c>
      <c r="Q76" s="191">
        <f>'Data Table'!CC73</f>
        <v>0</v>
      </c>
      <c r="R76" s="191">
        <f>'Data Table'!CD73</f>
        <v>1</v>
      </c>
      <c r="S76" s="191">
        <f>'Data Table'!CE73</f>
        <v>0</v>
      </c>
      <c r="T76" s="191">
        <f>'Data Table'!CF73</f>
        <v>0</v>
      </c>
      <c r="U76" s="191">
        <f>'Data Table'!CG73</f>
        <v>0</v>
      </c>
      <c r="V76" s="191">
        <f>'Data Table'!CH73</f>
        <v>0</v>
      </c>
      <c r="W76" s="191">
        <f>'Data Table'!CI73</f>
        <v>0</v>
      </c>
      <c r="X76" s="191">
        <f>'Data Table'!CK73</f>
        <v>3050</v>
      </c>
      <c r="Y76" s="191">
        <f>'Data Table'!CL73</f>
        <v>2245</v>
      </c>
      <c r="Z76" s="191">
        <f>'Data Table'!CM73</f>
        <v>-2323</v>
      </c>
      <c r="AA76" s="191">
        <f>'Data Table'!CN73</f>
        <v>2881</v>
      </c>
      <c r="AB76" s="191">
        <f>'Data Table'!CO73</f>
        <v>3427</v>
      </c>
      <c r="AC76" s="191">
        <f>'Data Table'!CP73</f>
        <v>4876</v>
      </c>
      <c r="AD76" s="200">
        <f>'Data Table'!CQ73</f>
        <v>4507</v>
      </c>
      <c r="AE76" s="193" t="s">
        <v>126</v>
      </c>
      <c r="AF76" s="138">
        <f t="shared" si="3"/>
        <v>7.1780315183650933E-7</v>
      </c>
      <c r="AG76" s="194">
        <f>INDEX('Data Table'!$BE$4:$BE$128,MATCH(ANG!C76,'Data Table'!$A$4:$A$128,0))</f>
        <v>297.2447696353035</v>
      </c>
      <c r="AH76" s="195">
        <f>INDEX('[3]60-Mile'!$V$4:$V$129,MATCH(AE76,'[3]60-Mile'!$A$4:$A$129,0))</f>
        <v>4.8571428571428568</v>
      </c>
      <c r="AI76" s="196"/>
      <c r="AJ76" s="197">
        <f>INDEX('[3]60-Mile'!$X$4:$X$129,MATCH(AE76,'[3]60-Mile'!$A$4:$A$129,0))</f>
        <v>12.311913535190087</v>
      </c>
      <c r="AK76" s="198">
        <f>INDEX('[3]60-Mile'!$AA$4:$AA$129,MATCH(AE76,'[3]60-Mile'!$A$4:$A$129,0))</f>
        <v>0.14285714285714285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372</v>
      </c>
      <c r="E77" s="68">
        <v>17</v>
      </c>
      <c r="F77" s="170" t="s">
        <v>156</v>
      </c>
      <c r="G77" s="171">
        <v>86</v>
      </c>
      <c r="H77" s="171">
        <f t="shared" si="2"/>
        <v>70</v>
      </c>
      <c r="I77" s="172">
        <f>INDEX('Data Table'!$F$4:$F$128,MATCH(ANG!C77,'Data Table'!$A$4:$A$128,0))</f>
        <v>1.2655395132209796E-3</v>
      </c>
      <c r="J77" s="191">
        <f>'Data Table'!BV74</f>
        <v>97</v>
      </c>
      <c r="K77" s="191">
        <f>'Data Table'!BW74</f>
        <v>84</v>
      </c>
      <c r="L77" s="191">
        <f>'Data Table'!BX74</f>
        <v>103</v>
      </c>
      <c r="M77" s="191">
        <f>'Data Table'!BY74</f>
        <v>121</v>
      </c>
      <c r="N77" s="191">
        <f>'Data Table'!BZ74</f>
        <v>207</v>
      </c>
      <c r="O77" s="191">
        <f>'Data Table'!CA74</f>
        <v>148</v>
      </c>
      <c r="P77" s="191">
        <f>'Data Table'!CB74</f>
        <v>109</v>
      </c>
      <c r="Q77" s="191">
        <f>'Data Table'!CC74</f>
        <v>3</v>
      </c>
      <c r="R77" s="191">
        <f>'Data Table'!CD74</f>
        <v>0</v>
      </c>
      <c r="S77" s="191">
        <f>'Data Table'!CE74</f>
        <v>2</v>
      </c>
      <c r="T77" s="191">
        <f>'Data Table'!CF74</f>
        <v>3</v>
      </c>
      <c r="U77" s="191">
        <f>'Data Table'!CG74</f>
        <v>2</v>
      </c>
      <c r="V77" s="191">
        <f>'Data Table'!CH74</f>
        <v>4</v>
      </c>
      <c r="W77" s="191">
        <f>'Data Table'!CI74</f>
        <v>0</v>
      </c>
      <c r="X77" s="191">
        <f>'Data Table'!CK74</f>
        <v>9899</v>
      </c>
      <c r="Y77" s="191">
        <f>'Data Table'!CL74</f>
        <v>6557</v>
      </c>
      <c r="Z77" s="191">
        <f>'Data Table'!CM74</f>
        <v>11535</v>
      </c>
      <c r="AA77" s="191">
        <f>'Data Table'!CN74</f>
        <v>19503</v>
      </c>
      <c r="AB77" s="191">
        <f>'Data Table'!CO74</f>
        <v>2459</v>
      </c>
      <c r="AC77" s="191">
        <f>'Data Table'!CP74</f>
        <v>18991</v>
      </c>
      <c r="AD77" s="200">
        <f>'Data Table'!CQ74</f>
        <v>12381</v>
      </c>
      <c r="AE77" s="193" t="s">
        <v>118</v>
      </c>
      <c r="AF77" s="138">
        <f t="shared" si="3"/>
        <v>1.2655395132209796E-3</v>
      </c>
      <c r="AG77" s="194">
        <f>INDEX('Data Table'!$BE$4:$BE$128,MATCH(ANG!C77,'Data Table'!$A$4:$A$128,0))</f>
        <v>127.14456219118432</v>
      </c>
      <c r="AH77" s="195">
        <f>INDEX('[3]60-Mile'!$V$4:$V$129,MATCH(AE77,'[3]60-Mile'!$A$4:$A$129,0))</f>
        <v>124.14285714285714</v>
      </c>
      <c r="AI77" s="196"/>
      <c r="AJ77" s="197">
        <f>INDEX('[3]60-Mile'!$X$4:$X$129,MATCH(AE77,'[3]60-Mile'!$A$4:$A$129,0))</f>
        <v>3.9022716165467539</v>
      </c>
      <c r="AK77" s="198">
        <f>INDEX('[3]60-Mile'!$AA$4:$AA$129,MATCH(AE77,'[3]60-Mile'!$A$4:$A$129,0))</f>
        <v>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364</v>
      </c>
      <c r="E78" s="68">
        <v>68</v>
      </c>
      <c r="F78" s="170" t="s">
        <v>153</v>
      </c>
      <c r="G78" s="171">
        <v>35</v>
      </c>
      <c r="H78" s="171">
        <f t="shared" si="2"/>
        <v>90</v>
      </c>
      <c r="I78" s="172">
        <f>INDEX('Data Table'!$F$4:$F$128,MATCH(ANG!C78,'Data Table'!$A$4:$A$128,0))</f>
        <v>1.1868762595665124E-4</v>
      </c>
      <c r="J78" s="191">
        <f>'Data Table'!BV75</f>
        <v>24</v>
      </c>
      <c r="K78" s="191">
        <f>'Data Table'!BW75</f>
        <v>35</v>
      </c>
      <c r="L78" s="191">
        <f>'Data Table'!BX75</f>
        <v>35</v>
      </c>
      <c r="M78" s="191">
        <f>'Data Table'!BY75</f>
        <v>25</v>
      </c>
      <c r="N78" s="191">
        <f>'Data Table'!BZ75</f>
        <v>51</v>
      </c>
      <c r="O78" s="191">
        <f>'Data Table'!CA75</f>
        <v>72</v>
      </c>
      <c r="P78" s="191">
        <f>'Data Table'!CB75</f>
        <v>42</v>
      </c>
      <c r="Q78" s="191">
        <f>'Data Table'!CC75</f>
        <v>0</v>
      </c>
      <c r="R78" s="191">
        <f>'Data Table'!CD75</f>
        <v>0</v>
      </c>
      <c r="S78" s="191">
        <f>'Data Table'!CE75</f>
        <v>7</v>
      </c>
      <c r="T78" s="191">
        <f>'Data Table'!CF75</f>
        <v>0</v>
      </c>
      <c r="U78" s="191">
        <f>'Data Table'!CG75</f>
        <v>2</v>
      </c>
      <c r="V78" s="191">
        <f>'Data Table'!CH75</f>
        <v>3</v>
      </c>
      <c r="W78" s="191">
        <f>'Data Table'!CI75</f>
        <v>1</v>
      </c>
      <c r="X78" s="191">
        <f>'Data Table'!CK75</f>
        <v>4334</v>
      </c>
      <c r="Y78" s="191">
        <f>'Data Table'!CL75</f>
        <v>879</v>
      </c>
      <c r="Z78" s="191">
        <f>'Data Table'!CM75</f>
        <v>4916</v>
      </c>
      <c r="AA78" s="191">
        <f>'Data Table'!CN75</f>
        <v>2578</v>
      </c>
      <c r="AB78" s="191">
        <f>'Data Table'!CO75</f>
        <v>-1368</v>
      </c>
      <c r="AC78" s="191">
        <f>'Data Table'!CP75</f>
        <v>6027</v>
      </c>
      <c r="AD78" s="200">
        <f>'Data Table'!CQ75</f>
        <v>1602</v>
      </c>
      <c r="AE78" s="193" t="s">
        <v>142</v>
      </c>
      <c r="AF78" s="138">
        <f t="shared" si="3"/>
        <v>1.1868762595665124E-4</v>
      </c>
      <c r="AG78" s="194">
        <f>INDEX('Data Table'!$BE$4:$BE$128,MATCH(ANG!C78,'Data Table'!$A$4:$A$128,0))</f>
        <v>185.39805556961304</v>
      </c>
      <c r="AH78" s="195">
        <f>INDEX('[3]60-Mile'!$V$4:$V$129,MATCH(AE78,'[3]60-Mile'!$A$4:$A$129,0))</f>
        <v>40.571428571428569</v>
      </c>
      <c r="AI78" s="196"/>
      <c r="AJ78" s="197">
        <f>INDEX('[3]60-Mile'!$X$4:$X$129,MATCH(AE78,'[3]60-Mile'!$A$4:$A$129,0))</f>
        <v>9.318099846652995</v>
      </c>
      <c r="AK78" s="198">
        <f>INDEX('[3]60-Mile'!$AA$4:$AA$129,MATCH(AE78,'[3]60-Mile'!$A$4:$A$129,0))</f>
        <v>1.8571428571428572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363</v>
      </c>
      <c r="E79" s="68">
        <v>23</v>
      </c>
      <c r="F79" s="170" t="s">
        <v>74</v>
      </c>
      <c r="G79" s="171">
        <v>106</v>
      </c>
      <c r="H79" s="171">
        <f t="shared" si="2"/>
        <v>125</v>
      </c>
      <c r="I79" s="172">
        <f>INDEX('Data Table'!$F$4:$F$128,MATCH(ANG!C79,'Data Table'!$A$4:$A$128,0))</f>
        <v>-1.9801783032777797E-6</v>
      </c>
      <c r="J79" s="191">
        <f>'Data Table'!BV76</f>
        <v>110</v>
      </c>
      <c r="K79" s="191">
        <f>'Data Table'!BW76</f>
        <v>143</v>
      </c>
      <c r="L79" s="191">
        <f>'Data Table'!BX76</f>
        <v>88</v>
      </c>
      <c r="M79" s="191">
        <f>'Data Table'!BY76</f>
        <v>111</v>
      </c>
      <c r="N79" s="191">
        <f>'Data Table'!BZ76</f>
        <v>229</v>
      </c>
      <c r="O79" s="191">
        <f>'Data Table'!CA76</f>
        <v>82</v>
      </c>
      <c r="P79" s="191">
        <f>'Data Table'!CB76</f>
        <v>89</v>
      </c>
      <c r="Q79" s="191">
        <f>'Data Table'!CC76</f>
        <v>0</v>
      </c>
      <c r="R79" s="191">
        <f>'Data Table'!CD76</f>
        <v>1</v>
      </c>
      <c r="S79" s="191">
        <f>'Data Table'!CE76</f>
        <v>1</v>
      </c>
      <c r="T79" s="191">
        <f>'Data Table'!CF76</f>
        <v>7</v>
      </c>
      <c r="U79" s="191">
        <f>'Data Table'!CG76</f>
        <v>2</v>
      </c>
      <c r="V79" s="191">
        <f>'Data Table'!CH76</f>
        <v>1</v>
      </c>
      <c r="W79" s="191">
        <f>'Data Table'!CI76</f>
        <v>2</v>
      </c>
      <c r="X79" s="191">
        <f>'Data Table'!CK76</f>
        <v>1172</v>
      </c>
      <c r="Y79" s="191">
        <f>'Data Table'!CL76</f>
        <v>-2817</v>
      </c>
      <c r="Z79" s="191">
        <f>'Data Table'!CM76</f>
        <v>5085</v>
      </c>
      <c r="AA79" s="191">
        <f>'Data Table'!CN76</f>
        <v>5631</v>
      </c>
      <c r="AB79" s="191">
        <f>'Data Table'!CO76</f>
        <v>-4766</v>
      </c>
      <c r="AC79" s="191">
        <f>'Data Table'!CP76</f>
        <v>3185</v>
      </c>
      <c r="AD79" s="200">
        <f>'Data Table'!CQ76</f>
        <v>1907</v>
      </c>
      <c r="AE79" s="258" t="s">
        <v>122</v>
      </c>
      <c r="AF79" s="145">
        <f t="shared" si="3"/>
        <v>-1.9801783032777797E-6</v>
      </c>
      <c r="AG79" s="236">
        <f>INDEX('Data Table'!$BE$4:$BE$128,MATCH(ANG!C79,'Data Table'!$A$4:$A$128,0))</f>
        <v>478.19557423533939</v>
      </c>
      <c r="AH79" s="237">
        <f>INDEX('[3]60-Mile'!$V$4:$V$129,MATCH(AE79,'[3]60-Mile'!$A$4:$A$129,0))</f>
        <v>121.71428571428571</v>
      </c>
      <c r="AI79" s="238"/>
      <c r="AJ79" s="239">
        <f>INDEX('[3]60-Mile'!$X$4:$X$129,MATCH(AE79,'[3]60-Mile'!$A$4:$A$129,0))</f>
        <v>19.77403320486674</v>
      </c>
      <c r="AK79" s="240">
        <f>INDEX('[3]60-Mile'!$AA$4:$AA$129,MATCH(AE79,'[3]60-Mile'!$A$4:$A$129,0))</f>
        <v>2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171">
        <f t="shared" si="2"/>
        <v>113</v>
      </c>
      <c r="I80" s="172">
        <f>INDEX('Data Table'!$F$4:$F$128,MATCH(ANG!C80,'Data Table'!$A$4:$A$128,0))</f>
        <v>5.9535806600146789E-7</v>
      </c>
      <c r="J80" s="191">
        <f>'Data Table'!BV77</f>
        <v>3</v>
      </c>
      <c r="K80" s="191">
        <f>'Data Table'!BW77</f>
        <v>4</v>
      </c>
      <c r="L80" s="191">
        <f>'Data Table'!BX77</f>
        <v>4</v>
      </c>
      <c r="M80" s="191">
        <f>'Data Table'!BY77</f>
        <v>9</v>
      </c>
      <c r="N80" s="191">
        <f>'Data Table'!BZ77</f>
        <v>6</v>
      </c>
      <c r="O80" s="191">
        <f>'Data Table'!CA77</f>
        <v>3</v>
      </c>
      <c r="P80" s="191">
        <f>'Data Table'!CB77</f>
        <v>2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4984</v>
      </c>
      <c r="Y80" s="191">
        <f>'Data Table'!CL77</f>
        <v>4340</v>
      </c>
      <c r="Z80" s="191">
        <f>'Data Table'!CM77</f>
        <v>5506</v>
      </c>
      <c r="AA80" s="191">
        <f>'Data Table'!CN77</f>
        <v>6272</v>
      </c>
      <c r="AB80" s="191">
        <f>'Data Table'!CO77</f>
        <v>4613</v>
      </c>
      <c r="AC80" s="191">
        <f>'Data Table'!CP77</f>
        <v>5638</v>
      </c>
      <c r="AD80" s="200">
        <f>'Data Table'!CQ77</f>
        <v>2232</v>
      </c>
      <c r="AE80" s="193" t="s">
        <v>231</v>
      </c>
      <c r="AF80" s="138">
        <f t="shared" si="3"/>
        <v>5.9535806600146789E-7</v>
      </c>
      <c r="AG80" s="194">
        <f>INDEX('Data Table'!$BE$4:$BE$128,MATCH(ANG!C80,'Data Table'!$A$4:$A$128,0))</f>
        <v>56.375732149558246</v>
      </c>
      <c r="AH80" s="195">
        <f>INDEX('[3]60-Mile'!$V$4:$V$129,MATCH(AE80,'[3]60-Mile'!$A$4:$A$129,0))</f>
        <v>4.4285714285714288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0.78427911614213763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366</v>
      </c>
      <c r="E81" s="68">
        <v>27</v>
      </c>
      <c r="F81" s="170" t="s">
        <v>76</v>
      </c>
      <c r="G81" s="171">
        <v>122</v>
      </c>
      <c r="H81" s="171">
        <f t="shared" si="2"/>
        <v>69</v>
      </c>
      <c r="I81" s="172">
        <f>INDEX('Data Table'!$F$4:$F$128,MATCH(ANG!C81,'Data Table'!$A$4:$A$128,0))</f>
        <v>1.2913922045781968E-3</v>
      </c>
      <c r="J81" s="191">
        <f>'Data Table'!BV78</f>
        <v>45</v>
      </c>
      <c r="K81" s="191">
        <f>'Data Table'!BW78</f>
        <v>32</v>
      </c>
      <c r="L81" s="191">
        <f>'Data Table'!BX78</f>
        <v>56</v>
      </c>
      <c r="M81" s="191">
        <f>'Data Table'!BY78</f>
        <v>96</v>
      </c>
      <c r="N81" s="191">
        <f>'Data Table'!BZ78</f>
        <v>130</v>
      </c>
      <c r="O81" s="191">
        <f>'Data Table'!CA78</f>
        <v>114</v>
      </c>
      <c r="P81" s="191">
        <f>'Data Table'!CB78</f>
        <v>137</v>
      </c>
      <c r="Q81" s="191">
        <f>'Data Table'!CC78</f>
        <v>0</v>
      </c>
      <c r="R81" s="191">
        <f>'Data Table'!CD78</f>
        <v>0</v>
      </c>
      <c r="S81" s="191">
        <f>'Data Table'!CE78</f>
        <v>2</v>
      </c>
      <c r="T81" s="191">
        <f>'Data Table'!CF78</f>
        <v>11</v>
      </c>
      <c r="U81" s="191">
        <f>'Data Table'!CG78</f>
        <v>2</v>
      </c>
      <c r="V81" s="191">
        <f>'Data Table'!CH78</f>
        <v>0</v>
      </c>
      <c r="W81" s="191">
        <f>'Data Table'!CI78</f>
        <v>0</v>
      </c>
      <c r="X81" s="191">
        <f>'Data Table'!CK78</f>
        <v>0</v>
      </c>
      <c r="Y81" s="191">
        <f>'Data Table'!CL78</f>
        <v>745</v>
      </c>
      <c r="Z81" s="191">
        <f>'Data Table'!CM78</f>
        <v>1638</v>
      </c>
      <c r="AA81" s="191">
        <f>'Data Table'!CN78</f>
        <v>-121</v>
      </c>
      <c r="AB81" s="191">
        <f>'Data Table'!CO78</f>
        <v>-666</v>
      </c>
      <c r="AC81" s="191">
        <f>'Data Table'!CP78</f>
        <v>1349</v>
      </c>
      <c r="AD81" s="200">
        <f>'Data Table'!CQ78</f>
        <v>994</v>
      </c>
      <c r="AE81" s="260" t="s">
        <v>146</v>
      </c>
      <c r="AF81" s="209">
        <f t="shared" si="3"/>
        <v>1.2913922045781968E-3</v>
      </c>
      <c r="AG81" s="231">
        <f>INDEX('Data Table'!$BE$4:$BE$128,MATCH(ANG!C81,'Data Table'!$A$4:$A$128,0))</f>
        <v>228.77282428114196</v>
      </c>
      <c r="AH81" s="232">
        <f>INDEX('[3]60-Mile'!$V$4:$V$129,MATCH(AE81,'[3]60-Mile'!$A$4:$A$129,0))</f>
        <v>87.142857142857139</v>
      </c>
      <c r="AI81" s="233"/>
      <c r="AJ81" s="234">
        <f>INDEX('[3]60-Mile'!$X$4:$X$129,MATCH(AE81,'[3]60-Mile'!$A$4:$A$129,0))</f>
        <v>14.390652243464137</v>
      </c>
      <c r="AK81" s="235">
        <f>INDEX('[3]60-Mile'!$AA$4:$AA$129,MATCH(AE81,'[3]60-Mile'!$A$4:$A$129,0))</f>
        <v>2.1428571428571428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364</v>
      </c>
      <c r="E82" s="68">
        <v>30</v>
      </c>
      <c r="F82" s="170" t="s">
        <v>153</v>
      </c>
      <c r="G82" s="171">
        <v>33</v>
      </c>
      <c r="H82" s="171">
        <f t="shared" si="2"/>
        <v>12</v>
      </c>
      <c r="I82" s="172">
        <f>INDEX('Data Table'!$F$4:$F$128,MATCH(ANG!C82,'Data Table'!$A$4:$A$128,0))</f>
        <v>1.2523229119343744</v>
      </c>
      <c r="J82" s="191">
        <f>'Data Table'!BV79</f>
        <v>857</v>
      </c>
      <c r="K82" s="191">
        <f>'Data Table'!BW79</f>
        <v>512</v>
      </c>
      <c r="L82" s="191">
        <f>'Data Table'!BX79</f>
        <v>601</v>
      </c>
      <c r="M82" s="191">
        <f>'Data Table'!BY79</f>
        <v>609</v>
      </c>
      <c r="N82" s="191">
        <f>'Data Table'!BZ79</f>
        <v>696</v>
      </c>
      <c r="O82" s="191">
        <f>'Data Table'!CA79</f>
        <v>750</v>
      </c>
      <c r="P82" s="191">
        <f>'Data Table'!CB79</f>
        <v>416</v>
      </c>
      <c r="Q82" s="191">
        <f>'Data Table'!CC79</f>
        <v>21</v>
      </c>
      <c r="R82" s="191">
        <f>'Data Table'!CD79</f>
        <v>19</v>
      </c>
      <c r="S82" s="191">
        <f>'Data Table'!CE79</f>
        <v>72</v>
      </c>
      <c r="T82" s="191">
        <f>'Data Table'!CF79</f>
        <v>53</v>
      </c>
      <c r="U82" s="191">
        <f>'Data Table'!CG79</f>
        <v>68</v>
      </c>
      <c r="V82" s="191">
        <f>'Data Table'!CH79</f>
        <v>42</v>
      </c>
      <c r="W82" s="191">
        <f>'Data Table'!CI79</f>
        <v>25</v>
      </c>
      <c r="X82" s="191">
        <f>'Data Table'!CK79</f>
        <v>8</v>
      </c>
      <c r="Y82" s="191">
        <f>'Data Table'!CL79</f>
        <v>207</v>
      </c>
      <c r="Z82" s="191">
        <f>'Data Table'!CM79</f>
        <v>630</v>
      </c>
      <c r="AA82" s="191">
        <f>'Data Table'!CN79</f>
        <v>82</v>
      </c>
      <c r="AB82" s="191">
        <f>'Data Table'!CO79</f>
        <v>-64</v>
      </c>
      <c r="AC82" s="191">
        <f>'Data Table'!CP79</f>
        <v>582</v>
      </c>
      <c r="AD82" s="200">
        <f>'Data Table'!CQ79</f>
        <v>706</v>
      </c>
      <c r="AE82" s="193" t="s">
        <v>147</v>
      </c>
      <c r="AF82" s="138">
        <f t="shared" si="3"/>
        <v>1.2523229119343744</v>
      </c>
      <c r="AG82" s="194">
        <f>INDEX('Data Table'!$BE$4:$BE$128,MATCH(ANG!C82,'Data Table'!$A$4:$A$128,0))</f>
        <v>1036.849467676127</v>
      </c>
      <c r="AH82" s="195">
        <f>INDEX('[3]60-Mile'!$V$4:$V$129,MATCH(AE82,'[3]60-Mile'!$A$4:$A$129,0))</f>
        <v>634.42857142857144</v>
      </c>
      <c r="AI82" s="196"/>
      <c r="AJ82" s="197">
        <f>INDEX('[3]60-Mile'!$X$4:$X$129,MATCH(AE82,'[3]60-Mile'!$A$4:$A$129,0))</f>
        <v>61.033443520914119</v>
      </c>
      <c r="AK82" s="198">
        <f>INDEX('[3]60-Mile'!$AA$4:$AA$129,MATCH(AE82,'[3]60-Mile'!$A$4:$A$129,0))</f>
        <v>42.857142857142854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365</v>
      </c>
      <c r="E83" s="68">
        <v>33</v>
      </c>
      <c r="F83" s="170" t="s">
        <v>154</v>
      </c>
      <c r="G83" s="171">
        <v>98</v>
      </c>
      <c r="H83" s="171">
        <f t="shared" si="2"/>
        <v>105</v>
      </c>
      <c r="I83" s="172">
        <f>INDEX('Data Table'!$F$4:$F$128,MATCH(ANG!C83,'Data Table'!$A$4:$A$128,0))</f>
        <v>3.2701268951392138E-6</v>
      </c>
      <c r="J83" s="191">
        <f>'Data Table'!BV80</f>
        <v>0</v>
      </c>
      <c r="K83" s="191">
        <f>'Data Table'!BW80</f>
        <v>3</v>
      </c>
      <c r="L83" s="191">
        <f>'Data Table'!BX80</f>
        <v>2</v>
      </c>
      <c r="M83" s="191">
        <f>'Data Table'!BY80</f>
        <v>190</v>
      </c>
      <c r="N83" s="191">
        <f>'Data Table'!BZ80</f>
        <v>34</v>
      </c>
      <c r="O83" s="191">
        <f>'Data Table'!CA80</f>
        <v>49</v>
      </c>
      <c r="P83" s="191">
        <f>'Data Table'!CB80</f>
        <v>0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9689</v>
      </c>
      <c r="Y83" s="191">
        <f>'Data Table'!CL80</f>
        <v>20831</v>
      </c>
      <c r="Z83" s="191">
        <f>'Data Table'!CM80</f>
        <v>-1006</v>
      </c>
      <c r="AA83" s="191">
        <f>'Data Table'!CN80</f>
        <v>7757</v>
      </c>
      <c r="AB83" s="191">
        <f>'Data Table'!CO80</f>
        <v>21922</v>
      </c>
      <c r="AC83" s="191">
        <f>'Data Table'!CP80</f>
        <v>3858</v>
      </c>
      <c r="AD83" s="200">
        <f>'Data Table'!CQ80</f>
        <v>12236</v>
      </c>
      <c r="AE83" s="258" t="s">
        <v>132</v>
      </c>
      <c r="AF83" s="145">
        <f t="shared" si="3"/>
        <v>3.2701268951392138E-6</v>
      </c>
      <c r="AG83" s="236">
        <f>INDEX('Data Table'!$BE$4:$BE$128,MATCH(ANG!C83,'Data Table'!$A$4:$A$128,0))</f>
        <v>328.37441633184926</v>
      </c>
      <c r="AH83" s="237">
        <f>INDEX('[3]60-Mile'!$V$4:$V$129,MATCH(AE83,'[3]60-Mile'!$A$4:$A$129,0))</f>
        <v>39.714285714285715</v>
      </c>
      <c r="AI83" s="238"/>
      <c r="AJ83" s="239">
        <f>INDEX('[3]60-Mile'!$X$4:$X$129,MATCH(AE83,'[3]60-Mile'!$A$4:$A$129,0))</f>
        <v>2.606146161363883</v>
      </c>
      <c r="AK83" s="240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171">
        <f t="shared" si="2"/>
        <v>17</v>
      </c>
      <c r="I84" s="172">
        <f>INDEX('Data Table'!$F$4:$F$128,MATCH(ANG!C84,'Data Table'!$A$4:$A$128,0))</f>
        <v>0.29638453828070899</v>
      </c>
      <c r="J84" s="191">
        <f>'Data Table'!BV81</f>
        <v>66</v>
      </c>
      <c r="K84" s="191">
        <f>'Data Table'!BW81</f>
        <v>48</v>
      </c>
      <c r="L84" s="191">
        <f>'Data Table'!BX81</f>
        <v>47</v>
      </c>
      <c r="M84" s="191">
        <f>'Data Table'!BY81</f>
        <v>58</v>
      </c>
      <c r="N84" s="191">
        <f>'Data Table'!BZ81</f>
        <v>82</v>
      </c>
      <c r="O84" s="191">
        <f>'Data Table'!CA81</f>
        <v>65</v>
      </c>
      <c r="P84" s="191">
        <f>'Data Table'!CB81</f>
        <v>68</v>
      </c>
      <c r="Q84" s="191">
        <f>'Data Table'!CC81</f>
        <v>1</v>
      </c>
      <c r="R84" s="191">
        <f>'Data Table'!CD81</f>
        <v>9</v>
      </c>
      <c r="S84" s="191">
        <f>'Data Table'!CE81</f>
        <v>5</v>
      </c>
      <c r="T84" s="191">
        <f>'Data Table'!CF81</f>
        <v>7</v>
      </c>
      <c r="U84" s="191">
        <f>'Data Table'!CG81</f>
        <v>5</v>
      </c>
      <c r="V84" s="191">
        <f>'Data Table'!CH81</f>
        <v>2</v>
      </c>
      <c r="W84" s="191">
        <f>'Data Table'!CI81</f>
        <v>5</v>
      </c>
      <c r="X84" s="191">
        <f>'Data Table'!CK81</f>
        <v>23959</v>
      </c>
      <c r="Y84" s="191">
        <f>'Data Table'!CL81</f>
        <v>26126</v>
      </c>
      <c r="Z84" s="191">
        <f>'Data Table'!CM81</f>
        <v>47565</v>
      </c>
      <c r="AA84" s="191">
        <f>'Data Table'!CN81</f>
        <v>51831</v>
      </c>
      <c r="AB84" s="191">
        <f>'Data Table'!CO81</f>
        <v>47491</v>
      </c>
      <c r="AC84" s="191">
        <f>'Data Table'!CP81</f>
        <v>47344</v>
      </c>
      <c r="AD84" s="200">
        <f>'Data Table'!CQ81</f>
        <v>40542</v>
      </c>
      <c r="AE84" s="193" t="s">
        <v>219</v>
      </c>
      <c r="AF84" s="138">
        <f t="shared" si="3"/>
        <v>0.29638453828070899</v>
      </c>
      <c r="AG84" s="194">
        <f>INDEX('Data Table'!$BE$4:$BE$128,MATCH(ANG!C84,'Data Table'!$A$4:$A$128,0))</f>
        <v>332.84296697293195</v>
      </c>
      <c r="AH84" s="195">
        <f>INDEX('[3]60-Mile'!$V$4:$V$129,MATCH(AE84,'[3]60-Mile'!$A$4:$A$129,0))</f>
        <v>62</v>
      </c>
      <c r="AI84" s="196"/>
      <c r="AJ84" s="197">
        <f>INDEX('[3]60-Mile'!$X$4:$X$129,MATCH(AE84,'[3]60-Mile'!$A$4:$A$129,0))</f>
        <v>16.475066308256263</v>
      </c>
      <c r="AK84" s="198">
        <f>INDEX('[3]60-Mile'!$AA$4:$AA$129,MATCH(AE84,'[3]60-Mile'!$A$4:$A$129,0))</f>
        <v>4.8571428571428568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0.65910190288402604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368</v>
      </c>
      <c r="E85" s="68">
        <v>35</v>
      </c>
      <c r="F85" s="170" t="s">
        <v>74</v>
      </c>
      <c r="G85" s="171">
        <v>26</v>
      </c>
      <c r="H85" s="171">
        <f t="shared" si="2"/>
        <v>26</v>
      </c>
      <c r="I85" s="172">
        <f>INDEX('Data Table'!$F$4:$F$128,MATCH(ANG!C85,'Data Table'!$A$4:$A$128,0))</f>
        <v>6.5504790611620164E-2</v>
      </c>
      <c r="J85" s="191">
        <f>'Data Table'!BV82</f>
        <v>1077</v>
      </c>
      <c r="K85" s="191">
        <f>'Data Table'!BW82</f>
        <v>1813</v>
      </c>
      <c r="L85" s="191">
        <f>'Data Table'!BX82</f>
        <v>939</v>
      </c>
      <c r="M85" s="191">
        <f>'Data Table'!BY82</f>
        <v>1140</v>
      </c>
      <c r="N85" s="191">
        <f>'Data Table'!BZ82</f>
        <v>1857</v>
      </c>
      <c r="O85" s="191">
        <f>'Data Table'!CA82</f>
        <v>2158</v>
      </c>
      <c r="P85" s="191">
        <f>'Data Table'!CB82</f>
        <v>1450</v>
      </c>
      <c r="Q85" s="191">
        <f>'Data Table'!CC82</f>
        <v>12</v>
      </c>
      <c r="R85" s="191">
        <f>'Data Table'!CD82</f>
        <v>27</v>
      </c>
      <c r="S85" s="191">
        <f>'Data Table'!CE82</f>
        <v>57</v>
      </c>
      <c r="T85" s="191">
        <f>'Data Table'!CF82</f>
        <v>47</v>
      </c>
      <c r="U85" s="191">
        <f>'Data Table'!CG82</f>
        <v>49</v>
      </c>
      <c r="V85" s="191">
        <f>'Data Table'!CH82</f>
        <v>49</v>
      </c>
      <c r="W85" s="191">
        <f>'Data Table'!CI82</f>
        <v>24</v>
      </c>
      <c r="X85" s="191">
        <f>'Data Table'!CK82</f>
        <v>30544</v>
      </c>
      <c r="Y85" s="191">
        <f>'Data Table'!CL82</f>
        <v>18028</v>
      </c>
      <c r="Z85" s="191">
        <f>'Data Table'!CM82</f>
        <v>26495</v>
      </c>
      <c r="AA85" s="191">
        <f>'Data Table'!CN82</f>
        <v>23029</v>
      </c>
      <c r="AB85" s="191">
        <f>'Data Table'!CO82</f>
        <v>23197</v>
      </c>
      <c r="AC85" s="191">
        <f>'Data Table'!CP82</f>
        <v>19203</v>
      </c>
      <c r="AD85" s="200">
        <f>'Data Table'!CQ82</f>
        <v>43505</v>
      </c>
      <c r="AE85" s="260" t="s">
        <v>131</v>
      </c>
      <c r="AF85" s="209">
        <f t="shared" si="3"/>
        <v>6.5504790611620164E-2</v>
      </c>
      <c r="AG85" s="231">
        <f>INDEX('Data Table'!$BE$4:$BE$128,MATCH(ANG!C85,'Data Table'!$A$4:$A$128,0))</f>
        <v>523.39686172133906</v>
      </c>
      <c r="AH85" s="232">
        <f>INDEX('[3]60-Mile'!$V$4:$V$129,MATCH(AE85,'[3]60-Mile'!$A$4:$A$129,0))</f>
        <v>1490.5714285714287</v>
      </c>
      <c r="AI85" s="233"/>
      <c r="AJ85" s="234">
        <f>INDEX('[3]60-Mile'!$X$4:$X$129,MATCH(AE85,'[3]60-Mile'!$A$4:$A$129,0))</f>
        <v>21.939228519826983</v>
      </c>
      <c r="AK85" s="235">
        <f>INDEX('[3]60-Mile'!$AA$4:$AA$129,MATCH(AE85,'[3]60-Mile'!$A$4:$A$129,0))</f>
        <v>37.857142857142854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368</v>
      </c>
      <c r="E86" s="68">
        <v>36</v>
      </c>
      <c r="F86" s="170" t="s">
        <v>74</v>
      </c>
      <c r="G86" s="171">
        <v>100</v>
      </c>
      <c r="H86" s="171">
        <f t="shared" si="2"/>
        <v>86</v>
      </c>
      <c r="I86" s="172">
        <f>INDEX('Data Table'!$F$4:$F$128,MATCH(ANG!C86,'Data Table'!$A$4:$A$128,0))</f>
        <v>1.5031786696265183E-4</v>
      </c>
      <c r="J86" s="191">
        <f>'Data Table'!BV83</f>
        <v>17</v>
      </c>
      <c r="K86" s="191">
        <f>'Data Table'!BW83</f>
        <v>13</v>
      </c>
      <c r="L86" s="191">
        <f>'Data Table'!BX83</f>
        <v>47</v>
      </c>
      <c r="M86" s="191">
        <f>'Data Table'!BY83</f>
        <v>12</v>
      </c>
      <c r="N86" s="191">
        <f>'Data Table'!BZ83</f>
        <v>32</v>
      </c>
      <c r="O86" s="191">
        <f>'Data Table'!CA83</f>
        <v>26</v>
      </c>
      <c r="P86" s="191">
        <f>'Data Table'!CB83</f>
        <v>31</v>
      </c>
      <c r="Q86" s="191">
        <f>'Data Table'!CC83</f>
        <v>0</v>
      </c>
      <c r="R86" s="191">
        <f>'Data Table'!CD83</f>
        <v>1</v>
      </c>
      <c r="S86" s="191">
        <f>'Data Table'!CE83</f>
        <v>3</v>
      </c>
      <c r="T86" s="191">
        <f>'Data Table'!CF83</f>
        <v>0</v>
      </c>
      <c r="U86" s="191">
        <f>'Data Table'!CG83</f>
        <v>4</v>
      </c>
      <c r="V86" s="191">
        <f>'Data Table'!CH83</f>
        <v>0</v>
      </c>
      <c r="W86" s="191">
        <f>'Data Table'!CI83</f>
        <v>0</v>
      </c>
      <c r="X86" s="191">
        <f>'Data Table'!CK83</f>
        <v>9899</v>
      </c>
      <c r="Y86" s="191">
        <f>'Data Table'!CL83</f>
        <v>6557</v>
      </c>
      <c r="Z86" s="191">
        <f>'Data Table'!CM83</f>
        <v>11535</v>
      </c>
      <c r="AA86" s="191">
        <f>'Data Table'!CN83</f>
        <v>19503</v>
      </c>
      <c r="AB86" s="191">
        <f>'Data Table'!CO83</f>
        <v>2459</v>
      </c>
      <c r="AC86" s="191">
        <f>'Data Table'!CP83</f>
        <v>18991</v>
      </c>
      <c r="AD86" s="200">
        <f>'Data Table'!CQ83</f>
        <v>12381</v>
      </c>
      <c r="AE86" s="193" t="s">
        <v>109</v>
      </c>
      <c r="AF86" s="138">
        <f t="shared" si="3"/>
        <v>1.5031786696265183E-4</v>
      </c>
      <c r="AG86" s="194">
        <f>INDEX('Data Table'!$BE$4:$BE$128,MATCH(ANG!C86,'Data Table'!$A$4:$A$128,0))</f>
        <v>177.23792687260783</v>
      </c>
      <c r="AH86" s="195">
        <f>INDEX('[3]60-Mile'!$V$4:$V$129,MATCH(AE86,'[3]60-Mile'!$A$4:$A$129,0))</f>
        <v>25.428571428571427</v>
      </c>
      <c r="AI86" s="196"/>
      <c r="AJ86" s="197">
        <f>INDEX('[3]60-Mile'!$X$4:$X$129,MATCH(AE86,'[3]60-Mile'!$A$4:$A$129,0))</f>
        <v>6.9260176420429707</v>
      </c>
      <c r="AK86" s="198">
        <f>INDEX('[3]60-Mile'!$AA$4:$AA$129,MATCH(AE86,'[3]60-Mile'!$A$4:$A$129,0))</f>
        <v>1.1428571428571428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369</v>
      </c>
      <c r="E87" s="68">
        <v>37</v>
      </c>
      <c r="F87" s="170" t="s">
        <v>154</v>
      </c>
      <c r="G87" s="171">
        <v>121</v>
      </c>
      <c r="H87" s="171">
        <f t="shared" si="2"/>
        <v>123</v>
      </c>
      <c r="I87" s="172">
        <f>INDEX('Data Table'!$F$4:$F$128,MATCH(ANG!C87,'Data Table'!$A$4:$A$128,0))</f>
        <v>8.1998520041559358E-17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0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472</v>
      </c>
      <c r="Y87" s="191">
        <f>'Data Table'!CL84</f>
        <v>1389</v>
      </c>
      <c r="Z87" s="191">
        <f>'Data Table'!CM84</f>
        <v>1477</v>
      </c>
      <c r="AA87" s="191">
        <f>'Data Table'!CN84</f>
        <v>1419</v>
      </c>
      <c r="AB87" s="191">
        <f>'Data Table'!CO84</f>
        <v>2216</v>
      </c>
      <c r="AC87" s="191">
        <f>'Data Table'!CP84</f>
        <v>0</v>
      </c>
      <c r="AD87" s="200">
        <f>'Data Table'!CQ84</f>
        <v>2165</v>
      </c>
      <c r="AE87" s="193" t="s">
        <v>112</v>
      </c>
      <c r="AF87" s="138">
        <f t="shared" si="3"/>
        <v>8.1998520041559358E-17</v>
      </c>
      <c r="AG87" s="194">
        <f>INDEX('Data Table'!$BE$4:$BE$128,MATCH(ANG!C87,'Data Table'!$A$4:$A$128,0))</f>
        <v>87.765490609092495</v>
      </c>
      <c r="AH87" s="195">
        <f>INDEX('[3]60-Mile'!$V$4:$V$129,MATCH(AE87,'[3]60-Mile'!$A$4:$A$129,0))</f>
        <v>0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365</v>
      </c>
      <c r="E88" s="68">
        <v>39</v>
      </c>
      <c r="F88" s="170" t="s">
        <v>154</v>
      </c>
      <c r="G88" s="171">
        <v>34</v>
      </c>
      <c r="H88" s="171">
        <f t="shared" si="2"/>
        <v>97</v>
      </c>
      <c r="I88" s="172">
        <f>INDEX('Data Table'!$F$4:$F$128,MATCH(ANG!C88,'Data Table'!$A$4:$A$128,0))</f>
        <v>3.8826440116511524E-5</v>
      </c>
      <c r="J88" s="191">
        <f>'Data Table'!BV85</f>
        <v>4</v>
      </c>
      <c r="K88" s="191">
        <f>'Data Table'!BW85</f>
        <v>6</v>
      </c>
      <c r="L88" s="191">
        <f>'Data Table'!BX85</f>
        <v>13</v>
      </c>
      <c r="M88" s="191">
        <f>'Data Table'!BY85</f>
        <v>15</v>
      </c>
      <c r="N88" s="191">
        <f>'Data Table'!BZ85</f>
        <v>20</v>
      </c>
      <c r="O88" s="191">
        <f>'Data Table'!CA85</f>
        <v>26</v>
      </c>
      <c r="P88" s="191">
        <f>'Data Table'!CB85</f>
        <v>11</v>
      </c>
      <c r="Q88" s="191">
        <f>'Data Table'!CC85</f>
        <v>0</v>
      </c>
      <c r="R88" s="191">
        <f>'Data Table'!CD85</f>
        <v>0</v>
      </c>
      <c r="S88" s="191">
        <f>'Data Table'!CE85</f>
        <v>0</v>
      </c>
      <c r="T88" s="191">
        <f>'Data Table'!CF85</f>
        <v>0</v>
      </c>
      <c r="U88" s="191">
        <f>'Data Table'!CG85</f>
        <v>0</v>
      </c>
      <c r="V88" s="191">
        <f>'Data Table'!CH85</f>
        <v>1</v>
      </c>
      <c r="W88" s="191">
        <f>'Data Table'!CI85</f>
        <v>0</v>
      </c>
      <c r="X88" s="191">
        <f>'Data Table'!CK85</f>
        <v>1085</v>
      </c>
      <c r="Y88" s="191">
        <f>'Data Table'!CL85</f>
        <v>398</v>
      </c>
      <c r="Z88" s="191">
        <f>'Data Table'!CM85</f>
        <v>190</v>
      </c>
      <c r="AA88" s="191">
        <f>'Data Table'!CN85</f>
        <v>926</v>
      </c>
      <c r="AB88" s="191">
        <f>'Data Table'!CO85</f>
        <v>1316</v>
      </c>
      <c r="AC88" s="191">
        <f>'Data Table'!CP85</f>
        <v>860</v>
      </c>
      <c r="AD88" s="200">
        <f>'Data Table'!CQ85</f>
        <v>1123</v>
      </c>
      <c r="AE88" s="193" t="s">
        <v>163</v>
      </c>
      <c r="AF88" s="138">
        <f t="shared" si="3"/>
        <v>3.8826440116511524E-5</v>
      </c>
      <c r="AG88" s="194">
        <f>INDEX('Data Table'!$BE$4:$BE$128,MATCH(ANG!C88,'Data Table'!$A$4:$A$128,0))</f>
        <v>151.97970779650606</v>
      </c>
      <c r="AH88" s="195">
        <f>INDEX('[3]60-Mile'!$V$4:$V$129,MATCH(AE88,'[3]60-Mile'!$A$4:$A$129,0))</f>
        <v>13.571428571428571</v>
      </c>
      <c r="AI88" s="196"/>
      <c r="AJ88" s="197">
        <f>INDEX('[3]60-Mile'!$X$4:$X$129,MATCH(AE88,'[3]60-Mile'!$A$4:$A$129,0))</f>
        <v>1.5886380605906556</v>
      </c>
      <c r="AK88" s="198">
        <f>INDEX('[3]60-Mile'!$AA$4:$AA$129,MATCH(AE88,'[3]60-Mile'!$A$4:$A$129,0))</f>
        <v>0.14285714285714285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364</v>
      </c>
      <c r="E89" s="68">
        <v>41</v>
      </c>
      <c r="F89" s="170" t="s">
        <v>153</v>
      </c>
      <c r="G89" s="171">
        <v>103</v>
      </c>
      <c r="H89" s="171">
        <f t="shared" si="2"/>
        <v>89</v>
      </c>
      <c r="I89" s="172">
        <f>INDEX('Data Table'!$F$4:$F$128,MATCH(ANG!C89,'Data Table'!$A$4:$A$128,0))</f>
        <v>1.3330390110766085E-4</v>
      </c>
      <c r="J89" s="191">
        <f>'Data Table'!BV86</f>
        <v>17</v>
      </c>
      <c r="K89" s="191">
        <f>'Data Table'!BW86</f>
        <v>10</v>
      </c>
      <c r="L89" s="191">
        <f>'Data Table'!BX86</f>
        <v>24</v>
      </c>
      <c r="M89" s="191">
        <f>'Data Table'!BY86</f>
        <v>15</v>
      </c>
      <c r="N89" s="191">
        <f>'Data Table'!BZ86</f>
        <v>30</v>
      </c>
      <c r="O89" s="191">
        <f>'Data Table'!CA86</f>
        <v>13</v>
      </c>
      <c r="P89" s="191">
        <f>'Data Table'!CB86</f>
        <v>14</v>
      </c>
      <c r="Q89" s="191">
        <f>'Data Table'!CC86</f>
        <v>0</v>
      </c>
      <c r="R89" s="191">
        <f>'Data Table'!CD86</f>
        <v>0</v>
      </c>
      <c r="S89" s="191">
        <f>'Data Table'!CE86</f>
        <v>0</v>
      </c>
      <c r="T89" s="191">
        <f>'Data Table'!CF86</f>
        <v>0</v>
      </c>
      <c r="U89" s="191">
        <f>'Data Table'!CG86</f>
        <v>1</v>
      </c>
      <c r="V89" s="191">
        <f>'Data Table'!CH86</f>
        <v>0</v>
      </c>
      <c r="W89" s="191">
        <f>'Data Table'!CI86</f>
        <v>0</v>
      </c>
      <c r="X89" s="191">
        <f>'Data Table'!CK86</f>
        <v>0</v>
      </c>
      <c r="Y89" s="191">
        <f>'Data Table'!CL86</f>
        <v>1033</v>
      </c>
      <c r="Z89" s="191">
        <f>'Data Table'!CM86</f>
        <v>760</v>
      </c>
      <c r="AA89" s="191">
        <f>'Data Table'!CN86</f>
        <v>3710</v>
      </c>
      <c r="AB89" s="191">
        <f>'Data Table'!CO86</f>
        <v>2072</v>
      </c>
      <c r="AC89" s="191">
        <f>'Data Table'!CP86</f>
        <v>3341</v>
      </c>
      <c r="AD89" s="200">
        <f>'Data Table'!CQ86</f>
        <v>3015</v>
      </c>
      <c r="AE89" s="193" t="s">
        <v>144</v>
      </c>
      <c r="AF89" s="138">
        <f t="shared" si="3"/>
        <v>1.3330390110766085E-4</v>
      </c>
      <c r="AG89" s="194">
        <f>INDEX('Data Table'!$BE$4:$BE$128,MATCH(ANG!C89,'Data Table'!$A$4:$A$128,0))</f>
        <v>87.022627119167851</v>
      </c>
      <c r="AH89" s="195">
        <f>INDEX('[3]60-Mile'!$V$4:$V$129,MATCH(AE89,'[3]60-Mile'!$A$4:$A$129,0))</f>
        <v>17.571428571428573</v>
      </c>
      <c r="AI89" s="196"/>
      <c r="AJ89" s="197">
        <f>INDEX('[3]60-Mile'!$X$4:$X$129,MATCH(AE89,'[3]60-Mile'!$A$4:$A$129,0))</f>
        <v>4.079185646210993</v>
      </c>
      <c r="AK89" s="198">
        <f>INDEX('[3]60-Mile'!$AA$4:$AA$129,MATCH(AE89,'[3]60-Mile'!$A$4:$A$129,0))</f>
        <v>0.14285714285714285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365</v>
      </c>
      <c r="E90" s="68">
        <v>45</v>
      </c>
      <c r="F90" s="170" t="s">
        <v>154</v>
      </c>
      <c r="G90" s="171">
        <v>104</v>
      </c>
      <c r="H90" s="171">
        <f t="shared" si="2"/>
        <v>88</v>
      </c>
      <c r="I90" s="172">
        <f>INDEX('Data Table'!$F$4:$F$128,MATCH(ANG!C90,'Data Table'!$A$4:$A$128,0))</f>
        <v>1.4717691670531241E-4</v>
      </c>
      <c r="J90" s="191">
        <f>'Data Table'!BV87</f>
        <v>16</v>
      </c>
      <c r="K90" s="191">
        <f>'Data Table'!BW87</f>
        <v>18</v>
      </c>
      <c r="L90" s="191">
        <f>'Data Table'!BX87</f>
        <v>17</v>
      </c>
      <c r="M90" s="191">
        <f>'Data Table'!BY87</f>
        <v>33</v>
      </c>
      <c r="N90" s="191">
        <f>'Data Table'!BZ87</f>
        <v>32</v>
      </c>
      <c r="O90" s="191">
        <f>'Data Table'!CA87</f>
        <v>14</v>
      </c>
      <c r="P90" s="191">
        <f>'Data Table'!CB87</f>
        <v>15</v>
      </c>
      <c r="Q90" s="191">
        <f>'Data Table'!CC87</f>
        <v>0</v>
      </c>
      <c r="R90" s="191">
        <f>'Data Table'!CD87</f>
        <v>3</v>
      </c>
      <c r="S90" s="191">
        <f>'Data Table'!CE87</f>
        <v>2</v>
      </c>
      <c r="T90" s="191">
        <f>'Data Table'!CF87</f>
        <v>6</v>
      </c>
      <c r="U90" s="191">
        <f>'Data Table'!CG87</f>
        <v>1</v>
      </c>
      <c r="V90" s="191">
        <f>'Data Table'!CH87</f>
        <v>1</v>
      </c>
      <c r="W90" s="191">
        <f>'Data Table'!CI87</f>
        <v>0</v>
      </c>
      <c r="X90" s="191">
        <f>'Data Table'!CK87</f>
        <v>993</v>
      </c>
      <c r="Y90" s="191">
        <f>'Data Table'!CL87</f>
        <v>0</v>
      </c>
      <c r="Z90" s="191">
        <f>'Data Table'!CM87</f>
        <v>1418</v>
      </c>
      <c r="AA90" s="191">
        <f>'Data Table'!CN87</f>
        <v>-61</v>
      </c>
      <c r="AB90" s="191">
        <f>'Data Table'!CO87</f>
        <v>744</v>
      </c>
      <c r="AC90" s="191">
        <f>'Data Table'!CP87</f>
        <v>260</v>
      </c>
      <c r="AD90" s="200">
        <f>'Data Table'!CQ87</f>
        <v>684</v>
      </c>
      <c r="AE90" s="193" t="s">
        <v>188</v>
      </c>
      <c r="AF90" s="138">
        <f t="shared" si="3"/>
        <v>1.4717691670531241E-4</v>
      </c>
      <c r="AG90" s="194">
        <f>INDEX('Data Table'!$BE$4:$BE$128,MATCH(ANG!C90,'Data Table'!$A$4:$A$128,0))</f>
        <v>400.59967966663862</v>
      </c>
      <c r="AH90" s="195">
        <f>INDEX('[3]60-Mile'!$V$4:$V$129,MATCH(AE90,'[3]60-Mile'!$A$4:$A$129,0))</f>
        <v>20.714285714285715</v>
      </c>
      <c r="AI90" s="196"/>
      <c r="AJ90" s="197">
        <f>INDEX('[3]60-Mile'!$X$4:$X$129,MATCH(AE90,'[3]60-Mile'!$A$4:$A$129,0))</f>
        <v>19.517645781565825</v>
      </c>
      <c r="AK90" s="198">
        <f>INDEX('[3]60-Mile'!$AA$4:$AA$129,MATCH(AE90,'[3]60-Mile'!$A$4:$A$129,0))</f>
        <v>1.8571428571428572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363</v>
      </c>
      <c r="E91" s="68">
        <v>50</v>
      </c>
      <c r="F91" s="170" t="s">
        <v>74</v>
      </c>
      <c r="G91" s="171">
        <v>125</v>
      </c>
      <c r="H91" s="171">
        <f t="shared" si="2"/>
        <v>112</v>
      </c>
      <c r="I91" s="172">
        <f>INDEX('Data Table'!$F$4:$F$128,MATCH(ANG!C91,'Data Table'!$A$4:$A$128,0))</f>
        <v>6.6232992924520485E-7</v>
      </c>
      <c r="J91" s="191">
        <f>'Data Table'!BV88</f>
        <v>0</v>
      </c>
      <c r="K91" s="191">
        <f>'Data Table'!BW88</f>
        <v>2</v>
      </c>
      <c r="L91" s="191">
        <f>'Data Table'!BX88</f>
        <v>1</v>
      </c>
      <c r="M91" s="191">
        <f>'Data Table'!BY88</f>
        <v>5</v>
      </c>
      <c r="N91" s="191">
        <f>'Data Table'!BZ88</f>
        <v>3</v>
      </c>
      <c r="O91" s="191">
        <f>'Data Table'!CA88</f>
        <v>2</v>
      </c>
      <c r="P91" s="191">
        <f>'Data Table'!CB88</f>
        <v>4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9689</v>
      </c>
      <c r="Y91" s="191">
        <f>'Data Table'!CL88</f>
        <v>20831</v>
      </c>
      <c r="Z91" s="191">
        <f>'Data Table'!CM88</f>
        <v>-1006</v>
      </c>
      <c r="AA91" s="191">
        <f>'Data Table'!CN88</f>
        <v>7757</v>
      </c>
      <c r="AB91" s="191">
        <f>'Data Table'!CO88</f>
        <v>21922</v>
      </c>
      <c r="AC91" s="191">
        <f>'Data Table'!CP88</f>
        <v>3858</v>
      </c>
      <c r="AD91" s="200">
        <f>'Data Table'!CQ88</f>
        <v>12236</v>
      </c>
      <c r="AE91" s="193" t="s">
        <v>107</v>
      </c>
      <c r="AF91" s="138">
        <f t="shared" si="3"/>
        <v>6.6232992924520485E-7</v>
      </c>
      <c r="AG91" s="194">
        <f>INDEX('Data Table'!$BE$4:$BE$128,MATCH(ANG!C91,'Data Table'!$A$4:$A$128,0))</f>
        <v>134.40639905587699</v>
      </c>
      <c r="AH91" s="195">
        <f>INDEX('[3]60-Mile'!$V$4:$V$129,MATCH(AE91,'[3]60-Mile'!$A$4:$A$129,0))</f>
        <v>2.4285714285714284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364</v>
      </c>
      <c r="E92" s="68">
        <v>51</v>
      </c>
      <c r="F92" s="170" t="s">
        <v>155</v>
      </c>
      <c r="G92" s="171">
        <v>119</v>
      </c>
      <c r="H92" s="171">
        <f t="shared" si="2"/>
        <v>118</v>
      </c>
      <c r="I92" s="172">
        <f>INDEX('Data Table'!$F$4:$F$128,MATCH(ANG!C92,'Data Table'!$A$4:$A$128,0))</f>
        <v>3.6713315024937818E-8</v>
      </c>
      <c r="J92" s="191">
        <f>'Data Table'!BV89</f>
        <v>3</v>
      </c>
      <c r="K92" s="191">
        <f>'Data Table'!BW89</f>
        <v>1</v>
      </c>
      <c r="L92" s="191">
        <f>'Data Table'!BX89</f>
        <v>1</v>
      </c>
      <c r="M92" s="191">
        <f>'Data Table'!BY89</f>
        <v>2</v>
      </c>
      <c r="N92" s="191">
        <f>'Data Table'!BZ89</f>
        <v>4</v>
      </c>
      <c r="O92" s="191">
        <f>'Data Table'!CA89</f>
        <v>4</v>
      </c>
      <c r="P92" s="191">
        <f>'Data Table'!CB89</f>
        <v>1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0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854</v>
      </c>
      <c r="Y92" s="191">
        <f>'Data Table'!CL89</f>
        <v>316</v>
      </c>
      <c r="Z92" s="191">
        <f>'Data Table'!CM89</f>
        <v>494</v>
      </c>
      <c r="AA92" s="191">
        <f>'Data Table'!CN89</f>
        <v>809</v>
      </c>
      <c r="AB92" s="191">
        <f>'Data Table'!CO89</f>
        <v>1188</v>
      </c>
      <c r="AC92" s="191">
        <f>'Data Table'!CP89</f>
        <v>829</v>
      </c>
      <c r="AD92" s="200">
        <f>'Data Table'!CQ89</f>
        <v>781</v>
      </c>
      <c r="AE92" s="193" t="s">
        <v>128</v>
      </c>
      <c r="AF92" s="138">
        <f t="shared" si="3"/>
        <v>3.6713315024937818E-8</v>
      </c>
      <c r="AG92" s="194">
        <f>INDEX('Data Table'!$BE$4:$BE$128,MATCH(ANG!C92,'Data Table'!$A$4:$A$128,0))</f>
        <v>330.56699594339329</v>
      </c>
      <c r="AH92" s="195">
        <f>INDEX('[3]60-Mile'!$V$4:$V$129,MATCH(AE92,'[3]60-Mile'!$A$4:$A$129,0))</f>
        <v>2.2857142857142856</v>
      </c>
      <c r="AI92" s="196"/>
      <c r="AJ92" s="197">
        <f>INDEX('[3]60-Mile'!$X$4:$X$129,MATCH(AE92,'[3]60-Mile'!$A$4:$A$129,0))</f>
        <v>3.8708079150280246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368</v>
      </c>
      <c r="E93" s="68">
        <v>56</v>
      </c>
      <c r="F93" s="170" t="s">
        <v>157</v>
      </c>
      <c r="G93" s="171">
        <v>10</v>
      </c>
      <c r="H93" s="171">
        <f t="shared" si="2"/>
        <v>4</v>
      </c>
      <c r="I93" s="172">
        <f>INDEX('Data Table'!$F$4:$F$128,MATCH(ANG!C93,'Data Table'!$A$4:$A$128,0))</f>
        <v>11.216417608751795</v>
      </c>
      <c r="J93" s="191">
        <f>'Data Table'!BV90</f>
        <v>563</v>
      </c>
      <c r="K93" s="191">
        <f>'Data Table'!BW90</f>
        <v>409</v>
      </c>
      <c r="L93" s="191">
        <f>'Data Table'!BX90</f>
        <v>809</v>
      </c>
      <c r="M93" s="191">
        <f>'Data Table'!BY90</f>
        <v>826</v>
      </c>
      <c r="N93" s="191">
        <f>'Data Table'!BZ90</f>
        <v>775</v>
      </c>
      <c r="O93" s="191">
        <f>'Data Table'!CA90</f>
        <v>751</v>
      </c>
      <c r="P93" s="191">
        <f>'Data Table'!CB90</f>
        <v>747</v>
      </c>
      <c r="Q93" s="191">
        <f>'Data Table'!CC90</f>
        <v>41</v>
      </c>
      <c r="R93" s="191">
        <f>'Data Table'!CD90</f>
        <v>55</v>
      </c>
      <c r="S93" s="191">
        <f>'Data Table'!CE90</f>
        <v>280</v>
      </c>
      <c r="T93" s="191">
        <f>'Data Table'!CF90</f>
        <v>88</v>
      </c>
      <c r="U93" s="191">
        <f>'Data Table'!CG90</f>
        <v>73</v>
      </c>
      <c r="V93" s="191">
        <f>'Data Table'!CH90</f>
        <v>50</v>
      </c>
      <c r="W93" s="191">
        <f>'Data Table'!CI90</f>
        <v>70</v>
      </c>
      <c r="X93" s="191">
        <f>'Data Table'!CK90</f>
        <v>700</v>
      </c>
      <c r="Y93" s="191">
        <f>'Data Table'!CL90</f>
        <v>0</v>
      </c>
      <c r="Z93" s="191">
        <f>'Data Table'!CM90</f>
        <v>4822</v>
      </c>
      <c r="AA93" s="191">
        <f>'Data Table'!CN90</f>
        <v>3252</v>
      </c>
      <c r="AB93" s="191">
        <f>'Data Table'!CO90</f>
        <v>2884</v>
      </c>
      <c r="AC93" s="191">
        <f>'Data Table'!CP90</f>
        <v>3694</v>
      </c>
      <c r="AD93" s="200">
        <f>'Data Table'!CQ90</f>
        <v>0</v>
      </c>
      <c r="AE93" s="193" t="s">
        <v>139</v>
      </c>
      <c r="AF93" s="138">
        <f t="shared" si="3"/>
        <v>11.216417608751795</v>
      </c>
      <c r="AG93" s="194">
        <f>INDEX('Data Table'!$BE$4:$BE$128,MATCH(ANG!C93,'Data Table'!$A$4:$A$128,0))</f>
        <v>1329.8951297186554</v>
      </c>
      <c r="AH93" s="195">
        <f>INDEX('[3]60-Mile'!$V$4:$V$129,MATCH(AE93,'[3]60-Mile'!$A$4:$A$129,0))</f>
        <v>697.14285714285711</v>
      </c>
      <c r="AI93" s="196"/>
      <c r="AJ93" s="197">
        <f>INDEX('[3]60-Mile'!$X$4:$X$129,MATCH(AE93,'[3]60-Mile'!$A$4:$A$129,0))</f>
        <v>86.487555528509702</v>
      </c>
      <c r="AK93" s="198">
        <f>INDEX('[3]60-Mile'!$AA$4:$AA$129,MATCH(AE93,'[3]60-Mile'!$A$4:$A$129,0))</f>
        <v>93.857142857142861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369</v>
      </c>
      <c r="E94" s="68">
        <v>72</v>
      </c>
      <c r="F94" s="170" t="s">
        <v>76</v>
      </c>
      <c r="G94" s="171">
        <v>20</v>
      </c>
      <c r="H94" s="171">
        <f t="shared" si="2"/>
        <v>119</v>
      </c>
      <c r="I94" s="172">
        <f>INDEX('Data Table'!$F$4:$F$128,MATCH(ANG!C94,'Data Table'!$A$4:$A$128,0))</f>
        <v>1.2725930006214006E-8</v>
      </c>
      <c r="J94" s="191">
        <f>'Data Table'!BV91</f>
        <v>0</v>
      </c>
      <c r="K94" s="191">
        <f>'Data Table'!BW91</f>
        <v>0</v>
      </c>
      <c r="L94" s="191">
        <f>'Data Table'!BX91</f>
        <v>0</v>
      </c>
      <c r="M94" s="191">
        <f>'Data Table'!BY91</f>
        <v>3</v>
      </c>
      <c r="N94" s="191">
        <f>'Data Table'!BZ91</f>
        <v>2</v>
      </c>
      <c r="O94" s="191">
        <f>'Data Table'!CA91</f>
        <v>2</v>
      </c>
      <c r="P94" s="191">
        <f>'Data Table'!CB91</f>
        <v>0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0</v>
      </c>
      <c r="Y94" s="191">
        <f>'Data Table'!CL91</f>
        <v>831</v>
      </c>
      <c r="Z94" s="191">
        <f>'Data Table'!CM91</f>
        <v>627</v>
      </c>
      <c r="AA94" s="191">
        <f>'Data Table'!CN91</f>
        <v>955</v>
      </c>
      <c r="AB94" s="191">
        <f>'Data Table'!CO91</f>
        <v>1170</v>
      </c>
      <c r="AC94" s="191">
        <f>'Data Table'!CP91</f>
        <v>586</v>
      </c>
      <c r="AD94" s="200">
        <f>'Data Table'!CQ91</f>
        <v>-6143</v>
      </c>
      <c r="AE94" s="193" t="s">
        <v>169</v>
      </c>
      <c r="AF94" s="138">
        <f t="shared" si="3"/>
        <v>1.2725930006214006E-8</v>
      </c>
      <c r="AG94" s="194">
        <f>INDEX('Data Table'!$BE$4:$BE$128,MATCH(ANG!C94,'Data Table'!$A$4:$A$128,0))</f>
        <v>43.198849125197647</v>
      </c>
      <c r="AH94" s="195">
        <f>INDEX('[3]60-Mile'!$V$4:$V$129,MATCH(AE94,'[3]60-Mile'!$A$4:$A$129,0))</f>
        <v>1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368</v>
      </c>
      <c r="E95" s="68">
        <v>60</v>
      </c>
      <c r="F95" s="170" t="s">
        <v>76</v>
      </c>
      <c r="G95" s="171">
        <v>62</v>
      </c>
      <c r="H95" s="171">
        <f t="shared" si="2"/>
        <v>74</v>
      </c>
      <c r="I95" s="172">
        <f>INDEX('Data Table'!$F$4:$F$128,MATCH(ANG!C95,'Data Table'!$A$4:$A$128,0))</f>
        <v>1.1081769267655859E-3</v>
      </c>
      <c r="J95" s="191">
        <f>'Data Table'!BV92</f>
        <v>79</v>
      </c>
      <c r="K95" s="191">
        <f>'Data Table'!BW92</f>
        <v>68</v>
      </c>
      <c r="L95" s="191">
        <f>'Data Table'!BX92</f>
        <v>66</v>
      </c>
      <c r="M95" s="191">
        <f>'Data Table'!BY92</f>
        <v>166</v>
      </c>
      <c r="N95" s="191">
        <f>'Data Table'!BZ92</f>
        <v>239</v>
      </c>
      <c r="O95" s="191">
        <f>'Data Table'!CA92</f>
        <v>174</v>
      </c>
      <c r="P95" s="191">
        <f>'Data Table'!CB92</f>
        <v>177</v>
      </c>
      <c r="Q95" s="191">
        <f>'Data Table'!CC92</f>
        <v>2</v>
      </c>
      <c r="R95" s="191">
        <f>'Data Table'!CD92</f>
        <v>2</v>
      </c>
      <c r="S95" s="191">
        <f>'Data Table'!CE92</f>
        <v>2</v>
      </c>
      <c r="T95" s="191">
        <f>'Data Table'!CF92</f>
        <v>0</v>
      </c>
      <c r="U95" s="191">
        <f>'Data Table'!CG92</f>
        <v>1</v>
      </c>
      <c r="V95" s="191">
        <f>'Data Table'!CH92</f>
        <v>3</v>
      </c>
      <c r="W95" s="191">
        <f>'Data Table'!CI92</f>
        <v>1</v>
      </c>
      <c r="X95" s="191">
        <f>'Data Table'!CK92</f>
        <v>1134</v>
      </c>
      <c r="Y95" s="191">
        <f>'Data Table'!CL92</f>
        <v>1174</v>
      </c>
      <c r="Z95" s="191">
        <f>'Data Table'!CM92</f>
        <v>731</v>
      </c>
      <c r="AA95" s="191">
        <f>'Data Table'!CN92</f>
        <v>-1082</v>
      </c>
      <c r="AB95" s="191">
        <f>'Data Table'!CO92</f>
        <v>1560</v>
      </c>
      <c r="AC95" s="191">
        <f>'Data Table'!CP92</f>
        <v>1169</v>
      </c>
      <c r="AD95" s="200">
        <f>'Data Table'!CQ92</f>
        <v>2178</v>
      </c>
      <c r="AE95" s="193" t="s">
        <v>140</v>
      </c>
      <c r="AF95" s="138">
        <f t="shared" si="3"/>
        <v>1.1081769267655859E-3</v>
      </c>
      <c r="AG95" s="194">
        <f>INDEX('Data Table'!$BE$4:$BE$128,MATCH(ANG!C95,'Data Table'!$A$4:$A$128,0))</f>
        <v>324.80339611300343</v>
      </c>
      <c r="AH95" s="195">
        <f>INDEX('[3]60-Mile'!$V$4:$V$129,MATCH(AE95,'[3]60-Mile'!$A$4:$A$129,0))</f>
        <v>138.42857142857142</v>
      </c>
      <c r="AI95" s="196"/>
      <c r="AJ95" s="197">
        <f>INDEX('[3]60-Mile'!$X$4:$X$129,MATCH(AE95,'[3]60-Mile'!$A$4:$A$129,0))</f>
        <v>4.3828892005610101</v>
      </c>
      <c r="AK95" s="198">
        <f>INDEX('[3]60-Mile'!$AA$4:$AA$129,MATCH(AE95,'[3]60-Mile'!$A$4:$A$129,0))</f>
        <v>1.5714285714285714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366</v>
      </c>
      <c r="E96" s="68">
        <v>61</v>
      </c>
      <c r="F96" s="170" t="s">
        <v>76</v>
      </c>
      <c r="G96" s="171">
        <v>114</v>
      </c>
      <c r="H96" s="171">
        <f t="shared" si="2"/>
        <v>93</v>
      </c>
      <c r="I96" s="172">
        <f>INDEX('Data Table'!$F$4:$F$128,MATCH(ANG!C96,'Data Table'!$A$4:$A$128,0))</f>
        <v>8.4177066870948263E-5</v>
      </c>
      <c r="J96" s="191">
        <f>'Data Table'!BV93</f>
        <v>16</v>
      </c>
      <c r="K96" s="191">
        <f>'Data Table'!BW93</f>
        <v>11</v>
      </c>
      <c r="L96" s="191">
        <f>'Data Table'!BX93</f>
        <v>13</v>
      </c>
      <c r="M96" s="191">
        <f>'Data Table'!BY93</f>
        <v>5</v>
      </c>
      <c r="N96" s="191">
        <f>'Data Table'!BZ93</f>
        <v>15</v>
      </c>
      <c r="O96" s="191">
        <f>'Data Table'!CA93</f>
        <v>18</v>
      </c>
      <c r="P96" s="191">
        <f>'Data Table'!CB93</f>
        <v>10</v>
      </c>
      <c r="Q96" s="191">
        <f>'Data Table'!CC93</f>
        <v>0</v>
      </c>
      <c r="R96" s="191">
        <f>'Data Table'!CD93</f>
        <v>1</v>
      </c>
      <c r="S96" s="191">
        <f>'Data Table'!CE93</f>
        <v>0</v>
      </c>
      <c r="T96" s="191">
        <f>'Data Table'!CF93</f>
        <v>0</v>
      </c>
      <c r="U96" s="191">
        <f>'Data Table'!CG93</f>
        <v>1</v>
      </c>
      <c r="V96" s="191">
        <f>'Data Table'!CH93</f>
        <v>0</v>
      </c>
      <c r="W96" s="191">
        <f>'Data Table'!CI93</f>
        <v>0</v>
      </c>
      <c r="X96" s="191">
        <f>'Data Table'!CK93</f>
        <v>3050</v>
      </c>
      <c r="Y96" s="191">
        <f>'Data Table'!CL93</f>
        <v>2245</v>
      </c>
      <c r="Z96" s="191">
        <f>'Data Table'!CM93</f>
        <v>-2323</v>
      </c>
      <c r="AA96" s="191">
        <f>'Data Table'!CN93</f>
        <v>2881</v>
      </c>
      <c r="AB96" s="191">
        <f>'Data Table'!CO93</f>
        <v>3427</v>
      </c>
      <c r="AC96" s="191">
        <f>'Data Table'!CP93</f>
        <v>4876</v>
      </c>
      <c r="AD96" s="200">
        <f>'Data Table'!CQ93</f>
        <v>4507</v>
      </c>
      <c r="AE96" s="193" t="s">
        <v>111</v>
      </c>
      <c r="AF96" s="138">
        <f t="shared" si="3"/>
        <v>8.4177066870948263E-5</v>
      </c>
      <c r="AG96" s="194">
        <f>INDEX('Data Table'!$BE$4:$BE$128,MATCH(ANG!C96,'Data Table'!$A$4:$A$128,0))</f>
        <v>242.22482804487458</v>
      </c>
      <c r="AH96" s="195">
        <f>INDEX('[3]60-Mile'!$V$4:$V$129,MATCH(AE96,'[3]60-Mile'!$A$4:$A$129,0))</f>
        <v>12.571428571428571</v>
      </c>
      <c r="AI96" s="196"/>
      <c r="AJ96" s="197">
        <f>INDEX('[3]60-Mile'!$X$4:$X$129,MATCH(AE96,'[3]60-Mile'!$A$4:$A$129,0))</f>
        <v>1.7501793933878222</v>
      </c>
      <c r="AK96" s="198">
        <f>INDEX('[3]60-Mile'!$AA$4:$AA$129,MATCH(AE96,'[3]60-Mile'!$A$4:$A$129,0))</f>
        <v>0.2857142857142857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373</v>
      </c>
      <c r="E97" s="68">
        <v>67</v>
      </c>
      <c r="F97" s="170" t="s">
        <v>153</v>
      </c>
      <c r="G97" s="171">
        <v>42</v>
      </c>
      <c r="H97" s="171">
        <f t="shared" si="2"/>
        <v>8</v>
      </c>
      <c r="I97" s="172">
        <f>INDEX('Data Table'!$F$4:$F$128,MATCH(ANG!C97,'Data Table'!$A$4:$A$128,0))</f>
        <v>3.2643610139326285</v>
      </c>
      <c r="J97" s="191">
        <f>'Data Table'!BV94</f>
        <v>2028</v>
      </c>
      <c r="K97" s="191">
        <f>'Data Table'!BW94</f>
        <v>1720</v>
      </c>
      <c r="L97" s="191">
        <f>'Data Table'!BX94</f>
        <v>1364</v>
      </c>
      <c r="M97" s="191">
        <f>'Data Table'!BY94</f>
        <v>2083</v>
      </c>
      <c r="N97" s="191">
        <f>'Data Table'!BZ94</f>
        <v>1934</v>
      </c>
      <c r="O97" s="191">
        <f>'Data Table'!CA94</f>
        <v>1745</v>
      </c>
      <c r="P97" s="191">
        <f>'Data Table'!CB94</f>
        <v>1348</v>
      </c>
      <c r="Q97" s="191">
        <f>'Data Table'!CC94</f>
        <v>60</v>
      </c>
      <c r="R97" s="191">
        <f>'Data Table'!CD94</f>
        <v>49</v>
      </c>
      <c r="S97" s="191">
        <f>'Data Table'!CE94</f>
        <v>88</v>
      </c>
      <c r="T97" s="191">
        <f>'Data Table'!CF94</f>
        <v>66</v>
      </c>
      <c r="U97" s="191">
        <f>'Data Table'!CG94</f>
        <v>62</v>
      </c>
      <c r="V97" s="191">
        <f>'Data Table'!CH94</f>
        <v>55</v>
      </c>
      <c r="W97" s="191">
        <f>'Data Table'!CI94</f>
        <v>30</v>
      </c>
      <c r="X97" s="191">
        <f>'Data Table'!CK94</f>
        <v>-440</v>
      </c>
      <c r="Y97" s="191">
        <f>'Data Table'!CL94</f>
        <v>208</v>
      </c>
      <c r="Z97" s="191">
        <f>'Data Table'!CM94</f>
        <v>-57</v>
      </c>
      <c r="AA97" s="191">
        <f>'Data Table'!CN94</f>
        <v>-3130</v>
      </c>
      <c r="AB97" s="191">
        <f>'Data Table'!CO94</f>
        <v>-842</v>
      </c>
      <c r="AC97" s="191">
        <f>'Data Table'!CP94</f>
        <v>305</v>
      </c>
      <c r="AD97" s="200">
        <f>'Data Table'!CQ94</f>
        <v>1359</v>
      </c>
      <c r="AE97" s="193" t="s">
        <v>173</v>
      </c>
      <c r="AF97" s="138">
        <f t="shared" si="3"/>
        <v>3.2643610139326285</v>
      </c>
      <c r="AG97" s="194">
        <f>INDEX('Data Table'!$BE$4:$BE$128,MATCH(ANG!C97,'Data Table'!$A$4:$A$128,0))</f>
        <v>944.48268018743465</v>
      </c>
      <c r="AH97" s="195">
        <f>INDEX('[3]60-Mile'!$V$4:$V$129,MATCH(AE97,'[3]60-Mile'!$A$4:$A$129,0))</f>
        <v>1746</v>
      </c>
      <c r="AI97" s="196"/>
      <c r="AJ97" s="197">
        <f>INDEX('[3]60-Mile'!$X$4:$X$129,MATCH(AE97,'[3]60-Mile'!$A$4:$A$129,0))</f>
        <v>39.312652963367981</v>
      </c>
      <c r="AK97" s="198">
        <f>INDEX('[3]60-Mile'!$AA$4:$AA$129,MATCH(AE97,'[3]60-Mile'!$A$4:$A$129,0))</f>
        <v>58.571428571428569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369</v>
      </c>
      <c r="E98" s="68">
        <v>40</v>
      </c>
      <c r="F98" s="170" t="s">
        <v>76</v>
      </c>
      <c r="G98" s="171">
        <v>120</v>
      </c>
      <c r="H98" s="171">
        <f t="shared" si="2"/>
        <v>122</v>
      </c>
      <c r="I98" s="172">
        <f>INDEX('Data Table'!$F$4:$F$128,MATCH(ANG!C98,'Data Table'!$A$4:$A$128,0))</f>
        <v>3.0449813538423103E-16</v>
      </c>
      <c r="J98" s="191">
        <f>'Data Table'!BV95</f>
        <v>0</v>
      </c>
      <c r="K98" s="191">
        <f>'Data Table'!BW95</f>
        <v>3</v>
      </c>
      <c r="L98" s="191">
        <f>'Data Table'!BX95</f>
        <v>0</v>
      </c>
      <c r="M98" s="191">
        <f>'Data Table'!BY95</f>
        <v>4</v>
      </c>
      <c r="N98" s="191">
        <f>'Data Table'!BZ95</f>
        <v>2</v>
      </c>
      <c r="O98" s="191">
        <f>'Data Table'!CA95</f>
        <v>1</v>
      </c>
      <c r="P98" s="191">
        <f>'Data Table'!CB95</f>
        <v>15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472</v>
      </c>
      <c r="Y98" s="191">
        <f>'Data Table'!CL95</f>
        <v>1389</v>
      </c>
      <c r="Z98" s="191">
        <f>'Data Table'!CM95</f>
        <v>1477</v>
      </c>
      <c r="AA98" s="191">
        <f>'Data Table'!CN95</f>
        <v>1419</v>
      </c>
      <c r="AB98" s="191">
        <f>'Data Table'!CO95</f>
        <v>2216</v>
      </c>
      <c r="AC98" s="191">
        <f>'Data Table'!CP95</f>
        <v>0</v>
      </c>
      <c r="AD98" s="200">
        <f>'Data Table'!CQ95</f>
        <v>2165</v>
      </c>
      <c r="AE98" s="193" t="s">
        <v>187</v>
      </c>
      <c r="AF98" s="138">
        <f t="shared" si="3"/>
        <v>3.0449813538423103E-16</v>
      </c>
      <c r="AG98" s="194">
        <f>INDEX('Data Table'!$BE$4:$BE$128,MATCH(ANG!C98,'Data Table'!$A$4:$A$128,0))</f>
        <v>80.555555555555557</v>
      </c>
      <c r="AH98" s="195">
        <f>INDEX('[3]60-Mile'!$V$4:$V$129,MATCH(AE98,'[3]60-Mile'!$A$4:$A$129,0))</f>
        <v>3.5714285714285716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364</v>
      </c>
      <c r="E99" s="68">
        <v>71</v>
      </c>
      <c r="F99" s="170" t="s">
        <v>153</v>
      </c>
      <c r="G99" s="171">
        <v>1</v>
      </c>
      <c r="H99" s="171">
        <f t="shared" si="2"/>
        <v>5</v>
      </c>
      <c r="I99" s="172">
        <f>INDEX('Data Table'!$F$4:$F$128,MATCH(ANG!C99,'Data Table'!$A$4:$A$128,0))</f>
        <v>9.5606305629362005</v>
      </c>
      <c r="J99" s="191">
        <f>'Data Table'!BV96</f>
        <v>1333</v>
      </c>
      <c r="K99" s="191">
        <f>'Data Table'!BW96</f>
        <v>772</v>
      </c>
      <c r="L99" s="191">
        <f>'Data Table'!BX96</f>
        <v>1099</v>
      </c>
      <c r="M99" s="191">
        <f>'Data Table'!BY96</f>
        <v>1299</v>
      </c>
      <c r="N99" s="191">
        <f>'Data Table'!BZ96</f>
        <v>1378</v>
      </c>
      <c r="O99" s="191">
        <f>'Data Table'!CA96</f>
        <v>1250</v>
      </c>
      <c r="P99" s="191">
        <f>'Data Table'!CB96</f>
        <v>931</v>
      </c>
      <c r="Q99" s="191">
        <f>'Data Table'!CC96</f>
        <v>18</v>
      </c>
      <c r="R99" s="191">
        <f>'Data Table'!CD96</f>
        <v>54</v>
      </c>
      <c r="S99" s="191">
        <f>'Data Table'!CE96</f>
        <v>191</v>
      </c>
      <c r="T99" s="191">
        <f>'Data Table'!CF96</f>
        <v>105</v>
      </c>
      <c r="U99" s="191">
        <f>'Data Table'!CG96</f>
        <v>135</v>
      </c>
      <c r="V99" s="191">
        <f>'Data Table'!CH96</f>
        <v>116</v>
      </c>
      <c r="W99" s="191">
        <f>'Data Table'!CI96</f>
        <v>67</v>
      </c>
      <c r="X99" s="191">
        <f>'Data Table'!CK96</f>
        <v>5375</v>
      </c>
      <c r="Y99" s="191">
        <f>'Data Table'!CL96</f>
        <v>15793</v>
      </c>
      <c r="Z99" s="191">
        <f>'Data Table'!CM96</f>
        <v>13662</v>
      </c>
      <c r="AA99" s="191">
        <f>'Data Table'!CN96</f>
        <v>20264</v>
      </c>
      <c r="AB99" s="191">
        <f>'Data Table'!CO96</f>
        <v>21257</v>
      </c>
      <c r="AC99" s="191">
        <f>'Data Table'!CP96</f>
        <v>-7533</v>
      </c>
      <c r="AD99" s="200">
        <f>'Data Table'!CQ96</f>
        <v>44725</v>
      </c>
      <c r="AE99" s="193" t="s">
        <v>254</v>
      </c>
      <c r="AF99" s="138">
        <f t="shared" si="3"/>
        <v>9.5606305629362005</v>
      </c>
      <c r="AG99" s="194">
        <f>INDEX('Data Table'!$BE$4:$BE$128,MATCH(ANG!C99,'Data Table'!$A$4:$A$128,0))</f>
        <v>1514.1051158351554</v>
      </c>
      <c r="AH99" s="195">
        <f>INDEX('[3]60-Mile'!$V$4:$V$129,MATCH(AE99,'[3]60-Mile'!$A$4:$A$129,0))</f>
        <v>1151.7142857142858</v>
      </c>
      <c r="AI99" s="196"/>
      <c r="AJ99" s="197">
        <f>INDEX('[3]60-Mile'!$X$4:$X$129,MATCH(AE99,'[3]60-Mile'!$A$4:$A$129,0))</f>
        <v>110.85698688456419</v>
      </c>
      <c r="AK99" s="198">
        <f>INDEX('[3]60-Mile'!$AA$4:$AA$129,MATCH(AE99,'[3]60-Mile'!$A$4:$A$129,0))</f>
        <v>98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363</v>
      </c>
      <c r="E100" s="68">
        <v>74</v>
      </c>
      <c r="F100" s="170" t="s">
        <v>157</v>
      </c>
      <c r="G100" s="171">
        <v>31</v>
      </c>
      <c r="H100" s="171">
        <f t="shared" si="2"/>
        <v>47</v>
      </c>
      <c r="I100" s="172">
        <f>INDEX('Data Table'!$F$4:$F$128,MATCH(ANG!C100,'Data Table'!$A$4:$A$128,0))</f>
        <v>6.4594697142104241E-3</v>
      </c>
      <c r="J100" s="191">
        <f>'Data Table'!BV97</f>
        <v>64</v>
      </c>
      <c r="K100" s="191">
        <f>'Data Table'!BW97</f>
        <v>41</v>
      </c>
      <c r="L100" s="191">
        <f>'Data Table'!BX97</f>
        <v>63</v>
      </c>
      <c r="M100" s="191">
        <f>'Data Table'!BY97</f>
        <v>65</v>
      </c>
      <c r="N100" s="191">
        <f>'Data Table'!BZ97</f>
        <v>60</v>
      </c>
      <c r="O100" s="191">
        <f>'Data Table'!CA97</f>
        <v>69</v>
      </c>
      <c r="P100" s="191">
        <f>'Data Table'!CB97</f>
        <v>68</v>
      </c>
      <c r="Q100" s="191">
        <f>'Data Table'!CC97</f>
        <v>4</v>
      </c>
      <c r="R100" s="191">
        <f>'Data Table'!CD97</f>
        <v>7</v>
      </c>
      <c r="S100" s="191">
        <f>'Data Table'!CE97</f>
        <v>2</v>
      </c>
      <c r="T100" s="191">
        <f>'Data Table'!CF97</f>
        <v>2</v>
      </c>
      <c r="U100" s="191">
        <f>'Data Table'!CG97</f>
        <v>2</v>
      </c>
      <c r="V100" s="191">
        <f>'Data Table'!CH97</f>
        <v>1</v>
      </c>
      <c r="W100" s="191">
        <f>'Data Table'!CI97</f>
        <v>1</v>
      </c>
      <c r="X100" s="191">
        <f>'Data Table'!CK97</f>
        <v>1172</v>
      </c>
      <c r="Y100" s="191">
        <f>'Data Table'!CL97</f>
        <v>-2817</v>
      </c>
      <c r="Z100" s="191">
        <f>'Data Table'!CM97</f>
        <v>5085</v>
      </c>
      <c r="AA100" s="191">
        <f>'Data Table'!CN97</f>
        <v>5631</v>
      </c>
      <c r="AB100" s="191">
        <f>'Data Table'!CO97</f>
        <v>-4766</v>
      </c>
      <c r="AC100" s="191">
        <f>'Data Table'!CP97</f>
        <v>3185</v>
      </c>
      <c r="AD100" s="200">
        <f>'Data Table'!CQ97</f>
        <v>1907</v>
      </c>
      <c r="AE100" s="193" t="s">
        <v>134</v>
      </c>
      <c r="AF100" s="138">
        <f t="shared" si="3"/>
        <v>6.4594697142104241E-3</v>
      </c>
      <c r="AG100" s="194">
        <f>INDEX('Data Table'!$BE$4:$BE$128,MATCH(ANG!C100,'Data Table'!$A$4:$A$128,0))</f>
        <v>406.52326790872701</v>
      </c>
      <c r="AH100" s="195">
        <f>INDEX('[3]60-Mile'!$V$4:$V$129,MATCH(AE100,'[3]60-Mile'!$A$4:$A$129,0))</f>
        <v>61.428571428571431</v>
      </c>
      <c r="AI100" s="196"/>
      <c r="AJ100" s="197">
        <f>INDEX('[3]60-Mile'!$X$4:$X$129,MATCH(AE100,'[3]60-Mile'!$A$4:$A$129,0))</f>
        <v>22.104312747503684</v>
      </c>
      <c r="AK100" s="198">
        <f>INDEX('[3]60-Mile'!$AA$4:$AA$129,MATCH(AE100,'[3]60-Mile'!$A$4:$A$129,0))</f>
        <v>2.7142857142857144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368</v>
      </c>
      <c r="E101" s="68">
        <v>75</v>
      </c>
      <c r="F101" s="170" t="s">
        <v>157</v>
      </c>
      <c r="G101" s="171">
        <v>53</v>
      </c>
      <c r="H101" s="171">
        <f t="shared" si="2"/>
        <v>85</v>
      </c>
      <c r="I101" s="172">
        <f>INDEX('Data Table'!$F$4:$F$128,MATCH(ANG!C101,'Data Table'!$A$4:$A$128,0))</f>
        <v>1.7241406723062433E-4</v>
      </c>
      <c r="J101" s="191">
        <f>'Data Table'!BV98</f>
        <v>12</v>
      </c>
      <c r="K101" s="191">
        <f>'Data Table'!BW98</f>
        <v>44</v>
      </c>
      <c r="L101" s="191">
        <f>'Data Table'!BX98</f>
        <v>32</v>
      </c>
      <c r="M101" s="191">
        <f>'Data Table'!BY98</f>
        <v>57</v>
      </c>
      <c r="N101" s="191">
        <f>'Data Table'!BZ98</f>
        <v>15</v>
      </c>
      <c r="O101" s="191">
        <f>'Data Table'!CA98</f>
        <v>29</v>
      </c>
      <c r="P101" s="191">
        <f>'Data Table'!CB98</f>
        <v>17</v>
      </c>
      <c r="Q101" s="191">
        <f>'Data Table'!CC98</f>
        <v>0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3</v>
      </c>
      <c r="V101" s="191">
        <f>'Data Table'!CH98</f>
        <v>0</v>
      </c>
      <c r="W101" s="191">
        <f>'Data Table'!CI98</f>
        <v>0</v>
      </c>
      <c r="X101" s="191">
        <f>'Data Table'!CK98</f>
        <v>3050</v>
      </c>
      <c r="Y101" s="191">
        <f>'Data Table'!CL98</f>
        <v>2245</v>
      </c>
      <c r="Z101" s="191">
        <f>'Data Table'!CM98</f>
        <v>-2323</v>
      </c>
      <c r="AA101" s="191">
        <f>'Data Table'!CN98</f>
        <v>2881</v>
      </c>
      <c r="AB101" s="191">
        <f>'Data Table'!CO98</f>
        <v>3427</v>
      </c>
      <c r="AC101" s="191">
        <f>'Data Table'!CP98</f>
        <v>4876</v>
      </c>
      <c r="AD101" s="200">
        <f>'Data Table'!CQ98</f>
        <v>4507</v>
      </c>
      <c r="AE101" s="193" t="s">
        <v>125</v>
      </c>
      <c r="AF101" s="138">
        <f t="shared" si="3"/>
        <v>1.7241406723062433E-4</v>
      </c>
      <c r="AG101" s="194">
        <f>INDEX('Data Table'!$BE$4:$BE$128,MATCH(ANG!C101,'Data Table'!$A$4:$A$128,0))</f>
        <v>213.00948292108905</v>
      </c>
      <c r="AH101" s="195">
        <f>INDEX('[3]60-Mile'!$V$4:$V$129,MATCH(AE101,'[3]60-Mile'!$A$4:$A$129,0))</f>
        <v>29.428571428571427</v>
      </c>
      <c r="AI101" s="196"/>
      <c r="AJ101" s="197">
        <f>INDEX('[3]60-Mile'!$X$4:$X$129,MATCH(AE101,'[3]60-Mile'!$A$4:$A$129,0))</f>
        <v>9.5610644038814243</v>
      </c>
      <c r="AK101" s="198">
        <f>INDEX('[3]60-Mile'!$AA$4:$AA$129,MATCH(AE101,'[3]60-Mile'!$A$4:$A$129,0))</f>
        <v>0.7142857142857143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363</v>
      </c>
      <c r="E102" s="68">
        <v>73</v>
      </c>
      <c r="F102" s="170" t="s">
        <v>74</v>
      </c>
      <c r="G102" s="171">
        <v>13</v>
      </c>
      <c r="H102" s="171">
        <f t="shared" si="2"/>
        <v>83</v>
      </c>
      <c r="I102" s="172">
        <f>INDEX('Data Table'!$F$4:$F$128,MATCH(ANG!C102,'Data Table'!$A$4:$A$128,0))</f>
        <v>5.5815030837567394E-4</v>
      </c>
      <c r="J102" s="191">
        <f>'Data Table'!BV99</f>
        <v>7</v>
      </c>
      <c r="K102" s="191">
        <f>'Data Table'!BW99</f>
        <v>38</v>
      </c>
      <c r="L102" s="191">
        <f>'Data Table'!BX99</f>
        <v>75</v>
      </c>
      <c r="M102" s="191">
        <f>'Data Table'!BY99</f>
        <v>85</v>
      </c>
      <c r="N102" s="191">
        <f>'Data Table'!BZ99</f>
        <v>79</v>
      </c>
      <c r="O102" s="191">
        <f>'Data Table'!CA99</f>
        <v>194</v>
      </c>
      <c r="P102" s="191">
        <f>'Data Table'!CB99</f>
        <v>17</v>
      </c>
      <c r="Q102" s="191">
        <f>'Data Table'!CC99</f>
        <v>0</v>
      </c>
      <c r="R102" s="191">
        <f>'Data Table'!CD99</f>
        <v>0</v>
      </c>
      <c r="S102" s="191">
        <f>'Data Table'!CE99</f>
        <v>1</v>
      </c>
      <c r="T102" s="191">
        <f>'Data Table'!CF99</f>
        <v>2</v>
      </c>
      <c r="U102" s="191">
        <f>'Data Table'!CG99</f>
        <v>2</v>
      </c>
      <c r="V102" s="191">
        <f>'Data Table'!CH99</f>
        <v>2</v>
      </c>
      <c r="W102" s="191">
        <f>'Data Table'!CI99</f>
        <v>1</v>
      </c>
      <c r="X102" s="191">
        <f>'Data Table'!CK99</f>
        <v>9689</v>
      </c>
      <c r="Y102" s="191">
        <f>'Data Table'!CL99</f>
        <v>20831</v>
      </c>
      <c r="Z102" s="191">
        <f>'Data Table'!CM99</f>
        <v>-1006</v>
      </c>
      <c r="AA102" s="191">
        <f>'Data Table'!CN99</f>
        <v>7757</v>
      </c>
      <c r="AB102" s="191">
        <f>'Data Table'!CO99</f>
        <v>21922</v>
      </c>
      <c r="AC102" s="191">
        <f>'Data Table'!CP99</f>
        <v>3858</v>
      </c>
      <c r="AD102" s="200">
        <f>'Data Table'!CQ99</f>
        <v>12236</v>
      </c>
      <c r="AE102" s="193" t="s">
        <v>136</v>
      </c>
      <c r="AF102" s="138">
        <f t="shared" si="3"/>
        <v>5.5815030837567394E-4</v>
      </c>
      <c r="AG102" s="194">
        <f>INDEX('Data Table'!$BE$4:$BE$128,MATCH(ANG!C102,'Data Table'!$A$4:$A$128,0))</f>
        <v>125.93787271232632</v>
      </c>
      <c r="AH102" s="195">
        <f>INDEX('[3]60-Mile'!$V$4:$V$129,MATCH(AE102,'[3]60-Mile'!$A$4:$A$129,0))</f>
        <v>70.714285714285708</v>
      </c>
      <c r="AI102" s="196"/>
      <c r="AJ102" s="197">
        <f>INDEX('[3]60-Mile'!$X$4:$X$129,MATCH(AE102,'[3]60-Mile'!$A$4:$A$129,0))</f>
        <v>3.2662019949961789</v>
      </c>
      <c r="AK102" s="198">
        <f>INDEX('[3]60-Mile'!$AA$4:$AA$129,MATCH(AE102,'[3]60-Mile'!$A$4:$A$129,0))</f>
        <v>1.1428571428571428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366</v>
      </c>
      <c r="E103" s="68">
        <v>69</v>
      </c>
      <c r="F103" s="170" t="s">
        <v>76</v>
      </c>
      <c r="G103" s="171">
        <v>70</v>
      </c>
      <c r="H103" s="171">
        <f t="shared" si="2"/>
        <v>30</v>
      </c>
      <c r="I103" s="172">
        <f>INDEX('Data Table'!$F$4:$F$128,MATCH(ANG!C103,'Data Table'!$A$4:$A$128,0))</f>
        <v>3.8001638792300382E-2</v>
      </c>
      <c r="J103" s="191">
        <f>'Data Table'!BV100</f>
        <v>189</v>
      </c>
      <c r="K103" s="191">
        <f>'Data Table'!BW100</f>
        <v>243</v>
      </c>
      <c r="L103" s="191">
        <f>'Data Table'!BX100</f>
        <v>128</v>
      </c>
      <c r="M103" s="191">
        <f>'Data Table'!BY100</f>
        <v>148</v>
      </c>
      <c r="N103" s="191">
        <f>'Data Table'!BZ100</f>
        <v>271</v>
      </c>
      <c r="O103" s="191">
        <f>'Data Table'!CA100</f>
        <v>270</v>
      </c>
      <c r="P103" s="191">
        <f>'Data Table'!CB100</f>
        <v>215</v>
      </c>
      <c r="Q103" s="191">
        <f>'Data Table'!CC100</f>
        <v>5</v>
      </c>
      <c r="R103" s="191">
        <f>'Data Table'!CD100</f>
        <v>5</v>
      </c>
      <c r="S103" s="191">
        <f>'Data Table'!CE100</f>
        <v>4</v>
      </c>
      <c r="T103" s="191">
        <f>'Data Table'!CF100</f>
        <v>22</v>
      </c>
      <c r="U103" s="191">
        <f>'Data Table'!CG100</f>
        <v>9</v>
      </c>
      <c r="V103" s="191">
        <f>'Data Table'!CH100</f>
        <v>4</v>
      </c>
      <c r="W103" s="191">
        <f>'Data Table'!CI100</f>
        <v>0</v>
      </c>
      <c r="X103" s="191">
        <f>'Data Table'!CK100</f>
        <v>-7719</v>
      </c>
      <c r="Y103" s="191">
        <f>'Data Table'!CL100</f>
        <v>796</v>
      </c>
      <c r="Z103" s="191">
        <f>'Data Table'!CM100</f>
        <v>-1286</v>
      </c>
      <c r="AA103" s="191">
        <f>'Data Table'!CN100</f>
        <v>-224</v>
      </c>
      <c r="AB103" s="191">
        <f>'Data Table'!CO100</f>
        <v>-3645</v>
      </c>
      <c r="AC103" s="191">
        <f>'Data Table'!CP100</f>
        <v>-81</v>
      </c>
      <c r="AD103" s="200">
        <f>'Data Table'!CQ100</f>
        <v>1418</v>
      </c>
      <c r="AE103" s="193" t="s">
        <v>148</v>
      </c>
      <c r="AF103" s="138">
        <f t="shared" si="3"/>
        <v>3.8001638792300382E-2</v>
      </c>
      <c r="AG103" s="194">
        <f>INDEX('Data Table'!$BE$4:$BE$128,MATCH(ANG!C103,'Data Table'!$A$4:$A$128,0))</f>
        <v>303.470159204021</v>
      </c>
      <c r="AH103" s="195">
        <f>INDEX('[3]60-Mile'!$V$4:$V$129,MATCH(AE103,'[3]60-Mile'!$A$4:$A$129,0))</f>
        <v>209.14285714285714</v>
      </c>
      <c r="AI103" s="196"/>
      <c r="AJ103" s="197">
        <f>INDEX('[3]60-Mile'!$X$4:$X$129,MATCH(AE103,'[3]60-Mile'!$A$4:$A$129,0))</f>
        <v>12.529270807659236</v>
      </c>
      <c r="AK103" s="198">
        <f>INDEX('[3]60-Mile'!$AA$4:$AA$129,MATCH(AE103,'[3]60-Mile'!$A$4:$A$129,0))</f>
        <v>7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363</v>
      </c>
      <c r="E104" s="68">
        <v>77</v>
      </c>
      <c r="F104" s="170" t="s">
        <v>74</v>
      </c>
      <c r="G104" s="171">
        <v>96</v>
      </c>
      <c r="H104" s="171">
        <f t="shared" si="2"/>
        <v>104</v>
      </c>
      <c r="I104" s="172">
        <f>INDEX('Data Table'!$F$4:$F$128,MATCH(ANG!C104,'Data Table'!$A$4:$A$128,0))</f>
        <v>3.3316934252375563E-6</v>
      </c>
      <c r="J104" s="191">
        <f>'Data Table'!BV101</f>
        <v>0</v>
      </c>
      <c r="K104" s="191">
        <f>'Data Table'!BW101</f>
        <v>1</v>
      </c>
      <c r="L104" s="191">
        <f>'Data Table'!BX101</f>
        <v>0</v>
      </c>
      <c r="M104" s="191">
        <f>'Data Table'!BY101</f>
        <v>0</v>
      </c>
      <c r="N104" s="191">
        <f>'Data Table'!BZ101</f>
        <v>16</v>
      </c>
      <c r="O104" s="191">
        <f>'Data Table'!CA101</f>
        <v>7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0</v>
      </c>
      <c r="V104" s="191">
        <f>'Data Table'!CH101</f>
        <v>0</v>
      </c>
      <c r="W104" s="191">
        <f>'Data Table'!CI101</f>
        <v>0</v>
      </c>
      <c r="X104" s="191">
        <f>'Data Table'!CK101</f>
        <v>9689</v>
      </c>
      <c r="Y104" s="191">
        <f>'Data Table'!CL101</f>
        <v>20831</v>
      </c>
      <c r="Z104" s="191">
        <f>'Data Table'!CM101</f>
        <v>-1006</v>
      </c>
      <c r="AA104" s="191">
        <f>'Data Table'!CN101</f>
        <v>7757</v>
      </c>
      <c r="AB104" s="191">
        <f>'Data Table'!CO101</f>
        <v>21922</v>
      </c>
      <c r="AC104" s="191">
        <f>'Data Table'!CP101</f>
        <v>3858</v>
      </c>
      <c r="AD104" s="200">
        <f>'Data Table'!CQ101</f>
        <v>12236</v>
      </c>
      <c r="AE104" s="193" t="s">
        <v>150</v>
      </c>
      <c r="AF104" s="138">
        <f t="shared" si="3"/>
        <v>3.3316934252375563E-6</v>
      </c>
      <c r="AG104" s="194">
        <f>INDEX('Data Table'!$BE$4:$BE$128,MATCH(ANG!C104,'Data Table'!$A$4:$A$128,0))</f>
        <v>124.36541156598327</v>
      </c>
      <c r="AH104" s="195">
        <f>INDEX('[3]60-Mile'!$V$4:$V$129,MATCH(AE104,'[3]60-Mile'!$A$4:$A$129,0))</f>
        <v>3.4285714285714284</v>
      </c>
      <c r="AI104" s="196"/>
      <c r="AJ104" s="197">
        <f>INDEX('[3]60-Mile'!$X$4:$X$129,MATCH(AE104,'[3]60-Mile'!$A$4:$A$129,0))</f>
        <v>0.92810008631330798</v>
      </c>
      <c r="AK104" s="198">
        <f>INDEX('[3]60-Mile'!$AA$4:$AA$129,MATCH(AE104,'[3]60-Mile'!$A$4:$A$129,0))</f>
        <v>0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364</v>
      </c>
      <c r="E105" s="68">
        <v>79</v>
      </c>
      <c r="F105" s="170" t="s">
        <v>153</v>
      </c>
      <c r="G105" s="171">
        <v>105</v>
      </c>
      <c r="H105" s="171">
        <f t="shared" si="2"/>
        <v>94</v>
      </c>
      <c r="I105" s="172">
        <f>INDEX('Data Table'!$F$4:$F$128,MATCH(ANG!C105,'Data Table'!$A$4:$A$128,0))</f>
        <v>8.1580538160686073E-5</v>
      </c>
      <c r="J105" s="191">
        <f>'Data Table'!BV102</f>
        <v>9</v>
      </c>
      <c r="K105" s="191">
        <f>'Data Table'!BW102</f>
        <v>18</v>
      </c>
      <c r="L105" s="191">
        <f>'Data Table'!BX102</f>
        <v>10</v>
      </c>
      <c r="M105" s="191">
        <f>'Data Table'!BY102</f>
        <v>42</v>
      </c>
      <c r="N105" s="191">
        <f>'Data Table'!BZ102</f>
        <v>25</v>
      </c>
      <c r="O105" s="191">
        <f>'Data Table'!CA102</f>
        <v>37</v>
      </c>
      <c r="P105" s="191">
        <f>'Data Table'!CB102</f>
        <v>18</v>
      </c>
      <c r="Q105" s="191">
        <f>'Data Table'!CC102</f>
        <v>0</v>
      </c>
      <c r="R105" s="191">
        <f>'Data Table'!CD102</f>
        <v>1</v>
      </c>
      <c r="S105" s="191">
        <f>'Data Table'!CE102</f>
        <v>0</v>
      </c>
      <c r="T105" s="191">
        <f>'Data Table'!CF102</f>
        <v>2</v>
      </c>
      <c r="U105" s="191">
        <f>'Data Table'!CG102</f>
        <v>4</v>
      </c>
      <c r="V105" s="191">
        <f>'Data Table'!CH102</f>
        <v>0</v>
      </c>
      <c r="W105" s="191">
        <f>'Data Table'!CI102</f>
        <v>0</v>
      </c>
      <c r="X105" s="191">
        <f>'Data Table'!CK102</f>
        <v>-1359</v>
      </c>
      <c r="Y105" s="191">
        <f>'Data Table'!CL102</f>
        <v>2853</v>
      </c>
      <c r="Z105" s="191">
        <f>'Data Table'!CM102</f>
        <v>696</v>
      </c>
      <c r="AA105" s="191">
        <f>'Data Table'!CN102</f>
        <v>866</v>
      </c>
      <c r="AB105" s="191">
        <f>'Data Table'!CO102</f>
        <v>1979</v>
      </c>
      <c r="AC105" s="191">
        <f>'Data Table'!CP102</f>
        <v>618</v>
      </c>
      <c r="AD105" s="200">
        <f>'Data Table'!CQ102</f>
        <v>1821</v>
      </c>
      <c r="AE105" s="193" t="s">
        <v>120</v>
      </c>
      <c r="AF105" s="138">
        <f t="shared" si="3"/>
        <v>8.1580538160686073E-5</v>
      </c>
      <c r="AG105" s="194">
        <f>INDEX('Data Table'!$BE$4:$BE$128,MATCH(ANG!C105,'Data Table'!$A$4:$A$128,0))</f>
        <v>181.97831802815807</v>
      </c>
      <c r="AH105" s="195">
        <f>INDEX('[3]60-Mile'!$V$4:$V$129,MATCH(AE105,'[3]60-Mile'!$A$4:$A$129,0))</f>
        <v>22.714285714285715</v>
      </c>
      <c r="AI105" s="196"/>
      <c r="AJ105" s="197">
        <f>INDEX('[3]60-Mile'!$X$4:$X$129,MATCH(AE105,'[3]60-Mile'!$A$4:$A$129,0))</f>
        <v>6.5686123945090102</v>
      </c>
      <c r="AK105" s="198">
        <f>INDEX('[3]60-Mile'!$AA$4:$AA$129,MATCH(AE105,'[3]60-Mile'!$A$4:$A$129,0))</f>
        <v>1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372</v>
      </c>
      <c r="E106" s="68">
        <v>80</v>
      </c>
      <c r="F106" s="170" t="s">
        <v>157</v>
      </c>
      <c r="G106" s="171">
        <v>5</v>
      </c>
      <c r="H106" s="171">
        <f t="shared" si="2"/>
        <v>33</v>
      </c>
      <c r="I106" s="172">
        <f>INDEX('Data Table'!$F$4:$F$128,MATCH(ANG!C106,'Data Table'!$A$4:$A$128,0))</f>
        <v>2.9505967927631584E-2</v>
      </c>
      <c r="J106" s="191">
        <f>'Data Table'!BV103</f>
        <v>1184</v>
      </c>
      <c r="K106" s="191">
        <f>'Data Table'!BW103</f>
        <v>1974</v>
      </c>
      <c r="L106" s="191">
        <f>'Data Table'!BX103</f>
        <v>941</v>
      </c>
      <c r="M106" s="191">
        <f>'Data Table'!BY103</f>
        <v>1304</v>
      </c>
      <c r="N106" s="191">
        <f>'Data Table'!BZ103</f>
        <v>2002</v>
      </c>
      <c r="O106" s="191">
        <f>'Data Table'!CA103</f>
        <v>2230</v>
      </c>
      <c r="P106" s="191">
        <f>'Data Table'!CB103</f>
        <v>1546</v>
      </c>
      <c r="Q106" s="191">
        <f>'Data Table'!CC103</f>
        <v>12</v>
      </c>
      <c r="R106" s="191">
        <f>'Data Table'!CD103</f>
        <v>29</v>
      </c>
      <c r="S106" s="191">
        <f>'Data Table'!CE103</f>
        <v>57</v>
      </c>
      <c r="T106" s="191">
        <f>'Data Table'!CF103</f>
        <v>52</v>
      </c>
      <c r="U106" s="191">
        <f>'Data Table'!CG103</f>
        <v>53</v>
      </c>
      <c r="V106" s="191">
        <f>'Data Table'!CH103</f>
        <v>49</v>
      </c>
      <c r="W106" s="191">
        <f>'Data Table'!CI103</f>
        <v>25</v>
      </c>
      <c r="X106" s="191">
        <f>'Data Table'!CK103</f>
        <v>30544</v>
      </c>
      <c r="Y106" s="191">
        <f>'Data Table'!CL103</f>
        <v>18028</v>
      </c>
      <c r="Z106" s="191">
        <f>'Data Table'!CM103</f>
        <v>26495</v>
      </c>
      <c r="AA106" s="191">
        <f>'Data Table'!CN103</f>
        <v>23029</v>
      </c>
      <c r="AB106" s="191">
        <f>'Data Table'!CO103</f>
        <v>23197</v>
      </c>
      <c r="AC106" s="191">
        <f>'Data Table'!CP103</f>
        <v>19203</v>
      </c>
      <c r="AD106" s="200">
        <f>'Data Table'!CQ103</f>
        <v>43505</v>
      </c>
      <c r="AE106" s="193" t="s">
        <v>123</v>
      </c>
      <c r="AF106" s="138">
        <f t="shared" si="3"/>
        <v>2.9505967927631584E-2</v>
      </c>
      <c r="AG106" s="194">
        <f>INDEX('Data Table'!$BE$4:$BE$128,MATCH(ANG!C106,'Data Table'!$A$4:$A$128,0))</f>
        <v>444.25621434903616</v>
      </c>
      <c r="AH106" s="195">
        <f>INDEX('[3]60-Mile'!$V$4:$V$129,MATCH(AE106,'[3]60-Mile'!$A$4:$A$129,0))</f>
        <v>1597.2857142857142</v>
      </c>
      <c r="AI106" s="196"/>
      <c r="AJ106" s="197">
        <f>INDEX('[3]60-Mile'!$X$4:$X$129,MATCH(AE106,'[3]60-Mile'!$A$4:$A$129,0))</f>
        <v>18.078623521199532</v>
      </c>
      <c r="AK106" s="198">
        <f>INDEX('[3]60-Mile'!$AA$4:$AA$129,MATCH(AE106,'[3]60-Mile'!$A$4:$A$129,0))</f>
        <v>39.571428571428569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363</v>
      </c>
      <c r="E107" s="68">
        <v>82</v>
      </c>
      <c r="F107" s="170" t="s">
        <v>74</v>
      </c>
      <c r="G107" s="171">
        <v>55</v>
      </c>
      <c r="H107" s="171">
        <f t="shared" si="2"/>
        <v>56</v>
      </c>
      <c r="I107" s="172">
        <f>INDEX('Data Table'!$F$4:$F$128,MATCH(ANG!C107,'Data Table'!$A$4:$A$128,0))</f>
        <v>2.5139257041202822E-3</v>
      </c>
      <c r="J107" s="191">
        <f>'Data Table'!BV104</f>
        <v>111</v>
      </c>
      <c r="K107" s="191">
        <f>'Data Table'!BW104</f>
        <v>71</v>
      </c>
      <c r="L107" s="191">
        <f>'Data Table'!BX104</f>
        <v>190</v>
      </c>
      <c r="M107" s="191">
        <f>'Data Table'!BY104</f>
        <v>280</v>
      </c>
      <c r="N107" s="191">
        <f>'Data Table'!BZ104</f>
        <v>242</v>
      </c>
      <c r="O107" s="191">
        <f>'Data Table'!CA104</f>
        <v>433</v>
      </c>
      <c r="P107" s="191">
        <f>'Data Table'!CB104</f>
        <v>319</v>
      </c>
      <c r="Q107" s="191">
        <f>'Data Table'!CC104</f>
        <v>1</v>
      </c>
      <c r="R107" s="191">
        <f>'Data Table'!CD104</f>
        <v>0</v>
      </c>
      <c r="S107" s="191">
        <f>'Data Table'!CE104</f>
        <v>13</v>
      </c>
      <c r="T107" s="191">
        <f>'Data Table'!CF104</f>
        <v>6</v>
      </c>
      <c r="U107" s="191">
        <f>'Data Table'!CG104</f>
        <v>18</v>
      </c>
      <c r="V107" s="191">
        <f>'Data Table'!CH104</f>
        <v>11</v>
      </c>
      <c r="W107" s="191">
        <f>'Data Table'!CI104</f>
        <v>2</v>
      </c>
      <c r="X107" s="191">
        <f>'Data Table'!CK104</f>
        <v>0</v>
      </c>
      <c r="Y107" s="191">
        <f>'Data Table'!CL104</f>
        <v>745</v>
      </c>
      <c r="Z107" s="191">
        <f>'Data Table'!CM104</f>
        <v>1638</v>
      </c>
      <c r="AA107" s="191">
        <f>'Data Table'!CN104</f>
        <v>-121</v>
      </c>
      <c r="AB107" s="191">
        <f>'Data Table'!CO104</f>
        <v>-666</v>
      </c>
      <c r="AC107" s="191">
        <f>'Data Table'!CP104</f>
        <v>1349</v>
      </c>
      <c r="AD107" s="200">
        <f>'Data Table'!CQ104</f>
        <v>994</v>
      </c>
      <c r="AE107" s="193" t="s">
        <v>102</v>
      </c>
      <c r="AF107" s="138">
        <f t="shared" si="3"/>
        <v>2.5139257041202822E-3</v>
      </c>
      <c r="AG107" s="194">
        <f>INDEX('Data Table'!$BE$4:$BE$128,MATCH(ANG!C107,'Data Table'!$A$4:$A$128,0))</f>
        <v>215.79551202729556</v>
      </c>
      <c r="AH107" s="195">
        <f>INDEX('[3]60-Mile'!$V$4:$V$129,MATCH(AE107,'[3]60-Mile'!$A$4:$A$129,0))</f>
        <v>235.14285714285714</v>
      </c>
      <c r="AI107" s="196"/>
      <c r="AJ107" s="197">
        <f>INDEX('[3]60-Mile'!$X$4:$X$129,MATCH(AE107,'[3]60-Mile'!$A$4:$A$129,0))</f>
        <v>9.5186070579561903</v>
      </c>
      <c r="AK107" s="198">
        <f>INDEX('[3]60-Mile'!$AA$4:$AA$129,MATCH(AE107,'[3]60-Mile'!$A$4:$A$129,0))</f>
        <v>7.2857142857142856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364</v>
      </c>
      <c r="E108" s="68">
        <v>83</v>
      </c>
      <c r="F108" s="170" t="s">
        <v>153</v>
      </c>
      <c r="G108" s="171">
        <v>28</v>
      </c>
      <c r="H108" s="171">
        <f t="shared" si="2"/>
        <v>61</v>
      </c>
      <c r="I108" s="172">
        <f>INDEX('Data Table'!$F$4:$F$128,MATCH(ANG!C108,'Data Table'!$A$4:$A$128,0))</f>
        <v>1.998865690489193E-3</v>
      </c>
      <c r="J108" s="191">
        <f>'Data Table'!BV105</f>
        <v>120</v>
      </c>
      <c r="K108" s="191">
        <f>'Data Table'!BW105</f>
        <v>74</v>
      </c>
      <c r="L108" s="191">
        <f>'Data Table'!BX105</f>
        <v>70</v>
      </c>
      <c r="M108" s="191">
        <f>'Data Table'!BY105</f>
        <v>103</v>
      </c>
      <c r="N108" s="191">
        <f>'Data Table'!BZ105</f>
        <v>179</v>
      </c>
      <c r="O108" s="191">
        <f>'Data Table'!CA105</f>
        <v>143</v>
      </c>
      <c r="P108" s="191">
        <f>'Data Table'!CB105</f>
        <v>165</v>
      </c>
      <c r="Q108" s="191">
        <f>'Data Table'!CC105</f>
        <v>0</v>
      </c>
      <c r="R108" s="191">
        <f>'Data Table'!CD105</f>
        <v>2</v>
      </c>
      <c r="S108" s="191">
        <f>'Data Table'!CE105</f>
        <v>13</v>
      </c>
      <c r="T108" s="191">
        <f>'Data Table'!CF105</f>
        <v>9</v>
      </c>
      <c r="U108" s="191">
        <f>'Data Table'!CG105</f>
        <v>7</v>
      </c>
      <c r="V108" s="191">
        <f>'Data Table'!CH105</f>
        <v>3</v>
      </c>
      <c r="W108" s="191">
        <f>'Data Table'!CI105</f>
        <v>0</v>
      </c>
      <c r="X108" s="191">
        <f>'Data Table'!CK105</f>
        <v>9899</v>
      </c>
      <c r="Y108" s="191">
        <f>'Data Table'!CL105</f>
        <v>6557</v>
      </c>
      <c r="Z108" s="191">
        <f>'Data Table'!CM105</f>
        <v>11535</v>
      </c>
      <c r="AA108" s="191">
        <f>'Data Table'!CN105</f>
        <v>19503</v>
      </c>
      <c r="AB108" s="191">
        <f>'Data Table'!CO105</f>
        <v>2459</v>
      </c>
      <c r="AC108" s="191">
        <f>'Data Table'!CP105</f>
        <v>18991</v>
      </c>
      <c r="AD108" s="200">
        <f>'Data Table'!CQ105</f>
        <v>12381</v>
      </c>
      <c r="AE108" s="193" t="s">
        <v>145</v>
      </c>
      <c r="AF108" s="138">
        <f t="shared" si="3"/>
        <v>1.998865690489193E-3</v>
      </c>
      <c r="AG108" s="194">
        <f>INDEX('Data Table'!$BE$4:$BE$128,MATCH(ANG!C108,'Data Table'!$A$4:$A$128,0))</f>
        <v>144.23101415505627</v>
      </c>
      <c r="AH108" s="195">
        <f>INDEX('[3]60-Mile'!$V$4:$V$129,MATCH(AE108,'[3]60-Mile'!$A$4:$A$129,0))</f>
        <v>122</v>
      </c>
      <c r="AI108" s="196"/>
      <c r="AJ108" s="197">
        <f>INDEX('[3]60-Mile'!$X$4:$X$129,MATCH(AE108,'[3]60-Mile'!$A$4:$A$129,0))</f>
        <v>8.7388985617653994</v>
      </c>
      <c r="AK108" s="198">
        <f>INDEX('[3]60-Mile'!$AA$4:$AA$129,MATCH(AE108,'[3]60-Mile'!$A$4:$A$129,0))</f>
        <v>4.8571428571428568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365</v>
      </c>
      <c r="E109" s="68">
        <v>84</v>
      </c>
      <c r="F109" s="170" t="s">
        <v>154</v>
      </c>
      <c r="G109" s="171">
        <v>124</v>
      </c>
      <c r="H109" s="171">
        <f t="shared" si="2"/>
        <v>124</v>
      </c>
      <c r="I109" s="172">
        <f>INDEX('Data Table'!$F$4:$F$128,MATCH(ANG!C109,'Data Table'!$A$4:$A$128,0))</f>
        <v>3.0853904125163563E-19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152</v>
      </c>
      <c r="Y109" s="191">
        <f>'Data Table'!CL106</f>
        <v>1789</v>
      </c>
      <c r="Z109" s="191">
        <f>'Data Table'!CM106</f>
        <v>1110</v>
      </c>
      <c r="AA109" s="191">
        <f>'Data Table'!CN106</f>
        <v>1656</v>
      </c>
      <c r="AB109" s="191">
        <f>'Data Table'!CO106</f>
        <v>635</v>
      </c>
      <c r="AC109" s="191">
        <f>'Data Table'!CP106</f>
        <v>414</v>
      </c>
      <c r="AD109" s="200">
        <f>'Data Table'!CQ106</f>
        <v>819</v>
      </c>
      <c r="AE109" s="193" t="s">
        <v>105</v>
      </c>
      <c r="AF109" s="138">
        <f t="shared" si="3"/>
        <v>3.0853904125163563E-19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363</v>
      </c>
      <c r="E110" s="68">
        <v>88</v>
      </c>
      <c r="F110" s="170" t="s">
        <v>74</v>
      </c>
      <c r="G110" s="171">
        <v>54</v>
      </c>
      <c r="H110" s="171">
        <f t="shared" si="2"/>
        <v>38</v>
      </c>
      <c r="I110" s="172">
        <f>INDEX('Data Table'!$F$4:$F$128,MATCH(ANG!C110,'Data Table'!$A$4:$A$128,0))</f>
        <v>1.9073346895511246E-2</v>
      </c>
      <c r="J110" s="191">
        <f>'Data Table'!BV107</f>
        <v>193</v>
      </c>
      <c r="K110" s="191">
        <f>'Data Table'!BW107</f>
        <v>301</v>
      </c>
      <c r="L110" s="191">
        <f>'Data Table'!BX107</f>
        <v>145</v>
      </c>
      <c r="M110" s="191">
        <f>'Data Table'!BY107</f>
        <v>194</v>
      </c>
      <c r="N110" s="191">
        <f>'Data Table'!BZ107</f>
        <v>146</v>
      </c>
      <c r="O110" s="191">
        <f>'Data Table'!CA107</f>
        <v>113</v>
      </c>
      <c r="P110" s="191">
        <f>'Data Table'!CB107</f>
        <v>175</v>
      </c>
      <c r="Q110" s="191">
        <f>'Data Table'!CC107</f>
        <v>7</v>
      </c>
      <c r="R110" s="191">
        <f>'Data Table'!CD107</f>
        <v>3</v>
      </c>
      <c r="S110" s="191">
        <f>'Data Table'!CE107</f>
        <v>0</v>
      </c>
      <c r="T110" s="191">
        <f>'Data Table'!CF107</f>
        <v>1</v>
      </c>
      <c r="U110" s="191">
        <f>'Data Table'!CG107</f>
        <v>11</v>
      </c>
      <c r="V110" s="191">
        <f>'Data Table'!CH107</f>
        <v>5</v>
      </c>
      <c r="W110" s="191">
        <f>'Data Table'!CI107</f>
        <v>8</v>
      </c>
      <c r="X110" s="191">
        <f>'Data Table'!CK107</f>
        <v>-3216</v>
      </c>
      <c r="Y110" s="191">
        <f>'Data Table'!CL107</f>
        <v>-2435</v>
      </c>
      <c r="Z110" s="191">
        <f>'Data Table'!CM107</f>
        <v>17</v>
      </c>
      <c r="AA110" s="191">
        <f>'Data Table'!CN107</f>
        <v>3272</v>
      </c>
      <c r="AB110" s="191">
        <f>'Data Table'!CO107</f>
        <v>-2042</v>
      </c>
      <c r="AC110" s="191">
        <f>'Data Table'!CP107</f>
        <v>-88</v>
      </c>
      <c r="AD110" s="200">
        <f>'Data Table'!CQ107</f>
        <v>1370</v>
      </c>
      <c r="AE110" s="193" t="s">
        <v>141</v>
      </c>
      <c r="AF110" s="138">
        <f t="shared" si="3"/>
        <v>1.9073346895511246E-2</v>
      </c>
      <c r="AG110" s="194">
        <f>INDEX('Data Table'!$BE$4:$BE$128,MATCH(ANG!C110,'Data Table'!$A$4:$A$128,0))</f>
        <v>548.17718980379664</v>
      </c>
      <c r="AH110" s="195">
        <f>INDEX('[3]60-Mile'!$V$4:$V$129,MATCH(AE110,'[3]60-Mile'!$A$4:$A$129,0))</f>
        <v>181</v>
      </c>
      <c r="AI110" s="196"/>
      <c r="AJ110" s="197">
        <f>INDEX('[3]60-Mile'!$X$4:$X$129,MATCH(AE110,'[3]60-Mile'!$A$4:$A$129,0))</f>
        <v>20.44232896226131</v>
      </c>
      <c r="AK110" s="198">
        <f>INDEX('[3]60-Mile'!$AA$4:$AA$129,MATCH(AE110,'[3]60-Mile'!$A$4:$A$129,0))</f>
        <v>5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364</v>
      </c>
      <c r="E111" s="68">
        <v>70</v>
      </c>
      <c r="F111" s="170" t="s">
        <v>152</v>
      </c>
      <c r="G111" s="171">
        <v>97</v>
      </c>
      <c r="H111" s="171">
        <f t="shared" si="2"/>
        <v>60</v>
      </c>
      <c r="I111" s="172">
        <f>INDEX('Data Table'!$F$4:$F$128,MATCH(ANG!C111,'Data Table'!$A$4:$A$128,0))</f>
        <v>2.130893307855234E-3</v>
      </c>
      <c r="J111" s="191">
        <f>'Data Table'!BV108</f>
        <v>68</v>
      </c>
      <c r="K111" s="191">
        <f>'Data Table'!BW108</f>
        <v>21</v>
      </c>
      <c r="L111" s="191">
        <f>'Data Table'!BX108</f>
        <v>54</v>
      </c>
      <c r="M111" s="191">
        <f>'Data Table'!BY108</f>
        <v>69</v>
      </c>
      <c r="N111" s="191">
        <f>'Data Table'!BZ108</f>
        <v>32</v>
      </c>
      <c r="O111" s="191">
        <f>'Data Table'!CA108</f>
        <v>72</v>
      </c>
      <c r="P111" s="191">
        <f>'Data Table'!CB108</f>
        <v>132</v>
      </c>
      <c r="Q111" s="191">
        <f>'Data Table'!CC108</f>
        <v>3</v>
      </c>
      <c r="R111" s="191">
        <f>'Data Table'!CD108</f>
        <v>3</v>
      </c>
      <c r="S111" s="191">
        <f>'Data Table'!CE108</f>
        <v>8</v>
      </c>
      <c r="T111" s="191">
        <f>'Data Table'!CF108</f>
        <v>5</v>
      </c>
      <c r="U111" s="191">
        <f>'Data Table'!CG108</f>
        <v>2</v>
      </c>
      <c r="V111" s="191">
        <f>'Data Table'!CH108</f>
        <v>5</v>
      </c>
      <c r="W111" s="191">
        <f>'Data Table'!CI108</f>
        <v>0</v>
      </c>
      <c r="X111" s="191">
        <f>'Data Table'!CK108</f>
        <v>0</v>
      </c>
      <c r="Y111" s="191">
        <f>'Data Table'!CL108</f>
        <v>1033</v>
      </c>
      <c r="Z111" s="191">
        <f>'Data Table'!CM108</f>
        <v>760</v>
      </c>
      <c r="AA111" s="191">
        <f>'Data Table'!CN108</f>
        <v>3710</v>
      </c>
      <c r="AB111" s="191">
        <f>'Data Table'!CO108</f>
        <v>2072</v>
      </c>
      <c r="AC111" s="191">
        <f>'Data Table'!CP108</f>
        <v>3341</v>
      </c>
      <c r="AD111" s="200">
        <f>'Data Table'!CQ108</f>
        <v>3015</v>
      </c>
      <c r="AE111" s="193" t="s">
        <v>170</v>
      </c>
      <c r="AF111" s="138">
        <f t="shared" si="3"/>
        <v>2.130893307855234E-3</v>
      </c>
      <c r="AG111" s="194">
        <f>INDEX('Data Table'!$BE$4:$BE$128,MATCH(ANG!C111,'Data Table'!$A$4:$A$128,0))</f>
        <v>265.84786362645644</v>
      </c>
      <c r="AH111" s="195">
        <f>INDEX('[3]60-Mile'!$V$4:$V$129,MATCH(AE111,'[3]60-Mile'!$A$4:$A$129,0))</f>
        <v>64</v>
      </c>
      <c r="AI111" s="196"/>
      <c r="AJ111" s="197">
        <f>INDEX('[3]60-Mile'!$X$4:$X$129,MATCH(AE111,'[3]60-Mile'!$A$4:$A$129,0))</f>
        <v>16.491366292099805</v>
      </c>
      <c r="AK111" s="198">
        <f>INDEX('[3]60-Mile'!$AA$4:$AA$129,MATCH(AE111,'[3]60-Mile'!$A$4:$A$129,0))</f>
        <v>3.7142857142857144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364</v>
      </c>
      <c r="E112" s="68">
        <v>89</v>
      </c>
      <c r="F112" s="170" t="s">
        <v>153</v>
      </c>
      <c r="G112" s="171">
        <v>99</v>
      </c>
      <c r="H112" s="171">
        <f t="shared" si="2"/>
        <v>96</v>
      </c>
      <c r="I112" s="172">
        <f>INDEX('Data Table'!$F$4:$F$128,MATCH(ANG!C112,'Data Table'!$A$4:$A$128,0))</f>
        <v>3.9378079445604603E-5</v>
      </c>
      <c r="J112" s="191">
        <f>'Data Table'!BV109</f>
        <v>5</v>
      </c>
      <c r="K112" s="191">
        <f>'Data Table'!BW109</f>
        <v>2</v>
      </c>
      <c r="L112" s="191">
        <f>'Data Table'!BX109</f>
        <v>5</v>
      </c>
      <c r="M112" s="191">
        <f>'Data Table'!BY109</f>
        <v>11</v>
      </c>
      <c r="N112" s="191">
        <f>'Data Table'!BZ109</f>
        <v>6</v>
      </c>
      <c r="O112" s="191">
        <f>'Data Table'!CA109</f>
        <v>6</v>
      </c>
      <c r="P112" s="191">
        <f>'Data Table'!CB109</f>
        <v>6</v>
      </c>
      <c r="Q112" s="191">
        <f>'Data Table'!CC109</f>
        <v>0</v>
      </c>
      <c r="R112" s="191">
        <f>'Data Table'!CD109</f>
        <v>0</v>
      </c>
      <c r="S112" s="191">
        <f>'Data Table'!CE109</f>
        <v>0</v>
      </c>
      <c r="T112" s="191">
        <f>'Data Table'!CF109</f>
        <v>0</v>
      </c>
      <c r="U112" s="191">
        <f>'Data Table'!CG109</f>
        <v>0</v>
      </c>
      <c r="V112" s="191">
        <f>'Data Table'!CH109</f>
        <v>0</v>
      </c>
      <c r="W112" s="191">
        <f>'Data Table'!CI109</f>
        <v>0</v>
      </c>
      <c r="X112" s="191">
        <f>'Data Table'!CK109</f>
        <v>0</v>
      </c>
      <c r="Y112" s="191">
        <f>'Data Table'!CL109</f>
        <v>1899</v>
      </c>
      <c r="Z112" s="191">
        <f>'Data Table'!CM109</f>
        <v>0</v>
      </c>
      <c r="AA112" s="191">
        <f>'Data Table'!CN109</f>
        <v>6641</v>
      </c>
      <c r="AB112" s="191">
        <f>'Data Table'!CO109</f>
        <v>0</v>
      </c>
      <c r="AC112" s="191">
        <f>'Data Table'!CP109</f>
        <v>0</v>
      </c>
      <c r="AD112" s="200">
        <f>'Data Table'!CQ109</f>
        <v>-2628</v>
      </c>
      <c r="AE112" s="193" t="s">
        <v>113</v>
      </c>
      <c r="AF112" s="138">
        <f t="shared" si="3"/>
        <v>3.9378079445604603E-5</v>
      </c>
      <c r="AG112" s="194">
        <f>INDEX('Data Table'!$BE$4:$BE$128,MATCH(ANG!C112,'Data Table'!$A$4:$A$128,0))</f>
        <v>95.26037636246933</v>
      </c>
      <c r="AH112" s="195">
        <f>INDEX('[3]60-Mile'!$V$4:$V$129,MATCH(AE112,'[3]60-Mile'!$A$4:$A$129,0))</f>
        <v>5.8571428571428568</v>
      </c>
      <c r="AI112" s="196"/>
      <c r="AJ112" s="197">
        <f>INDEX('[3]60-Mile'!$X$4:$X$129,MATCH(AE112,'[3]60-Mile'!$A$4:$A$129,0))</f>
        <v>3.9591844080119496</v>
      </c>
      <c r="AK112" s="198">
        <f>INDEX('[3]60-Mile'!$AA$4:$AA$129,MATCH(AE112,'[3]60-Mile'!$A$4:$A$129,0))</f>
        <v>0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365</v>
      </c>
      <c r="E113" s="68">
        <v>97</v>
      </c>
      <c r="F113" s="170" t="s">
        <v>154</v>
      </c>
      <c r="G113" s="171">
        <v>102</v>
      </c>
      <c r="H113" s="171">
        <f t="shared" si="2"/>
        <v>121</v>
      </c>
      <c r="I113" s="172">
        <f>INDEX('Data Table'!$F$4:$F$128,MATCH(ANG!C113,'Data Table'!$A$4:$A$128,0))</f>
        <v>5.2239713049245196E-12</v>
      </c>
      <c r="J113" s="191">
        <f>'Data Table'!BV110</f>
        <v>0</v>
      </c>
      <c r="K113" s="191">
        <f>'Data Table'!BW110</f>
        <v>0</v>
      </c>
      <c r="L113" s="191">
        <f>'Data Table'!BX110</f>
        <v>0</v>
      </c>
      <c r="M113" s="191">
        <f>'Data Table'!BY110</f>
        <v>1</v>
      </c>
      <c r="N113" s="191">
        <f>'Data Table'!BZ110</f>
        <v>0</v>
      </c>
      <c r="O113" s="191">
        <f>'Data Table'!CA110</f>
        <v>2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854</v>
      </c>
      <c r="Y113" s="191">
        <f>'Data Table'!CL110</f>
        <v>316</v>
      </c>
      <c r="Z113" s="191">
        <f>'Data Table'!CM110</f>
        <v>494</v>
      </c>
      <c r="AA113" s="191">
        <f>'Data Table'!CN110</f>
        <v>809</v>
      </c>
      <c r="AB113" s="191">
        <f>'Data Table'!CO110</f>
        <v>1188</v>
      </c>
      <c r="AC113" s="191">
        <f>'Data Table'!CP110</f>
        <v>829</v>
      </c>
      <c r="AD113" s="200">
        <f>'Data Table'!CQ110</f>
        <v>781</v>
      </c>
      <c r="AE113" s="193" t="s">
        <v>137</v>
      </c>
      <c r="AF113" s="138">
        <f t="shared" si="3"/>
        <v>5.2239713049245196E-12</v>
      </c>
      <c r="AG113" s="194">
        <f>INDEX('Data Table'!$BE$4:$BE$128,MATCH(ANG!C113,'Data Table'!$A$4:$A$128,0))</f>
        <v>57.536723694562191</v>
      </c>
      <c r="AH113" s="195">
        <f>INDEX('[3]60-Mile'!$V$4:$V$129,MATCH(AE113,'[3]60-Mile'!$A$4:$A$129,0))</f>
        <v>0.42857142857142855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366</v>
      </c>
      <c r="E114" s="68">
        <v>99</v>
      </c>
      <c r="F114" s="170" t="s">
        <v>76</v>
      </c>
      <c r="G114" s="171">
        <v>32</v>
      </c>
      <c r="H114" s="171">
        <f t="shared" si="2"/>
        <v>87</v>
      </c>
      <c r="I114" s="172">
        <f>INDEX('Data Table'!$F$4:$F$128,MATCH(ANG!C114,'Data Table'!$A$4:$A$128,0))</f>
        <v>1.4864287707188478E-4</v>
      </c>
      <c r="J114" s="191">
        <f>'Data Table'!BV111</f>
        <v>127</v>
      </c>
      <c r="K114" s="191">
        <f>'Data Table'!BW111</f>
        <v>118</v>
      </c>
      <c r="L114" s="191">
        <f>'Data Table'!BX111</f>
        <v>110</v>
      </c>
      <c r="M114" s="191">
        <f>'Data Table'!BY111</f>
        <v>91</v>
      </c>
      <c r="N114" s="191">
        <f>'Data Table'!BZ111</f>
        <v>71</v>
      </c>
      <c r="O114" s="191">
        <f>'Data Table'!CA111</f>
        <v>55</v>
      </c>
      <c r="P114" s="191">
        <f>'Data Table'!CB111</f>
        <v>34</v>
      </c>
      <c r="Q114" s="191">
        <f>'Data Table'!CC111</f>
        <v>2</v>
      </c>
      <c r="R114" s="191">
        <f>'Data Table'!CD111</f>
        <v>2</v>
      </c>
      <c r="S114" s="191">
        <f>'Data Table'!CE111</f>
        <v>1</v>
      </c>
      <c r="T114" s="191">
        <f>'Data Table'!CF111</f>
        <v>5</v>
      </c>
      <c r="U114" s="191">
        <f>'Data Table'!CG111</f>
        <v>1</v>
      </c>
      <c r="V114" s="191">
        <f>'Data Table'!CH111</f>
        <v>1</v>
      </c>
      <c r="W114" s="191">
        <f>'Data Table'!CI111</f>
        <v>2</v>
      </c>
      <c r="X114" s="191">
        <f>'Data Table'!CK111</f>
        <v>-2460</v>
      </c>
      <c r="Y114" s="191">
        <f>'Data Table'!CL111</f>
        <v>-81099</v>
      </c>
      <c r="Z114" s="191">
        <f>'Data Table'!CM111</f>
        <v>-2600</v>
      </c>
      <c r="AA114" s="191">
        <f>'Data Table'!CN111</f>
        <v>-375</v>
      </c>
      <c r="AB114" s="191">
        <f>'Data Table'!CO111</f>
        <v>-1593</v>
      </c>
      <c r="AC114" s="191">
        <f>'Data Table'!CP111</f>
        <v>3687</v>
      </c>
      <c r="AD114" s="200">
        <f>'Data Table'!CQ111</f>
        <v>-214</v>
      </c>
      <c r="AE114" s="193" t="s">
        <v>117</v>
      </c>
      <c r="AF114" s="138">
        <f t="shared" si="3"/>
        <v>1.4864287707188478E-4</v>
      </c>
      <c r="AG114" s="194">
        <f>INDEX('Data Table'!$BE$4:$BE$128,MATCH(ANG!C114,'Data Table'!$A$4:$A$128,0))</f>
        <v>509.02903499323975</v>
      </c>
      <c r="AH114" s="195">
        <f>INDEX('[3]60-Mile'!$V$4:$V$129,MATCH(AE114,'[3]60-Mile'!$A$4:$A$129,0))</f>
        <v>86.571428571428569</v>
      </c>
      <c r="AI114" s="196"/>
      <c r="AJ114" s="197">
        <f>INDEX('[3]60-Mile'!$X$4:$X$129,MATCH(AE114,'[3]60-Mile'!$A$4:$A$129,0))</f>
        <v>25.92410110685886</v>
      </c>
      <c r="AK114" s="198">
        <f>INDEX('[3]60-Mile'!$AA$4:$AA$129,MATCH(AE114,'[3]60-Mile'!$A$4:$A$129,0))</f>
        <v>2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366</v>
      </c>
      <c r="E115" s="68">
        <v>100</v>
      </c>
      <c r="F115" s="170" t="s">
        <v>76</v>
      </c>
      <c r="G115" s="171">
        <v>123</v>
      </c>
      <c r="H115" s="171">
        <f t="shared" si="2"/>
        <v>107</v>
      </c>
      <c r="I115" s="172">
        <f>INDEX('Data Table'!$F$4:$F$128,MATCH(ANG!C115,'Data Table'!$A$4:$A$128,0))</f>
        <v>1.7441096960681493E-6</v>
      </c>
      <c r="J115" s="191">
        <f>'Data Table'!BV112</f>
        <v>2</v>
      </c>
      <c r="K115" s="191">
        <f>'Data Table'!BW112</f>
        <v>0</v>
      </c>
      <c r="L115" s="191">
        <f>'Data Table'!BX112</f>
        <v>2</v>
      </c>
      <c r="M115" s="191">
        <f>'Data Table'!BY112</f>
        <v>3</v>
      </c>
      <c r="N115" s="191">
        <f>'Data Table'!BZ112</f>
        <v>2</v>
      </c>
      <c r="O115" s="191">
        <f>'Data Table'!CA112</f>
        <v>7</v>
      </c>
      <c r="P115" s="191">
        <f>'Data Table'!CB112</f>
        <v>0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0</v>
      </c>
      <c r="Y115" s="191">
        <f>'Data Table'!CL112</f>
        <v>881</v>
      </c>
      <c r="Z115" s="191">
        <f>'Data Table'!CM112</f>
        <v>538</v>
      </c>
      <c r="AA115" s="191">
        <f>'Data Table'!CN112</f>
        <v>506</v>
      </c>
      <c r="AB115" s="191">
        <f>'Data Table'!CO112</f>
        <v>323</v>
      </c>
      <c r="AC115" s="191">
        <f>'Data Table'!CP112</f>
        <v>913</v>
      </c>
      <c r="AD115" s="200">
        <f>'Data Table'!CQ112</f>
        <v>0</v>
      </c>
      <c r="AE115" s="193" t="s">
        <v>133</v>
      </c>
      <c r="AF115" s="138">
        <f t="shared" si="3"/>
        <v>1.7441096960681493E-6</v>
      </c>
      <c r="AG115" s="194">
        <f>INDEX('Data Table'!$BE$4:$BE$128,MATCH(ANG!C115,'Data Table'!$A$4:$A$128,0))</f>
        <v>163.3645024869414</v>
      </c>
      <c r="AH115" s="195">
        <f>INDEX('[3]60-Mile'!$V$4:$V$129,MATCH(AE115,'[3]60-Mile'!$A$4:$A$129,0))</f>
        <v>2.2857142857142856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366</v>
      </c>
      <c r="E116" s="68">
        <v>105</v>
      </c>
      <c r="F116" s="170" t="s">
        <v>74</v>
      </c>
      <c r="G116" s="171">
        <v>12</v>
      </c>
      <c r="H116" s="171">
        <f t="shared" si="2"/>
        <v>114</v>
      </c>
      <c r="I116" s="172">
        <f>INDEX('Data Table'!$F$4:$F$128,MATCH(ANG!C116,'Data Table'!$A$4:$A$128,0))</f>
        <v>5.5240311839584494E-7</v>
      </c>
      <c r="J116" s="191">
        <f>'Data Table'!BV113</f>
        <v>42</v>
      </c>
      <c r="K116" s="191">
        <f>'Data Table'!BW113</f>
        <v>44</v>
      </c>
      <c r="L116" s="191">
        <f>'Data Table'!BX113</f>
        <v>61</v>
      </c>
      <c r="M116" s="191">
        <f>'Data Table'!BY113</f>
        <v>65</v>
      </c>
      <c r="N116" s="191">
        <f>'Data Table'!BZ113</f>
        <v>105</v>
      </c>
      <c r="O116" s="191">
        <f>'Data Table'!CA113</f>
        <v>122</v>
      </c>
      <c r="P116" s="191">
        <f>'Data Table'!CB113</f>
        <v>78</v>
      </c>
      <c r="Q116" s="191">
        <f>'Data Table'!CC113</f>
        <v>0</v>
      </c>
      <c r="R116" s="191">
        <f>'Data Table'!CD113</f>
        <v>0</v>
      </c>
      <c r="S116" s="191">
        <f>'Data Table'!CE113</f>
        <v>5</v>
      </c>
      <c r="T116" s="191">
        <f>'Data Table'!CF113</f>
        <v>6</v>
      </c>
      <c r="U116" s="191">
        <f>'Data Table'!CG113</f>
        <v>1</v>
      </c>
      <c r="V116" s="191">
        <f>'Data Table'!CH113</f>
        <v>1</v>
      </c>
      <c r="W116" s="191">
        <f>'Data Table'!CI113</f>
        <v>4</v>
      </c>
      <c r="X116" s="191">
        <f>'Data Table'!CK113</f>
        <v>7456</v>
      </c>
      <c r="Y116" s="191">
        <f>'Data Table'!CL113</f>
        <v>4032</v>
      </c>
      <c r="Z116" s="191">
        <f>'Data Table'!CM113</f>
        <v>1681</v>
      </c>
      <c r="AA116" s="191">
        <f>'Data Table'!CN113</f>
        <v>1806</v>
      </c>
      <c r="AB116" s="191">
        <f>'Data Table'!CO113</f>
        <v>2666</v>
      </c>
      <c r="AC116" s="191">
        <f>'Data Table'!CP113</f>
        <v>3048</v>
      </c>
      <c r="AD116" s="200">
        <f>'Data Table'!CQ113</f>
        <v>3273</v>
      </c>
      <c r="AE116" s="193" t="s">
        <v>124</v>
      </c>
      <c r="AF116" s="138">
        <f t="shared" si="3"/>
        <v>5.5240311839584494E-7</v>
      </c>
      <c r="AG116" s="194">
        <f>INDEX('Data Table'!$BE$4:$BE$128,MATCH(ANG!C116,'Data Table'!$A$4:$A$128,0))</f>
        <v>293.68491407168523</v>
      </c>
      <c r="AH116" s="195">
        <f>INDEX('[3]60-Mile'!$V$4:$V$129,MATCH(AE116,'[3]60-Mile'!$A$4:$A$129,0))</f>
        <v>73.857142857142861</v>
      </c>
      <c r="AI116" s="196"/>
      <c r="AJ116" s="197">
        <f>INDEX('[3]60-Mile'!$X$4:$X$129,MATCH(AE116,'[3]60-Mile'!$A$4:$A$129,0))</f>
        <v>15.352613804558578</v>
      </c>
      <c r="AK116" s="198">
        <f>INDEX('[3]60-Mile'!$AA$4:$AA$129,MATCH(AE116,'[3]60-Mile'!$A$4:$A$129,0))</f>
        <v>2.4285714285714284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366</v>
      </c>
      <c r="E117" s="68">
        <v>110</v>
      </c>
      <c r="F117" s="170" t="s">
        <v>155</v>
      </c>
      <c r="G117" s="171">
        <v>113</v>
      </c>
      <c r="H117" s="171">
        <f t="shared" si="2"/>
        <v>42</v>
      </c>
      <c r="I117" s="172">
        <f>INDEX('Data Table'!$F$4:$F$128,MATCH(ANG!C117,'Data Table'!$A$4:$A$128,0))</f>
        <v>1.2010609879508088E-2</v>
      </c>
      <c r="J117" s="191">
        <f>'Data Table'!BV114</f>
        <v>171</v>
      </c>
      <c r="K117" s="191">
        <f>'Data Table'!BW114</f>
        <v>215</v>
      </c>
      <c r="L117" s="191">
        <f>'Data Table'!BX114</f>
        <v>308</v>
      </c>
      <c r="M117" s="191">
        <f>'Data Table'!BY114</f>
        <v>252</v>
      </c>
      <c r="N117" s="191">
        <f>'Data Table'!BZ114</f>
        <v>315</v>
      </c>
      <c r="O117" s="191">
        <f>'Data Table'!CA114</f>
        <v>306</v>
      </c>
      <c r="P117" s="191">
        <f>'Data Table'!CB114</f>
        <v>180</v>
      </c>
      <c r="Q117" s="191">
        <f>'Data Table'!CC114</f>
        <v>1</v>
      </c>
      <c r="R117" s="191">
        <f>'Data Table'!CD114</f>
        <v>1</v>
      </c>
      <c r="S117" s="191">
        <f>'Data Table'!CE114</f>
        <v>4</v>
      </c>
      <c r="T117" s="191">
        <f>'Data Table'!CF114</f>
        <v>2</v>
      </c>
      <c r="U117" s="191">
        <f>'Data Table'!CG114</f>
        <v>3</v>
      </c>
      <c r="V117" s="191">
        <f>'Data Table'!CH114</f>
        <v>0</v>
      </c>
      <c r="W117" s="191">
        <f>'Data Table'!CI114</f>
        <v>1</v>
      </c>
      <c r="X117" s="191">
        <f>'Data Table'!CK114</f>
        <v>100</v>
      </c>
      <c r="Y117" s="191">
        <f>'Data Table'!CL114</f>
        <v>-261</v>
      </c>
      <c r="Z117" s="191">
        <f>'Data Table'!CM114</f>
        <v>-1011</v>
      </c>
      <c r="AA117" s="191">
        <f>'Data Table'!CN114</f>
        <v>-1027</v>
      </c>
      <c r="AB117" s="191">
        <f>'Data Table'!CO114</f>
        <v>275</v>
      </c>
      <c r="AC117" s="191">
        <f>'Data Table'!CP114</f>
        <v>-376</v>
      </c>
      <c r="AD117" s="200">
        <f>'Data Table'!CQ114</f>
        <v>563</v>
      </c>
      <c r="AE117" s="193" t="s">
        <v>130</v>
      </c>
      <c r="AF117" s="138">
        <f t="shared" si="3"/>
        <v>1.2010609879508088E-2</v>
      </c>
      <c r="AG117" s="194">
        <f>INDEX('Data Table'!$BE$4:$BE$128,MATCH(ANG!C117,'Data Table'!$A$4:$A$128,0))</f>
        <v>507.85908205127117</v>
      </c>
      <c r="AH117" s="195">
        <f>INDEX('[3]60-Mile'!$V$4:$V$129,MATCH(AE117,'[3]60-Mile'!$A$4:$A$129,0))</f>
        <v>249.57142857142858</v>
      </c>
      <c r="AI117" s="196"/>
      <c r="AJ117" s="197">
        <f>INDEX('[3]60-Mile'!$X$4:$X$129,MATCH(AE117,'[3]60-Mile'!$A$4:$A$129,0))</f>
        <v>4.327336779595969</v>
      </c>
      <c r="AK117" s="198">
        <f>INDEX('[3]60-Mile'!$AA$4:$AA$129,MATCH(AE117,'[3]60-Mile'!$A$4:$A$129,0))</f>
        <v>1.7142857142857142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372</v>
      </c>
      <c r="E118" s="68">
        <v>112</v>
      </c>
      <c r="F118" s="170" t="s">
        <v>156</v>
      </c>
      <c r="G118" s="171">
        <v>44</v>
      </c>
      <c r="H118" s="171">
        <f t="shared" si="2"/>
        <v>70</v>
      </c>
      <c r="I118" s="172">
        <f>INDEX('Data Table'!$F$4:$F$128,MATCH(ANG!C118,'Data Table'!$A$4:$A$128,0))</f>
        <v>1.2655395132209796E-3</v>
      </c>
      <c r="J118" s="191">
        <f>'Data Table'!BV115</f>
        <v>47</v>
      </c>
      <c r="K118" s="191">
        <f>'Data Table'!BW115</f>
        <v>41</v>
      </c>
      <c r="L118" s="191">
        <f>'Data Table'!BX115</f>
        <v>52</v>
      </c>
      <c r="M118" s="191">
        <f>'Data Table'!BY115</f>
        <v>37</v>
      </c>
      <c r="N118" s="191">
        <f>'Data Table'!BZ115</f>
        <v>101</v>
      </c>
      <c r="O118" s="191">
        <f>'Data Table'!CA115</f>
        <v>79</v>
      </c>
      <c r="P118" s="191">
        <f>'Data Table'!CB115</f>
        <v>56</v>
      </c>
      <c r="Q118" s="191">
        <f>'Data Table'!CC115</f>
        <v>2</v>
      </c>
      <c r="R118" s="191">
        <f>'Data Table'!CD115</f>
        <v>0</v>
      </c>
      <c r="S118" s="191">
        <f>'Data Table'!CE115</f>
        <v>1</v>
      </c>
      <c r="T118" s="191">
        <f>'Data Table'!CF115</f>
        <v>2</v>
      </c>
      <c r="U118" s="191">
        <f>'Data Table'!CG115</f>
        <v>1</v>
      </c>
      <c r="V118" s="191">
        <f>'Data Table'!CH115</f>
        <v>1</v>
      </c>
      <c r="W118" s="191">
        <f>'Data Table'!CI115</f>
        <v>0</v>
      </c>
      <c r="X118" s="191">
        <f>'Data Table'!CK115</f>
        <v>9899</v>
      </c>
      <c r="Y118" s="191">
        <f>'Data Table'!CL115</f>
        <v>6557</v>
      </c>
      <c r="Z118" s="191">
        <f>'Data Table'!CM115</f>
        <v>11535</v>
      </c>
      <c r="AA118" s="191">
        <f>'Data Table'!CN115</f>
        <v>19503</v>
      </c>
      <c r="AB118" s="191">
        <f>'Data Table'!CO115</f>
        <v>2459</v>
      </c>
      <c r="AC118" s="191">
        <f>'Data Table'!CP115</f>
        <v>18991</v>
      </c>
      <c r="AD118" s="200">
        <f>'Data Table'!CQ115</f>
        <v>12381</v>
      </c>
      <c r="AE118" s="193" t="s">
        <v>104</v>
      </c>
      <c r="AF118" s="138">
        <f t="shared" si="3"/>
        <v>1.2655395132209796E-3</v>
      </c>
      <c r="AG118" s="194">
        <f>INDEX('Data Table'!$BE$4:$BE$128,MATCH(ANG!C118,'Data Table'!$A$4:$A$128,0))</f>
        <v>127.14456219118432</v>
      </c>
      <c r="AH118" s="195">
        <f>INDEX('[3]60-Mile'!$V$4:$V$129,MATCH(AE118,'[3]60-Mile'!$A$4:$A$129,0))</f>
        <v>59</v>
      </c>
      <c r="AI118" s="196"/>
      <c r="AJ118" s="197">
        <f>INDEX('[3]60-Mile'!$X$4:$X$129,MATCH(AE118,'[3]60-Mile'!$A$4:$A$129,0))</f>
        <v>3.6462173163306959</v>
      </c>
      <c r="AK118" s="198">
        <f>INDEX('[3]60-Mile'!$AA$4:$AA$129,MATCH(AE118,'[3]60-Mile'!$A$4:$A$129,0))</f>
        <v>1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372</v>
      </c>
      <c r="E119" s="68">
        <v>115</v>
      </c>
      <c r="F119" s="170" t="s">
        <v>156</v>
      </c>
      <c r="G119" s="171">
        <v>78</v>
      </c>
      <c r="H119" s="171">
        <f t="shared" si="2"/>
        <v>57</v>
      </c>
      <c r="I119" s="172">
        <f>INDEX('Data Table'!$F$4:$F$128,MATCH(ANG!C119,'Data Table'!$A$4:$A$128,0))</f>
        <v>2.4324870720711499E-3</v>
      </c>
      <c r="J119" s="191">
        <f>'Data Table'!BV116</f>
        <v>34</v>
      </c>
      <c r="K119" s="191">
        <f>'Data Table'!BW116</f>
        <v>52</v>
      </c>
      <c r="L119" s="191">
        <f>'Data Table'!BX116</f>
        <v>47</v>
      </c>
      <c r="M119" s="191">
        <f>'Data Table'!BY116</f>
        <v>40</v>
      </c>
      <c r="N119" s="191">
        <f>'Data Table'!BZ116</f>
        <v>48</v>
      </c>
      <c r="O119" s="191">
        <f>'Data Table'!CA116</f>
        <v>61</v>
      </c>
      <c r="P119" s="191">
        <f>'Data Table'!CB116</f>
        <v>27</v>
      </c>
      <c r="Q119" s="191">
        <f>'Data Table'!CC116</f>
        <v>0</v>
      </c>
      <c r="R119" s="191">
        <f>'Data Table'!CD116</f>
        <v>0</v>
      </c>
      <c r="S119" s="191">
        <f>'Data Table'!CE116</f>
        <v>0</v>
      </c>
      <c r="T119" s="191">
        <f>'Data Table'!CF116</f>
        <v>2</v>
      </c>
      <c r="U119" s="191">
        <f>'Data Table'!CG116</f>
        <v>1</v>
      </c>
      <c r="V119" s="191">
        <f>'Data Table'!CH116</f>
        <v>0</v>
      </c>
      <c r="W119" s="191">
        <f>'Data Table'!CI116</f>
        <v>1</v>
      </c>
      <c r="X119" s="191">
        <f>'Data Table'!CK116</f>
        <v>4753</v>
      </c>
      <c r="Y119" s="191">
        <f>'Data Table'!CL116</f>
        <v>449</v>
      </c>
      <c r="Z119" s="191">
        <f>'Data Table'!CM116</f>
        <v>1683</v>
      </c>
      <c r="AA119" s="191">
        <f>'Data Table'!CN116</f>
        <v>2296</v>
      </c>
      <c r="AB119" s="191">
        <f>'Data Table'!CO116</f>
        <v>1862</v>
      </c>
      <c r="AC119" s="191">
        <f>'Data Table'!CP116</f>
        <v>36</v>
      </c>
      <c r="AD119" s="200">
        <f>'Data Table'!CQ116</f>
        <v>2949</v>
      </c>
      <c r="AE119" s="193" t="s">
        <v>213</v>
      </c>
      <c r="AF119" s="138">
        <f t="shared" si="3"/>
        <v>2.4324870720711499E-3</v>
      </c>
      <c r="AG119" s="194">
        <f>INDEX('Data Table'!$BE$4:$BE$128,MATCH(ANG!C119,'Data Table'!$A$4:$A$128,0))</f>
        <v>211.77570563546766</v>
      </c>
      <c r="AH119" s="195">
        <f>INDEX('[3]60-Mile'!$V$4:$V$129,MATCH(AE119,'[3]60-Mile'!$A$4:$A$129,0))</f>
        <v>44.142857142857146</v>
      </c>
      <c r="AI119" s="196"/>
      <c r="AJ119" s="197">
        <f>INDEX('[3]60-Mile'!$X$4:$X$129,MATCH(AE119,'[3]60-Mile'!$A$4:$A$129,0))</f>
        <v>11.391358249340559</v>
      </c>
      <c r="AK119" s="198">
        <f>INDEX('[3]60-Mile'!$AA$4:$AA$129,MATCH(AE119,'[3]60-Mile'!$A$4:$A$129,0))</f>
        <v>0.5714285714285714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368</v>
      </c>
      <c r="E120" s="68">
        <v>122</v>
      </c>
      <c r="F120" s="170" t="s">
        <v>152</v>
      </c>
      <c r="G120" s="171">
        <v>37</v>
      </c>
      <c r="H120" s="171">
        <f t="shared" si="2"/>
        <v>41</v>
      </c>
      <c r="I120" s="172">
        <f>INDEX('Data Table'!$F$4:$F$128,MATCH(ANG!C120,'Data Table'!$A$4:$A$128,0))</f>
        <v>1.4232360459337831E-2</v>
      </c>
      <c r="J120" s="191">
        <f>'Data Table'!BV117</f>
        <v>68</v>
      </c>
      <c r="K120" s="191">
        <f>'Data Table'!BW117</f>
        <v>105</v>
      </c>
      <c r="L120" s="191">
        <f>'Data Table'!BX117</f>
        <v>83</v>
      </c>
      <c r="M120" s="191">
        <f>'Data Table'!BY117</f>
        <v>53</v>
      </c>
      <c r="N120" s="191">
        <f>'Data Table'!BZ117</f>
        <v>84</v>
      </c>
      <c r="O120" s="191">
        <f>'Data Table'!CA117</f>
        <v>26</v>
      </c>
      <c r="P120" s="191">
        <f>'Data Table'!CB117</f>
        <v>8</v>
      </c>
      <c r="Q120" s="191">
        <f>'Data Table'!CC117</f>
        <v>7</v>
      </c>
      <c r="R120" s="191">
        <f>'Data Table'!CD117</f>
        <v>4</v>
      </c>
      <c r="S120" s="191">
        <f>'Data Table'!CE117</f>
        <v>7</v>
      </c>
      <c r="T120" s="191">
        <f>'Data Table'!CF117</f>
        <v>3</v>
      </c>
      <c r="U120" s="191">
        <f>'Data Table'!CG117</f>
        <v>4</v>
      </c>
      <c r="V120" s="191">
        <f>'Data Table'!CH117</f>
        <v>4</v>
      </c>
      <c r="W120" s="191">
        <f>'Data Table'!CI117</f>
        <v>13</v>
      </c>
      <c r="X120" s="191">
        <f>'Data Table'!CK117</f>
        <v>-2460</v>
      </c>
      <c r="Y120" s="191">
        <f>'Data Table'!CL117</f>
        <v>-81099</v>
      </c>
      <c r="Z120" s="191">
        <f>'Data Table'!CM117</f>
        <v>-2600</v>
      </c>
      <c r="AA120" s="191">
        <f>'Data Table'!CN117</f>
        <v>-375</v>
      </c>
      <c r="AB120" s="191">
        <f>'Data Table'!CO117</f>
        <v>-1593</v>
      </c>
      <c r="AC120" s="191">
        <f>'Data Table'!CP117</f>
        <v>3687</v>
      </c>
      <c r="AD120" s="200">
        <f>'Data Table'!CQ117</f>
        <v>-214</v>
      </c>
      <c r="AE120" s="193" t="s">
        <v>106</v>
      </c>
      <c r="AF120" s="138">
        <f t="shared" si="3"/>
        <v>1.4232360459337831E-2</v>
      </c>
      <c r="AG120" s="194">
        <f>INDEX('Data Table'!$BE$4:$BE$128,MATCH(ANG!C120,'Data Table'!$A$4:$A$128,0))</f>
        <v>431.97300930280375</v>
      </c>
      <c r="AH120" s="195">
        <f>INDEX('[3]60-Mile'!$V$4:$V$129,MATCH(AE120,'[3]60-Mile'!$A$4:$A$129,0))</f>
        <v>61</v>
      </c>
      <c r="AI120" s="196"/>
      <c r="AJ120" s="197">
        <f>INDEX('[3]60-Mile'!$X$4:$X$129,MATCH(AE120,'[3]60-Mile'!$A$4:$A$129,0))</f>
        <v>27.112551359625911</v>
      </c>
      <c r="AK120" s="198">
        <f>INDEX('[3]60-Mile'!$AA$4:$AA$129,MATCH(AE120,'[3]60-Mile'!$A$4:$A$129,0))</f>
        <v>6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364</v>
      </c>
      <c r="E121" s="68">
        <v>128</v>
      </c>
      <c r="F121" s="170" t="s">
        <v>153</v>
      </c>
      <c r="G121" s="171">
        <v>56</v>
      </c>
      <c r="H121" s="171">
        <f t="shared" si="2"/>
        <v>19</v>
      </c>
      <c r="I121" s="172">
        <f>INDEX('Data Table'!$F$4:$F$128,MATCH(ANG!C121,'Data Table'!$A$4:$A$128,0))</f>
        <v>0.20097741376481826</v>
      </c>
      <c r="J121" s="191">
        <f>'Data Table'!BV118</f>
        <v>135</v>
      </c>
      <c r="K121" s="191">
        <f>'Data Table'!BW118</f>
        <v>99</v>
      </c>
      <c r="L121" s="191">
        <f>'Data Table'!BX118</f>
        <v>126</v>
      </c>
      <c r="M121" s="191">
        <f>'Data Table'!BY118</f>
        <v>161</v>
      </c>
      <c r="N121" s="191">
        <f>'Data Table'!BZ118</f>
        <v>108</v>
      </c>
      <c r="O121" s="191">
        <f>'Data Table'!CA118</f>
        <v>118</v>
      </c>
      <c r="P121" s="191">
        <f>'Data Table'!CB118</f>
        <v>86</v>
      </c>
      <c r="Q121" s="191">
        <f>'Data Table'!CC118</f>
        <v>5</v>
      </c>
      <c r="R121" s="191">
        <f>'Data Table'!CD118</f>
        <v>6</v>
      </c>
      <c r="S121" s="191">
        <f>'Data Table'!CE118</f>
        <v>7</v>
      </c>
      <c r="T121" s="191">
        <f>'Data Table'!CF118</f>
        <v>17</v>
      </c>
      <c r="U121" s="191">
        <f>'Data Table'!CG118</f>
        <v>24</v>
      </c>
      <c r="V121" s="191">
        <f>'Data Table'!CH118</f>
        <v>44</v>
      </c>
      <c r="W121" s="191">
        <f>'Data Table'!CI118</f>
        <v>4</v>
      </c>
      <c r="X121" s="191">
        <f>'Data Table'!CK118</f>
        <v>5450</v>
      </c>
      <c r="Y121" s="191">
        <f>'Data Table'!CL118</f>
        <v>6069</v>
      </c>
      <c r="Z121" s="191">
        <f>'Data Table'!CM118</f>
        <v>10723</v>
      </c>
      <c r="AA121" s="191">
        <f>'Data Table'!CN118</f>
        <v>5576</v>
      </c>
      <c r="AB121" s="191">
        <f>'Data Table'!CO118</f>
        <v>10723</v>
      </c>
      <c r="AC121" s="191">
        <f>'Data Table'!CP118</f>
        <v>7724</v>
      </c>
      <c r="AD121" s="200">
        <f>'Data Table'!CQ118</f>
        <v>10274</v>
      </c>
      <c r="AE121" s="193" t="s">
        <v>143</v>
      </c>
      <c r="AF121" s="138">
        <f t="shared" si="3"/>
        <v>0.20097741376481826</v>
      </c>
      <c r="AG121" s="194">
        <f>INDEX('Data Table'!$BE$4:$BE$128,MATCH(ANG!C121,'Data Table'!$A$4:$A$128,0))</f>
        <v>370.82030375224952</v>
      </c>
      <c r="AH121" s="195">
        <f>INDEX('[3]60-Mile'!$V$4:$V$129,MATCH(AE121,'[3]60-Mile'!$A$4:$A$129,0))</f>
        <v>119</v>
      </c>
      <c r="AI121" s="196"/>
      <c r="AJ121" s="197">
        <f>INDEX('[3]60-Mile'!$X$4:$X$129,MATCH(AE121,'[3]60-Mile'!$A$4:$A$129,0))</f>
        <v>29.476757205954168</v>
      </c>
      <c r="AK121" s="198">
        <f>INDEX('[3]60-Mile'!$AA$4:$AA$129,MATCH(AE121,'[3]60-Mile'!$A$4:$A$129,0))</f>
        <v>15.285714285714286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366</v>
      </c>
      <c r="E122" s="68">
        <v>130</v>
      </c>
      <c r="F122" s="170" t="s">
        <v>76</v>
      </c>
      <c r="G122" s="171">
        <v>91</v>
      </c>
      <c r="H122" s="171">
        <f t="shared" si="2"/>
        <v>49</v>
      </c>
      <c r="I122" s="172">
        <f>INDEX('Data Table'!$F$4:$F$128,MATCH(ANG!C122,'Data Table'!$A$4:$A$128,0))</f>
        <v>5.1610878580987882E-3</v>
      </c>
      <c r="J122" s="191">
        <f>'Data Table'!BV119</f>
        <v>178</v>
      </c>
      <c r="K122" s="191">
        <f>'Data Table'!BW119</f>
        <v>45</v>
      </c>
      <c r="L122" s="191">
        <f>'Data Table'!BX119</f>
        <v>129</v>
      </c>
      <c r="M122" s="191">
        <f>'Data Table'!BY119</f>
        <v>204</v>
      </c>
      <c r="N122" s="191">
        <f>'Data Table'!BZ119</f>
        <v>256</v>
      </c>
      <c r="O122" s="191">
        <f>'Data Table'!CA119</f>
        <v>281</v>
      </c>
      <c r="P122" s="191">
        <f>'Data Table'!CB119</f>
        <v>180</v>
      </c>
      <c r="Q122" s="191">
        <f>'Data Table'!CC119</f>
        <v>2</v>
      </c>
      <c r="R122" s="191">
        <f>'Data Table'!CD119</f>
        <v>1</v>
      </c>
      <c r="S122" s="191">
        <f>'Data Table'!CE119</f>
        <v>6</v>
      </c>
      <c r="T122" s="191">
        <f>'Data Table'!CF119</f>
        <v>9</v>
      </c>
      <c r="U122" s="191">
        <f>'Data Table'!CG119</f>
        <v>3</v>
      </c>
      <c r="V122" s="191">
        <f>'Data Table'!CH119</f>
        <v>5</v>
      </c>
      <c r="W122" s="191">
        <f>'Data Table'!CI119</f>
        <v>2</v>
      </c>
      <c r="X122" s="191">
        <f>'Data Table'!CK119</f>
        <v>5881</v>
      </c>
      <c r="Y122" s="191">
        <f>'Data Table'!CL119</f>
        <v>6945</v>
      </c>
      <c r="Z122" s="191">
        <f>'Data Table'!CM119</f>
        <v>3196</v>
      </c>
      <c r="AA122" s="191">
        <f>'Data Table'!CN119</f>
        <v>5279</v>
      </c>
      <c r="AB122" s="191">
        <f>'Data Table'!CO119</f>
        <v>1076</v>
      </c>
      <c r="AC122" s="191">
        <f>'Data Table'!CP119</f>
        <v>2972</v>
      </c>
      <c r="AD122" s="200">
        <f>'Data Table'!CQ119</f>
        <v>-1121</v>
      </c>
      <c r="AE122" s="193" t="s">
        <v>103</v>
      </c>
      <c r="AF122" s="138">
        <f t="shared" si="3"/>
        <v>5.1610878580987882E-3</v>
      </c>
      <c r="AG122" s="194">
        <f>INDEX('Data Table'!$BE$4:$BE$128,MATCH(ANG!C122,'Data Table'!$A$4:$A$128,0))</f>
        <v>257.91895873687446</v>
      </c>
      <c r="AH122" s="195">
        <f>INDEX('[3]60-Mile'!$V$4:$V$129,MATCH(AE122,'[3]60-Mile'!$A$4:$A$129,0))</f>
        <v>181.85714285714286</v>
      </c>
      <c r="AI122" s="196"/>
      <c r="AJ122" s="197">
        <f>INDEX('[3]60-Mile'!$X$4:$X$129,MATCH(AE122,'[3]60-Mile'!$A$4:$A$129,0))</f>
        <v>7.0015878950035368</v>
      </c>
      <c r="AK122" s="198">
        <f>INDEX('[3]60-Mile'!$AA$4:$AA$129,MATCH(AE122,'[3]60-Mile'!$A$4:$A$129,0))</f>
        <v>4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366</v>
      </c>
      <c r="E123" s="68">
        <v>131</v>
      </c>
      <c r="F123" s="170" t="s">
        <v>76</v>
      </c>
      <c r="G123" s="171">
        <v>84</v>
      </c>
      <c r="H123" s="171">
        <f t="shared" si="2"/>
        <v>68</v>
      </c>
      <c r="I123" s="172">
        <f>INDEX('Data Table'!$F$4:$F$128,MATCH(ANG!C123,'Data Table'!$A$4:$A$128,0))</f>
        <v>1.3292899924385061E-3</v>
      </c>
      <c r="J123" s="191">
        <f>'Data Table'!BV120</f>
        <v>35</v>
      </c>
      <c r="K123" s="191">
        <f>'Data Table'!BW120</f>
        <v>95</v>
      </c>
      <c r="L123" s="191">
        <f>'Data Table'!BX120</f>
        <v>114</v>
      </c>
      <c r="M123" s="191">
        <f>'Data Table'!BY120</f>
        <v>72</v>
      </c>
      <c r="N123" s="191">
        <f>'Data Table'!BZ120</f>
        <v>144</v>
      </c>
      <c r="O123" s="191">
        <f>'Data Table'!CA120</f>
        <v>164</v>
      </c>
      <c r="P123" s="191">
        <f>'Data Table'!CB120</f>
        <v>147</v>
      </c>
      <c r="Q123" s="191">
        <f>'Data Table'!CC120</f>
        <v>4</v>
      </c>
      <c r="R123" s="191">
        <f>'Data Table'!CD120</f>
        <v>3</v>
      </c>
      <c r="S123" s="191">
        <f>'Data Table'!CE120</f>
        <v>11</v>
      </c>
      <c r="T123" s="191">
        <f>'Data Table'!CF120</f>
        <v>2</v>
      </c>
      <c r="U123" s="191">
        <f>'Data Table'!CG120</f>
        <v>8</v>
      </c>
      <c r="V123" s="191">
        <f>'Data Table'!CH120</f>
        <v>4</v>
      </c>
      <c r="W123" s="191">
        <f>'Data Table'!CI120</f>
        <v>3</v>
      </c>
      <c r="X123" s="191">
        <f>'Data Table'!CK120</f>
        <v>4334</v>
      </c>
      <c r="Y123" s="191">
        <f>'Data Table'!CL120</f>
        <v>879</v>
      </c>
      <c r="Z123" s="191">
        <f>'Data Table'!CM120</f>
        <v>4916</v>
      </c>
      <c r="AA123" s="191">
        <f>'Data Table'!CN120</f>
        <v>2578</v>
      </c>
      <c r="AB123" s="191">
        <f>'Data Table'!CO120</f>
        <v>-1368</v>
      </c>
      <c r="AC123" s="191">
        <f>'Data Table'!CP120</f>
        <v>6027</v>
      </c>
      <c r="AD123" s="200">
        <f>'Data Table'!CQ120</f>
        <v>1602</v>
      </c>
      <c r="AE123" s="193" t="s">
        <v>135</v>
      </c>
      <c r="AF123" s="138">
        <f t="shared" si="3"/>
        <v>1.3292899924385061E-3</v>
      </c>
      <c r="AG123" s="194">
        <f>INDEX('Data Table'!$BE$4:$BE$128,MATCH(ANG!C123,'Data Table'!$A$4:$A$128,0))</f>
        <v>313.63047500570002</v>
      </c>
      <c r="AH123" s="195">
        <f>INDEX('[3]60-Mile'!$V$4:$V$129,MATCH(AE123,'[3]60-Mile'!$A$4:$A$129,0))</f>
        <v>110.14285714285714</v>
      </c>
      <c r="AI123" s="196"/>
      <c r="AJ123" s="197">
        <f>INDEX('[3]60-Mile'!$X$4:$X$129,MATCH(AE123,'[3]60-Mile'!$A$4:$A$129,0))</f>
        <v>15.602722123399145</v>
      </c>
      <c r="AK123" s="198">
        <f>INDEX('[3]60-Mile'!$AA$4:$AA$129,MATCH(AE123,'[3]60-Mile'!$A$4:$A$129,0))</f>
        <v>5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363</v>
      </c>
      <c r="E124" s="68">
        <v>132</v>
      </c>
      <c r="F124" s="170" t="s">
        <v>74</v>
      </c>
      <c r="G124" s="171">
        <v>82</v>
      </c>
      <c r="H124" s="171">
        <f t="shared" si="2"/>
        <v>84</v>
      </c>
      <c r="I124" s="172">
        <f>INDEX('Data Table'!$F$4:$F$128,MATCH(ANG!C124,'Data Table'!$A$4:$A$128,0))</f>
        <v>5.0738533330961445E-4</v>
      </c>
      <c r="J124" s="191">
        <f>'Data Table'!BV121</f>
        <v>1</v>
      </c>
      <c r="K124" s="191">
        <f>'Data Table'!BW121</f>
        <v>4</v>
      </c>
      <c r="L124" s="191">
        <f>'Data Table'!BX121</f>
        <v>5</v>
      </c>
      <c r="M124" s="191">
        <f>'Data Table'!BY121</f>
        <v>4</v>
      </c>
      <c r="N124" s="191">
        <f>'Data Table'!BZ121</f>
        <v>2</v>
      </c>
      <c r="O124" s="191">
        <f>'Data Table'!CA121</f>
        <v>1</v>
      </c>
      <c r="P124" s="191">
        <f>'Data Table'!CB121</f>
        <v>3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9689</v>
      </c>
      <c r="Y124" s="191">
        <f>'Data Table'!CL121</f>
        <v>20831</v>
      </c>
      <c r="Z124" s="191">
        <f>'Data Table'!CM121</f>
        <v>-1006</v>
      </c>
      <c r="AA124" s="191">
        <f>'Data Table'!CN121</f>
        <v>7757</v>
      </c>
      <c r="AB124" s="191">
        <f>'Data Table'!CO121</f>
        <v>21922</v>
      </c>
      <c r="AC124" s="191">
        <f>'Data Table'!CP121</f>
        <v>3858</v>
      </c>
      <c r="AD124" s="200">
        <f>'Data Table'!CQ121</f>
        <v>12236</v>
      </c>
      <c r="AE124" s="193" t="s">
        <v>121</v>
      </c>
      <c r="AF124" s="138">
        <f t="shared" si="3"/>
        <v>5.0738533330961445E-4</v>
      </c>
      <c r="AG124" s="194">
        <f>INDEX('Data Table'!$BE$4:$BE$128,MATCH(ANG!C124,'Data Table'!$A$4:$A$128,0))</f>
        <v>119.9865988993437</v>
      </c>
      <c r="AH124" s="195">
        <f>INDEX('[3]60-Mile'!$V$4:$V$129,MATCH(AE124,'[3]60-Mile'!$A$4:$A$129,0))</f>
        <v>2.8571428571428572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368</v>
      </c>
      <c r="E125" s="68">
        <v>140</v>
      </c>
      <c r="F125" s="170" t="s">
        <v>152</v>
      </c>
      <c r="G125" s="171">
        <v>85</v>
      </c>
      <c r="H125" s="171">
        <f t="shared" si="2"/>
        <v>102</v>
      </c>
      <c r="I125" s="172">
        <f>INDEX('Data Table'!$F$4:$F$128,MATCH(ANG!C125,'Data Table'!$A$4:$A$128,0))</f>
        <v>8.046993910433206E-6</v>
      </c>
      <c r="J125" s="191">
        <f>'Data Table'!BV122</f>
        <v>22</v>
      </c>
      <c r="K125" s="191">
        <f>'Data Table'!BW122</f>
        <v>17</v>
      </c>
      <c r="L125" s="191">
        <f>'Data Table'!BX122</f>
        <v>25</v>
      </c>
      <c r="M125" s="191">
        <f>'Data Table'!BY122</f>
        <v>22</v>
      </c>
      <c r="N125" s="191">
        <f>'Data Table'!BZ122</f>
        <v>25</v>
      </c>
      <c r="O125" s="191">
        <f>'Data Table'!CA122</f>
        <v>24</v>
      </c>
      <c r="P125" s="191">
        <f>'Data Table'!CB122</f>
        <v>30</v>
      </c>
      <c r="Q125" s="191">
        <f>'Data Table'!CC122</f>
        <v>1</v>
      </c>
      <c r="R125" s="191">
        <f>'Data Table'!CD122</f>
        <v>2</v>
      </c>
      <c r="S125" s="191">
        <f>'Data Table'!CE122</f>
        <v>0</v>
      </c>
      <c r="T125" s="191">
        <f>'Data Table'!CF122</f>
        <v>2</v>
      </c>
      <c r="U125" s="191">
        <f>'Data Table'!CG122</f>
        <v>1</v>
      </c>
      <c r="V125" s="191">
        <f>'Data Table'!CH122</f>
        <v>1</v>
      </c>
      <c r="W125" s="191">
        <f>'Data Table'!CI122</f>
        <v>0</v>
      </c>
      <c r="X125" s="191">
        <f>'Data Table'!CK122</f>
        <v>-1562</v>
      </c>
      <c r="Y125" s="191">
        <f>'Data Table'!CL122</f>
        <v>17777</v>
      </c>
      <c r="Z125" s="191">
        <f>'Data Table'!CM122</f>
        <v>3358</v>
      </c>
      <c r="AA125" s="191">
        <f>'Data Table'!CN122</f>
        <v>4312</v>
      </c>
      <c r="AB125" s="191">
        <f>'Data Table'!CO122</f>
        <v>4920</v>
      </c>
      <c r="AC125" s="191">
        <f>'Data Table'!CP122</f>
        <v>-792</v>
      </c>
      <c r="AD125" s="200">
        <f>'Data Table'!CQ122</f>
        <v>-603</v>
      </c>
      <c r="AE125" s="193" t="s">
        <v>138</v>
      </c>
      <c r="AF125" s="138">
        <f t="shared" si="3"/>
        <v>8.046993910433206E-6</v>
      </c>
      <c r="AG125" s="194">
        <f>INDEX('Data Table'!$BE$4:$BE$128,MATCH(ANG!C125,'Data Table'!$A$4:$A$128,0))</f>
        <v>145.18571818187093</v>
      </c>
      <c r="AH125" s="195">
        <f>INDEX('[3]60-Mile'!$V$4:$V$129,MATCH(AE125,'[3]60-Mile'!$A$4:$A$129,0))</f>
        <v>23.571428571428573</v>
      </c>
      <c r="AI125" s="196"/>
      <c r="AJ125" s="197">
        <f>INDEX('[3]60-Mile'!$X$4:$X$129,MATCH(AE125,'[3]60-Mile'!$A$4:$A$129,0))</f>
        <v>7.5436224474992892</v>
      </c>
      <c r="AK125" s="198">
        <f>INDEX('[3]60-Mile'!$AA$4:$AA$129,MATCH(AE125,'[3]60-Mile'!$A$4:$A$129,0))</f>
        <v>1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364</v>
      </c>
      <c r="E126" s="68">
        <v>143</v>
      </c>
      <c r="F126" s="170" t="s">
        <v>153</v>
      </c>
      <c r="G126" s="171">
        <v>15</v>
      </c>
      <c r="H126" s="171">
        <f t="shared" si="2"/>
        <v>48</v>
      </c>
      <c r="I126" s="172">
        <f>INDEX('Data Table'!$F$4:$F$128,MATCH(ANG!C126,'Data Table'!$A$4:$A$128,0))</f>
        <v>5.2176359363897175E-3</v>
      </c>
      <c r="J126" s="191">
        <f>'Data Table'!BV123</f>
        <v>172</v>
      </c>
      <c r="K126" s="191">
        <f>'Data Table'!BW123</f>
        <v>237</v>
      </c>
      <c r="L126" s="191">
        <f>'Data Table'!BX123</f>
        <v>219</v>
      </c>
      <c r="M126" s="191">
        <f>'Data Table'!BY123</f>
        <v>224</v>
      </c>
      <c r="N126" s="191">
        <f>'Data Table'!BZ123</f>
        <v>259</v>
      </c>
      <c r="O126" s="191">
        <f>'Data Table'!CA123</f>
        <v>259</v>
      </c>
      <c r="P126" s="191">
        <f>'Data Table'!CB123</f>
        <v>252</v>
      </c>
      <c r="Q126" s="191">
        <f>'Data Table'!CC123</f>
        <v>1</v>
      </c>
      <c r="R126" s="191">
        <f>'Data Table'!CD123</f>
        <v>6</v>
      </c>
      <c r="S126" s="191">
        <f>'Data Table'!CE123</f>
        <v>6</v>
      </c>
      <c r="T126" s="191">
        <f>'Data Table'!CF123</f>
        <v>3</v>
      </c>
      <c r="U126" s="191">
        <f>'Data Table'!CG123</f>
        <v>9</v>
      </c>
      <c r="V126" s="191">
        <f>'Data Table'!CH123</f>
        <v>1</v>
      </c>
      <c r="W126" s="191">
        <f>'Data Table'!CI123</f>
        <v>1</v>
      </c>
      <c r="X126" s="191">
        <f>'Data Table'!CK123</f>
        <v>30544</v>
      </c>
      <c r="Y126" s="191">
        <f>'Data Table'!CL123</f>
        <v>18028</v>
      </c>
      <c r="Z126" s="191">
        <f>'Data Table'!CM123</f>
        <v>26495</v>
      </c>
      <c r="AA126" s="191">
        <f>'Data Table'!CN123</f>
        <v>23029</v>
      </c>
      <c r="AB126" s="191">
        <f>'Data Table'!CO123</f>
        <v>23197</v>
      </c>
      <c r="AC126" s="191">
        <f>'Data Table'!CP123</f>
        <v>19203</v>
      </c>
      <c r="AD126" s="200">
        <f>'Data Table'!CQ123</f>
        <v>43505</v>
      </c>
      <c r="AE126" s="193" t="s">
        <v>119</v>
      </c>
      <c r="AF126" s="138">
        <f t="shared" si="3"/>
        <v>5.2176359363897175E-3</v>
      </c>
      <c r="AG126" s="194">
        <f>INDEX('Data Table'!$BE$4:$BE$128,MATCH(ANG!C126,'Data Table'!$A$4:$A$128,0))</f>
        <v>163.00540476682713</v>
      </c>
      <c r="AH126" s="195">
        <f>INDEX('[3]60-Mile'!$V$4:$V$129,MATCH(AE126,'[3]60-Mile'!$A$4:$A$129,0))</f>
        <v>231.71428571428572</v>
      </c>
      <c r="AI126" s="196"/>
      <c r="AJ126" s="197">
        <f>INDEX('[3]60-Mile'!$X$4:$X$129,MATCH(AE126,'[3]60-Mile'!$A$4:$A$129,0))</f>
        <v>5.0444490386603267</v>
      </c>
      <c r="AK126" s="198">
        <f>INDEX('[3]60-Mile'!$AA$4:$AA$129,MATCH(AE126,'[3]60-Mile'!$A$4:$A$129,0))</f>
        <v>3.8571428571428572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363</v>
      </c>
      <c r="E127" s="68">
        <v>146</v>
      </c>
      <c r="F127" s="170" t="s">
        <v>74</v>
      </c>
      <c r="G127" s="171">
        <v>29</v>
      </c>
      <c r="H127" s="171">
        <f t="shared" si="2"/>
        <v>98</v>
      </c>
      <c r="I127" s="172">
        <f>INDEX('Data Table'!$F$4:$F$128,MATCH(ANG!C127,'Data Table'!$A$4:$A$128,0))</f>
        <v>2.679879334202018E-5</v>
      </c>
      <c r="J127" s="191">
        <f>'Data Table'!BV124</f>
        <v>34</v>
      </c>
      <c r="K127" s="191">
        <f>'Data Table'!BW124</f>
        <v>10</v>
      </c>
      <c r="L127" s="191">
        <f>'Data Table'!BX124</f>
        <v>3</v>
      </c>
      <c r="M127" s="191">
        <f>'Data Table'!BY124</f>
        <v>1</v>
      </c>
      <c r="N127" s="191">
        <f>'Data Table'!BZ124</f>
        <v>22</v>
      </c>
      <c r="O127" s="191">
        <f>'Data Table'!CA124</f>
        <v>7</v>
      </c>
      <c r="P127" s="191">
        <f>'Data Table'!CB124</f>
        <v>13</v>
      </c>
      <c r="Q127" s="191">
        <f>'Data Table'!CC124</f>
        <v>0</v>
      </c>
      <c r="R127" s="191">
        <f>'Data Table'!CD124</f>
        <v>2</v>
      </c>
      <c r="S127" s="191">
        <f>'Data Table'!CE124</f>
        <v>0</v>
      </c>
      <c r="T127" s="191">
        <f>'Data Table'!CF124</f>
        <v>1</v>
      </c>
      <c r="U127" s="191">
        <f>'Data Table'!CG124</f>
        <v>3</v>
      </c>
      <c r="V127" s="191">
        <f>'Data Table'!CH124</f>
        <v>0</v>
      </c>
      <c r="W127" s="191">
        <f>'Data Table'!CI124</f>
        <v>0</v>
      </c>
      <c r="X127" s="191">
        <f>'Data Table'!CK124</f>
        <v>9899</v>
      </c>
      <c r="Y127" s="191">
        <f>'Data Table'!CL124</f>
        <v>6557</v>
      </c>
      <c r="Z127" s="191">
        <f>'Data Table'!CM124</f>
        <v>11535</v>
      </c>
      <c r="AA127" s="191">
        <f>'Data Table'!CN124</f>
        <v>19503</v>
      </c>
      <c r="AB127" s="191">
        <f>'Data Table'!CO124</f>
        <v>2459</v>
      </c>
      <c r="AC127" s="191">
        <f>'Data Table'!CP124</f>
        <v>18991</v>
      </c>
      <c r="AD127" s="200">
        <f>'Data Table'!CQ124</f>
        <v>12381</v>
      </c>
      <c r="AE127" s="193" t="s">
        <v>108</v>
      </c>
      <c r="AF127" s="138">
        <f t="shared" si="3"/>
        <v>2.679879334202018E-5</v>
      </c>
      <c r="AG127" s="194">
        <f>INDEX('Data Table'!$BE$4:$BE$128,MATCH(ANG!C127,'Data Table'!$A$4:$A$128,0))</f>
        <v>211.32397948020994</v>
      </c>
      <c r="AH127" s="195">
        <f>INDEX('[3]60-Mile'!$V$4:$V$129,MATCH(AE127,'[3]60-Mile'!$A$4:$A$129,0))</f>
        <v>12.857142857142858</v>
      </c>
      <c r="AI127" s="196"/>
      <c r="AJ127" s="197">
        <f>INDEX('[3]60-Mile'!$X$4:$X$129,MATCH(AE127,'[3]60-Mile'!$A$4:$A$129,0))</f>
        <v>5.4053636651454431</v>
      </c>
      <c r="AK127" s="198">
        <f>INDEX('[3]60-Mile'!$AA$4:$AA$129,MATCH(AE127,'[3]60-Mile'!$A$4:$A$129,0))</f>
        <v>0.8571428571428571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363</v>
      </c>
      <c r="E128" s="68">
        <v>148</v>
      </c>
      <c r="F128" s="170" t="s">
        <v>74</v>
      </c>
      <c r="G128" s="171">
        <v>115</v>
      </c>
      <c r="H128" s="171">
        <f t="shared" si="2"/>
        <v>103</v>
      </c>
      <c r="I128" s="172">
        <f>INDEX('Data Table'!$F$4:$F$128,MATCH(ANG!C128,'Data Table'!$A$4:$A$128,0))</f>
        <v>3.8255563892180444E-6</v>
      </c>
      <c r="J128" s="191">
        <f>'Data Table'!BV125</f>
        <v>8</v>
      </c>
      <c r="K128" s="191">
        <f>'Data Table'!BW125</f>
        <v>9</v>
      </c>
      <c r="L128" s="191">
        <f>'Data Table'!BX125</f>
        <v>12</v>
      </c>
      <c r="M128" s="191">
        <f>'Data Table'!BY125</f>
        <v>14</v>
      </c>
      <c r="N128" s="191">
        <f>'Data Table'!BZ125</f>
        <v>16</v>
      </c>
      <c r="O128" s="191">
        <f>'Data Table'!CA125</f>
        <v>13</v>
      </c>
      <c r="P128" s="191">
        <f>'Data Table'!CB125</f>
        <v>20</v>
      </c>
      <c r="Q128" s="191">
        <f>'Data Table'!CC125</f>
        <v>0</v>
      </c>
      <c r="R128" s="191">
        <f>'Data Table'!CD125</f>
        <v>2</v>
      </c>
      <c r="S128" s="191">
        <f>'Data Table'!CE125</f>
        <v>0</v>
      </c>
      <c r="T128" s="191">
        <f>'Data Table'!CF125</f>
        <v>1</v>
      </c>
      <c r="U128" s="191">
        <f>'Data Table'!CG125</f>
        <v>1</v>
      </c>
      <c r="V128" s="191">
        <f>'Data Table'!CH125</f>
        <v>1</v>
      </c>
      <c r="W128" s="191">
        <f>'Data Table'!CI125</f>
        <v>0</v>
      </c>
      <c r="X128" s="191">
        <f>'Data Table'!CK125</f>
        <v>-1562</v>
      </c>
      <c r="Y128" s="191">
        <f>'Data Table'!CL125</f>
        <v>17777</v>
      </c>
      <c r="Z128" s="191">
        <f>'Data Table'!CM125</f>
        <v>3358</v>
      </c>
      <c r="AA128" s="191">
        <f>'Data Table'!CN125</f>
        <v>4312</v>
      </c>
      <c r="AB128" s="191">
        <f>'Data Table'!CO125</f>
        <v>4920</v>
      </c>
      <c r="AC128" s="191">
        <f>'Data Table'!CP125</f>
        <v>-792</v>
      </c>
      <c r="AD128" s="200">
        <f>'Data Table'!CQ125</f>
        <v>-603</v>
      </c>
      <c r="AE128" s="193" t="s">
        <v>110</v>
      </c>
      <c r="AF128" s="138">
        <f t="shared" si="3"/>
        <v>3.8255563892180444E-6</v>
      </c>
      <c r="AG128" s="194">
        <f>INDEX('Data Table'!$BE$4:$BE$128,MATCH(ANG!C128,'Data Table'!$A$4:$A$128,0))</f>
        <v>127.83780391609251</v>
      </c>
      <c r="AH128" s="195">
        <f>INDEX('[3]60-Mile'!$V$4:$V$129,MATCH(AE128,'[3]60-Mile'!$A$4:$A$129,0))</f>
        <v>13.142857142857142</v>
      </c>
      <c r="AI128" s="196"/>
      <c r="AJ128" s="197">
        <f>INDEX('[3]60-Mile'!$X$4:$X$129,MATCH(AE128,'[3]60-Mile'!$A$4:$A$129,0))</f>
        <v>5.7352460794605875</v>
      </c>
      <c r="AK128" s="198">
        <f>INDEX('[3]60-Mile'!$AA$4:$AA$129,MATCH(AE128,'[3]60-Mile'!$A$4:$A$129,0))</f>
        <v>0.7142857142857143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372</v>
      </c>
      <c r="E129" s="68">
        <v>149</v>
      </c>
      <c r="F129" s="170" t="s">
        <v>156</v>
      </c>
      <c r="G129" s="171">
        <v>7</v>
      </c>
      <c r="H129" s="171">
        <f t="shared" si="2"/>
        <v>45</v>
      </c>
      <c r="I129" s="172">
        <f>INDEX('Data Table'!$F$4:$F$128,MATCH(ANG!C129,'Data Table'!$A$4:$A$128,0))</f>
        <v>8.1249038533678947E-3</v>
      </c>
      <c r="J129" s="191">
        <f>'Data Table'!BV126</f>
        <v>8</v>
      </c>
      <c r="K129" s="191">
        <f>'Data Table'!BW126</f>
        <v>28</v>
      </c>
      <c r="L129" s="191">
        <f>'Data Table'!BX126</f>
        <v>22</v>
      </c>
      <c r="M129" s="191">
        <f>'Data Table'!BY126</f>
        <v>15</v>
      </c>
      <c r="N129" s="191">
        <f>'Data Table'!BZ126</f>
        <v>14</v>
      </c>
      <c r="O129" s="191">
        <f>'Data Table'!CA126</f>
        <v>15</v>
      </c>
      <c r="P129" s="191">
        <f>'Data Table'!CB126</f>
        <v>4</v>
      </c>
      <c r="Q129" s="191">
        <f>'Data Table'!CC126</f>
        <v>0</v>
      </c>
      <c r="R129" s="191">
        <f>'Data Table'!CD126</f>
        <v>0</v>
      </c>
      <c r="S129" s="191">
        <f>'Data Table'!CE126</f>
        <v>0</v>
      </c>
      <c r="T129" s="191">
        <f>'Data Table'!CF126</f>
        <v>0</v>
      </c>
      <c r="U129" s="191">
        <f>'Data Table'!CG126</f>
        <v>0</v>
      </c>
      <c r="V129" s="191">
        <f>'Data Table'!CH126</f>
        <v>0</v>
      </c>
      <c r="W129" s="191">
        <f>'Data Table'!CI126</f>
        <v>0</v>
      </c>
      <c r="X129" s="191">
        <f>'Data Table'!CK126</f>
        <v>30544</v>
      </c>
      <c r="Y129" s="191">
        <f>'Data Table'!CL126</f>
        <v>18028</v>
      </c>
      <c r="Z129" s="191">
        <f>'Data Table'!CM126</f>
        <v>26495</v>
      </c>
      <c r="AA129" s="191">
        <f>'Data Table'!CN126</f>
        <v>23029</v>
      </c>
      <c r="AB129" s="191">
        <f>'Data Table'!CO126</f>
        <v>23197</v>
      </c>
      <c r="AC129" s="191">
        <f>'Data Table'!CP126</f>
        <v>19203</v>
      </c>
      <c r="AD129" s="200">
        <f>'Data Table'!CQ126</f>
        <v>43505</v>
      </c>
      <c r="AE129" s="193" t="s">
        <v>149</v>
      </c>
      <c r="AF129" s="138">
        <f t="shared" si="3"/>
        <v>8.1249038533678947E-3</v>
      </c>
      <c r="AG129" s="194">
        <f>INDEX('Data Table'!$BE$4:$BE$128,MATCH(ANG!C129,'Data Table'!$A$4:$A$128,0))</f>
        <v>264.52488315675498</v>
      </c>
      <c r="AH129" s="195">
        <f>INDEX('[3]60-Mile'!$V$4:$V$129,MATCH(AE129,'[3]60-Mile'!$A$4:$A$129,0))</f>
        <v>15.142857142857142</v>
      </c>
      <c r="AI129" s="196"/>
      <c r="AJ129" s="197">
        <f>INDEX('[3]60-Mile'!$X$4:$X$129,MATCH(AE129,'[3]60-Mile'!$A$4:$A$129,0))</f>
        <v>1.7817738243719248</v>
      </c>
      <c r="AK129" s="198">
        <f>INDEX('[3]60-Mile'!$AA$4:$AA$129,MATCH(AE129,'[3]60-Mile'!$A$4:$A$129,0))</f>
        <v>0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365</v>
      </c>
      <c r="E130" s="68">
        <v>153</v>
      </c>
      <c r="F130" s="170" t="s">
        <v>154</v>
      </c>
      <c r="G130" s="171">
        <v>110</v>
      </c>
      <c r="H130" s="171">
        <f t="shared" si="2"/>
        <v>116</v>
      </c>
      <c r="I130" s="172">
        <f>INDEX('Data Table'!$F$4:$F$128,MATCH(ANG!C130,'Data Table'!$A$4:$A$128,0))</f>
        <v>8.3359340474298694E-8</v>
      </c>
      <c r="J130" s="191">
        <f>'Data Table'!BV127</f>
        <v>9</v>
      </c>
      <c r="K130" s="191">
        <f>'Data Table'!BW127</f>
        <v>14</v>
      </c>
      <c r="L130" s="191">
        <f>'Data Table'!BX127</f>
        <v>17</v>
      </c>
      <c r="M130" s="191">
        <f>'Data Table'!BY127</f>
        <v>26</v>
      </c>
      <c r="N130" s="191">
        <f>'Data Table'!BZ127</f>
        <v>10</v>
      </c>
      <c r="O130" s="191">
        <f>'Data Table'!CA127</f>
        <v>15</v>
      </c>
      <c r="P130" s="191">
        <f>'Data Table'!CB127</f>
        <v>29</v>
      </c>
      <c r="Q130" s="191">
        <f>'Data Table'!CC127</f>
        <v>0</v>
      </c>
      <c r="R130" s="191">
        <f>'Data Table'!CD127</f>
        <v>0</v>
      </c>
      <c r="S130" s="191">
        <f>'Data Table'!CE127</f>
        <v>0</v>
      </c>
      <c r="T130" s="191">
        <f>'Data Table'!CF127</f>
        <v>3</v>
      </c>
      <c r="U130" s="191">
        <f>'Data Table'!CG127</f>
        <v>0</v>
      </c>
      <c r="V130" s="191">
        <f>'Data Table'!CH127</f>
        <v>2</v>
      </c>
      <c r="W130" s="191">
        <f>'Data Table'!CI127</f>
        <v>0</v>
      </c>
      <c r="X130" s="191">
        <f>'Data Table'!CK127</f>
        <v>1673</v>
      </c>
      <c r="Y130" s="191">
        <f>'Data Table'!CL127</f>
        <v>3213</v>
      </c>
      <c r="Z130" s="191">
        <f>'Data Table'!CM127</f>
        <v>3736</v>
      </c>
      <c r="AA130" s="191">
        <f>'Data Table'!CN127</f>
        <v>5563</v>
      </c>
      <c r="AB130" s="191">
        <f>'Data Table'!CO127</f>
        <v>5910</v>
      </c>
      <c r="AC130" s="191">
        <f>'Data Table'!CP127</f>
        <v>6281</v>
      </c>
      <c r="AD130" s="200">
        <f>'Data Table'!CQ127</f>
        <v>4347</v>
      </c>
      <c r="AE130" s="193" t="s">
        <v>114</v>
      </c>
      <c r="AF130" s="138">
        <f t="shared" si="3"/>
        <v>8.3359340474298694E-8</v>
      </c>
      <c r="AG130" s="194">
        <f>INDEX('Data Table'!$BE$4:$BE$128,MATCH(ANG!C130,'Data Table'!$A$4:$A$128,0))</f>
        <v>116.08281930069163</v>
      </c>
      <c r="AH130" s="195">
        <f>INDEX('[3]60-Mile'!$V$4:$V$129,MATCH(AE130,'[3]60-Mile'!$A$4:$A$129,0))</f>
        <v>17.142857142857142</v>
      </c>
      <c r="AI130" s="196"/>
      <c r="AJ130" s="197">
        <f>INDEX('[3]60-Mile'!$X$4:$X$129,MATCH(AE130,'[3]60-Mile'!$A$4:$A$129,0))</f>
        <v>3.2711837883667862</v>
      </c>
      <c r="AK130" s="198">
        <f>INDEX('[3]60-Mile'!$AA$4:$AA$129,MATCH(AE130,'[3]60-Mile'!$A$4:$A$129,0))</f>
        <v>0.7142857142857143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368</v>
      </c>
      <c r="E131" s="70">
        <v>155</v>
      </c>
      <c r="F131" s="184" t="s">
        <v>157</v>
      </c>
      <c r="G131" s="185">
        <v>38</v>
      </c>
      <c r="H131" s="185">
        <f t="shared" si="2"/>
        <v>78</v>
      </c>
      <c r="I131" s="186">
        <f>INDEX('Data Table'!$F$4:$F$128,MATCH(ANG!C131,'Data Table'!$A$4:$A$128,0))</f>
        <v>7.3485256878146185E-4</v>
      </c>
      <c r="J131" s="192">
        <f>'Data Table'!BV128</f>
        <v>149</v>
      </c>
      <c r="K131" s="192">
        <f>'Data Table'!BW128</f>
        <v>106</v>
      </c>
      <c r="L131" s="192">
        <f>'Data Table'!BX128</f>
        <v>98</v>
      </c>
      <c r="M131" s="192">
        <f>'Data Table'!BY128</f>
        <v>132</v>
      </c>
      <c r="N131" s="192">
        <f>'Data Table'!BZ128</f>
        <v>171</v>
      </c>
      <c r="O131" s="192">
        <f>'Data Table'!CA128</f>
        <v>145</v>
      </c>
      <c r="P131" s="192">
        <f>'Data Table'!CB128</f>
        <v>102</v>
      </c>
      <c r="Q131" s="192">
        <f>'Data Table'!CC128</f>
        <v>0</v>
      </c>
      <c r="R131" s="192">
        <f>'Data Table'!CD128</f>
        <v>1</v>
      </c>
      <c r="S131" s="192">
        <f>'Data Table'!CE128</f>
        <v>11</v>
      </c>
      <c r="T131" s="192">
        <f>'Data Table'!CF128</f>
        <v>14</v>
      </c>
      <c r="U131" s="192">
        <f>'Data Table'!CG128</f>
        <v>16</v>
      </c>
      <c r="V131" s="192">
        <f>'Data Table'!CH128</f>
        <v>3</v>
      </c>
      <c r="W131" s="192">
        <f>'Data Table'!CI128</f>
        <v>2</v>
      </c>
      <c r="X131" s="192">
        <f>'Data Table'!CK128</f>
        <v>3776</v>
      </c>
      <c r="Y131" s="192">
        <f>'Data Table'!CL128</f>
        <v>5995</v>
      </c>
      <c r="Z131" s="192">
        <f>'Data Table'!CM128</f>
        <v>5527</v>
      </c>
      <c r="AA131" s="192">
        <f>'Data Table'!CN128</f>
        <v>3368</v>
      </c>
      <c r="AB131" s="192">
        <f>'Data Table'!CO128</f>
        <v>7377</v>
      </c>
      <c r="AC131" s="192">
        <f>'Data Table'!CP128</f>
        <v>4171</v>
      </c>
      <c r="AD131" s="201">
        <f>'Data Table'!CQ128</f>
        <v>2448</v>
      </c>
      <c r="AE131" s="193" t="s">
        <v>115</v>
      </c>
      <c r="AF131" s="138">
        <f t="shared" si="3"/>
        <v>7.3485256878146185E-4</v>
      </c>
      <c r="AG131" s="194">
        <f>INDEX('Data Table'!$BE$4:$BE$128,MATCH(ANG!C131,'Data Table'!$A$4:$A$128,0))</f>
        <v>214.88449061667376</v>
      </c>
      <c r="AH131" s="195">
        <f>INDEX('[3]60-Mile'!$V$4:$V$129,MATCH(AE131,'[3]60-Mile'!$A$4:$A$129,0))</f>
        <v>129</v>
      </c>
      <c r="AI131" s="196"/>
      <c r="AJ131" s="197">
        <f>INDEX('[3]60-Mile'!$X$4:$X$129,MATCH(AE131,'[3]60-Mile'!$A$4:$A$129,0))</f>
        <v>10.763543711854966</v>
      </c>
      <c r="AK131" s="198">
        <f>INDEX('[3]60-Mile'!$AA$4:$AA$129,MATCH(AE131,'[3]60-Mile'!$A$4:$A$129,0))</f>
        <v>6.7142857142857144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7:AF131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M1" zoomScale="130" zoomScaleNormal="130" workbookViewId="0">
      <selection activeCell="X6" sqref="X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2" t="s">
        <v>417</v>
      </c>
      <c r="L1" s="223" t="s">
        <v>424</v>
      </c>
      <c r="M1" s="224" t="s">
        <v>418</v>
      </c>
      <c r="N1" s="224" t="s">
        <v>421</v>
      </c>
      <c r="O1" s="225" t="s">
        <v>425</v>
      </c>
      <c r="P1" s="226" t="s">
        <v>419</v>
      </c>
      <c r="Q1" s="226" t="s">
        <v>422</v>
      </c>
      <c r="R1" s="227" t="s">
        <v>423</v>
      </c>
      <c r="S1" s="228" t="s">
        <v>420</v>
      </c>
      <c r="T1" s="132" t="s">
        <v>429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>
        <v>95</v>
      </c>
      <c r="H2" s="160">
        <f t="shared" ref="H2:H33" si="0">_xlfn.RANK.EQ(I2,$I$2:$I$126)</f>
        <v>109</v>
      </c>
      <c r="I2" s="161">
        <f>INDEX('Data Table'!$F$4:$F$128,MATCH('Analysis Table'!C2,'Data Table'!$A$4:$A$128,0))</f>
        <v>7.9254847393412996E-7</v>
      </c>
      <c r="J2" s="189" t="s">
        <v>175</v>
      </c>
      <c r="K2" s="138">
        <f>I2</f>
        <v>7.9254847393412996E-7</v>
      </c>
      <c r="L2" s="139">
        <f>INDEX('Data Table'!$BE$4:$BE$128,MATCH('Analysis Table'!C2,'Data Table'!$A$4:$A$128,0))</f>
        <v>63.498266008889757</v>
      </c>
      <c r="M2" s="140">
        <f>INDEX('[3]60-Mile'!$V$4:$V$129,MATCH(J2,'[3]60-Mile'!$A$4:$A$129,0))</f>
        <v>0.2857142857142857</v>
      </c>
      <c r="N2" s="187"/>
      <c r="O2" s="141">
        <f>INDEX('[3]60-Mile'!$X$4:$X$129,MATCH(J2,'[3]60-Mile'!$A$4:$A$129,0))</f>
        <v>5.5822651436386597</v>
      </c>
      <c r="P2" s="142">
        <f>INDEX('[3]60-Mile'!$AA$4:$AA$129,MATCH(J2,'[3]60-Mile'!$A$4:$A$129,0))</f>
        <v>0</v>
      </c>
      <c r="Q2" s="188"/>
      <c r="R2" s="143"/>
      <c r="S2" s="144">
        <f>('[4]Social Distancing Grades'!$M2)</f>
        <v>-1</v>
      </c>
      <c r="T2" s="267" cm="1">
        <f t="array" ref="T2:T126">'Data Table'!BU4:BU128</f>
        <v>0.92883963450292395</v>
      </c>
      <c r="U2" s="162"/>
      <c r="V2" s="162"/>
      <c r="X2" s="164" t="s">
        <v>166</v>
      </c>
      <c r="Y2" s="165">
        <f>[3]Source!$O$1</f>
        <v>43982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>
        <v>60</v>
      </c>
      <c r="H3" s="171">
        <f t="shared" si="0"/>
        <v>6</v>
      </c>
      <c r="I3" s="172">
        <f>INDEX('Data Table'!$F$4:$F$128,MATCH('Analysis Table'!C3,'Data Table'!$A$4:$A$128,0))</f>
        <v>3.9939527940588495</v>
      </c>
      <c r="J3" s="189" t="s">
        <v>211</v>
      </c>
      <c r="K3" s="138">
        <f t="shared" ref="K3:K66" si="1">I3</f>
        <v>3.9939527940588495</v>
      </c>
      <c r="L3" s="139">
        <f>INDEX('Data Table'!$BE$4:$BE$128,MATCH('Analysis Table'!C3,'Data Table'!$A$4:$A$128,0))</f>
        <v>1443.1617612143668</v>
      </c>
      <c r="M3" s="140">
        <f>INDEX('[3]60-Mile'!$V$4:$V$129,MATCH(J3,'[3]60-Mile'!$A$4:$A$129,0))</f>
        <v>245.85714285714286</v>
      </c>
      <c r="N3" s="187"/>
      <c r="O3" s="141">
        <f>INDEX('[3]60-Mile'!$X$4:$X$129,MATCH(J3,'[3]60-Mile'!$A$4:$A$129,0))</f>
        <v>93.992590379887005</v>
      </c>
      <c r="P3" s="142">
        <f>INDEX('[3]60-Mile'!$AA$4:$AA$129,MATCH(J3,'[3]60-Mile'!$A$4:$A$129,0))</f>
        <v>25.714285714285715</v>
      </c>
      <c r="Q3" s="188"/>
      <c r="R3" s="143"/>
      <c r="S3" s="144">
        <f>('[4]Social Distancing Grades'!$M3)</f>
        <v>-1</v>
      </c>
      <c r="T3" s="144">
        <v>0.50483754512635381</v>
      </c>
      <c r="U3" s="162"/>
      <c r="V3" s="162"/>
      <c r="X3" s="164" t="s">
        <v>167</v>
      </c>
      <c r="Y3" s="165">
        <f>[2]State!$C$2</f>
        <v>43983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>
        <v>19</v>
      </c>
      <c r="H4" s="171">
        <f t="shared" si="0"/>
        <v>7</v>
      </c>
      <c r="I4" s="172">
        <f>INDEX('Data Table'!$F$4:$F$128,MATCH('Analysis Table'!C4,'Data Table'!$A$4:$A$128,0))</f>
        <v>3.4173293063096528</v>
      </c>
      <c r="J4" s="189" t="s">
        <v>178</v>
      </c>
      <c r="K4" s="138">
        <f t="shared" si="1"/>
        <v>3.4173293063096528</v>
      </c>
      <c r="L4" s="139">
        <f>INDEX('Data Table'!$BE$4:$BE$128,MATCH('Analysis Table'!C4,'Data Table'!$A$4:$A$128,0))</f>
        <v>1158.1758403667054</v>
      </c>
      <c r="M4" s="140">
        <f>INDEX('[3]60-Mile'!$V$4:$V$129,MATCH(J4,'[3]60-Mile'!$A$4:$A$129,0))</f>
        <v>399</v>
      </c>
      <c r="N4" s="187"/>
      <c r="O4" s="141">
        <f>INDEX('[3]60-Mile'!$X$4:$X$129,MATCH(J4,'[3]60-Mile'!$A$4:$A$129,0))</f>
        <v>104.30687936554132</v>
      </c>
      <c r="P4" s="142">
        <f>INDEX('[3]60-Mile'!$AA$4:$AA$129,MATCH(J4,'[3]60-Mile'!$A$4:$A$129,0))</f>
        <v>56.285714285714285</v>
      </c>
      <c r="Q4" s="188"/>
      <c r="R4" s="143"/>
      <c r="S4" s="144">
        <f>('[4]Social Distancing Grades'!$M4)</f>
        <v>-1</v>
      </c>
      <c r="T4" s="144">
        <v>0.43160234899328864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>
        <v>14</v>
      </c>
      <c r="H5" s="171">
        <f t="shared" si="0"/>
        <v>1</v>
      </c>
      <c r="I5" s="172">
        <f>INDEX('Data Table'!$F$4:$F$128,MATCH('Analysis Table'!C5,'Data Table'!$A$4:$A$128,0))</f>
        <v>34.963805625374263</v>
      </c>
      <c r="J5" s="189" t="s">
        <v>227</v>
      </c>
      <c r="K5" s="138">
        <f t="shared" si="1"/>
        <v>34.963805625374263</v>
      </c>
      <c r="L5" s="139">
        <f>INDEX('Data Table'!$BE$4:$BE$128,MATCH('Analysis Table'!C5,'Data Table'!$A$4:$A$128,0))</f>
        <v>2401.6617346656667</v>
      </c>
      <c r="M5" s="140">
        <f>INDEX('[3]60-Mile'!$V$4:$V$129,MATCH(J5,'[3]60-Mile'!$A$4:$A$129,0))</f>
        <v>735.14285714285711</v>
      </c>
      <c r="N5" s="187"/>
      <c r="O5" s="141">
        <f>INDEX('[3]60-Mile'!$X$4:$X$129,MATCH(J5,'[3]60-Mile'!$A$4:$A$129,0))</f>
        <v>153.36236726335915</v>
      </c>
      <c r="P5" s="142">
        <f>INDEX('[3]60-Mile'!$AA$4:$AA$129,MATCH(J5,'[3]60-Mile'!$A$4:$A$129,0))</f>
        <v>65.857142857142861</v>
      </c>
      <c r="Q5" s="188"/>
      <c r="R5" s="143"/>
      <c r="S5" s="144">
        <f>('[4]Social Distancing Grades'!$M5)</f>
        <v>-1</v>
      </c>
      <c r="T5" s="144">
        <v>0.79401733921815887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>
        <v>36</v>
      </c>
      <c r="H6" s="171">
        <f t="shared" si="0"/>
        <v>14</v>
      </c>
      <c r="I6" s="172">
        <f>INDEX('Data Table'!$F$4:$F$128,MATCH('Analysis Table'!C6,'Data Table'!$A$4:$A$128,0))</f>
        <v>0.86744606177370542</v>
      </c>
      <c r="J6" s="189" t="s">
        <v>172</v>
      </c>
      <c r="K6" s="138">
        <f t="shared" si="1"/>
        <v>0.86744606177370542</v>
      </c>
      <c r="L6" s="139">
        <f>INDEX('Data Table'!$BE$4:$BE$128,MATCH('Analysis Table'!C6,'Data Table'!$A$4:$A$128,0))</f>
        <v>530.88402131707721</v>
      </c>
      <c r="M6" s="140">
        <f>INDEX('[3]60-Mile'!$V$4:$V$129,MATCH(J6,'[3]60-Mile'!$A$4:$A$129,0))</f>
        <v>86</v>
      </c>
      <c r="N6" s="187"/>
      <c r="O6" s="141">
        <f>INDEX('[3]60-Mile'!$X$4:$X$129,MATCH(J6,'[3]60-Mile'!$A$4:$A$129,0))</f>
        <v>41.675349031048135</v>
      </c>
      <c r="P6" s="142">
        <f>INDEX('[3]60-Mile'!$AA$4:$AA$129,MATCH(J6,'[3]60-Mile'!$A$4:$A$129,0))</f>
        <v>7.4285714285714288</v>
      </c>
      <c r="Q6" s="188"/>
      <c r="R6" s="143"/>
      <c r="S6" s="144">
        <f>('[4]Social Distancing Grades'!$M6)</f>
        <v>-1</v>
      </c>
      <c r="T6" s="144">
        <v>0.79401733921815887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>
        <v>68</v>
      </c>
      <c r="H7" s="171">
        <f t="shared" si="0"/>
        <v>39</v>
      </c>
      <c r="I7" s="172">
        <f>INDEX('Data Table'!$F$4:$F$128,MATCH('Analysis Table'!C7,'Data Table'!$A$4:$A$128,0))</f>
        <v>1.7073192150075134E-2</v>
      </c>
      <c r="J7" s="189" t="s">
        <v>235</v>
      </c>
      <c r="K7" s="138">
        <f t="shared" si="1"/>
        <v>1.7073192150075134E-2</v>
      </c>
      <c r="L7" s="139">
        <f>INDEX('Data Table'!$BE$4:$BE$128,MATCH('Analysis Table'!C7,'Data Table'!$A$4:$A$128,0))</f>
        <v>339.00270853353749</v>
      </c>
      <c r="M7" s="140">
        <f>INDEX('[3]60-Mile'!$V$4:$V$129,MATCH(J7,'[3]60-Mile'!$A$4:$A$129,0))</f>
        <v>102.14285714285714</v>
      </c>
      <c r="N7" s="187"/>
      <c r="O7" s="141">
        <f>INDEX('[3]60-Mile'!$X$4:$X$129,MATCH(J7,'[3]60-Mile'!$A$4:$A$129,0))</f>
        <v>13.167693630498819</v>
      </c>
      <c r="P7" s="142">
        <f>INDEX('[3]60-Mile'!$AA$4:$AA$129,MATCH(J7,'[3]60-Mile'!$A$4:$A$129,0))</f>
        <v>4.7142857142857144</v>
      </c>
      <c r="Q7" s="188"/>
      <c r="R7" s="143"/>
      <c r="S7" s="144">
        <f>('[4]Social Distancing Grades'!$M7)</f>
        <v>-1</v>
      </c>
      <c r="T7" s="144">
        <v>0.79554145077720206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>
        <v>21</v>
      </c>
      <c r="H8" s="171">
        <f t="shared" si="0"/>
        <v>13</v>
      </c>
      <c r="I8" s="172">
        <f>INDEX('Data Table'!$F$4:$F$128,MATCH('Analysis Table'!C8,'Data Table'!$A$4:$A$128,0))</f>
        <v>1.0748997494819956</v>
      </c>
      <c r="J8" s="189" t="s">
        <v>236</v>
      </c>
      <c r="K8" s="138">
        <f t="shared" si="1"/>
        <v>1.0748997494819956</v>
      </c>
      <c r="L8" s="139">
        <f>INDEX('Data Table'!$BE$4:$BE$128,MATCH('Analysis Table'!C8,'Data Table'!$A$4:$A$128,0))</f>
        <v>1101.041802224438</v>
      </c>
      <c r="M8" s="140">
        <f>INDEX('[3]60-Mile'!$V$4:$V$129,MATCH(J8,'[3]60-Mile'!$A$4:$A$129,0))</f>
        <v>967.57142857142856</v>
      </c>
      <c r="N8" s="187"/>
      <c r="O8" s="141">
        <f>INDEX('[3]60-Mile'!$X$4:$X$129,MATCH(J8,'[3]60-Mile'!$A$4:$A$129,0))</f>
        <v>76.933609358895239</v>
      </c>
      <c r="P8" s="142">
        <f>INDEX('[3]60-Mile'!$AA$4:$AA$129,MATCH(J8,'[3]60-Mile'!$A$4:$A$129,0))</f>
        <v>75.428571428571431</v>
      </c>
      <c r="Q8" s="188"/>
      <c r="R8" s="143"/>
      <c r="S8" s="144">
        <f>('[4]Social Distancing Grades'!$M8)</f>
        <v>-0.8</v>
      </c>
      <c r="T8" s="144">
        <v>0.6791909448818898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>
        <v>83</v>
      </c>
      <c r="H9" s="171">
        <f t="shared" si="0"/>
        <v>81</v>
      </c>
      <c r="I9" s="172">
        <f>INDEX('Data Table'!$F$4:$F$128,MATCH('Analysis Table'!C9,'Data Table'!$A$4:$A$128,0))</f>
        <v>6.2705324863519579E-4</v>
      </c>
      <c r="J9" s="189" t="s">
        <v>197</v>
      </c>
      <c r="K9" s="138">
        <f t="shared" si="1"/>
        <v>6.2705324863519579E-4</v>
      </c>
      <c r="L9" s="139">
        <f>INDEX('Data Table'!$BE$4:$BE$128,MATCH('Analysis Table'!C9,'Data Table'!$A$4:$A$128,0))</f>
        <v>1177.8841299650653</v>
      </c>
      <c r="M9" s="140">
        <f>INDEX('[3]60-Mile'!$V$4:$V$129,MATCH(J9,'[3]60-Mile'!$A$4:$A$129,0))</f>
        <v>43.285714285714285</v>
      </c>
      <c r="N9" s="187"/>
      <c r="O9" s="141">
        <f>INDEX('[3]60-Mile'!$X$4:$X$129,MATCH(J9,'[3]60-Mile'!$A$4:$A$129,0))</f>
        <v>11.510268370994124</v>
      </c>
      <c r="P9" s="142">
        <f>INDEX('[3]60-Mile'!$AA$4:$AA$129,MATCH(J9,'[3]60-Mile'!$A$4:$A$129,0))</f>
        <v>1.5714285714285714</v>
      </c>
      <c r="Q9" s="188"/>
      <c r="R9" s="143"/>
      <c r="S9" s="144">
        <f>('[4]Social Distancing Grades'!$M9)</f>
        <v>-1</v>
      </c>
      <c r="T9" s="144">
        <v>0.93049839635171805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>
        <v>67</v>
      </c>
      <c r="H10" s="171">
        <f t="shared" si="0"/>
        <v>65</v>
      </c>
      <c r="I10" s="172">
        <f>INDEX('Data Table'!$F$4:$F$128,MATCH('Analysis Table'!C10,'Data Table'!$A$4:$A$128,0))</f>
        <v>1.7595234765277168E-3</v>
      </c>
      <c r="J10" s="189" t="s">
        <v>229</v>
      </c>
      <c r="K10" s="138">
        <f t="shared" si="1"/>
        <v>1.7595234765277168E-3</v>
      </c>
      <c r="L10" s="139">
        <f>INDEX('Data Table'!$BE$4:$BE$128,MATCH('Analysis Table'!C10,'Data Table'!$A$4:$A$128,0))</f>
        <v>320.0722426204722</v>
      </c>
      <c r="M10" s="140">
        <f>INDEX('[3]60-Mile'!$V$4:$V$129,MATCH(J10,'[3]60-Mile'!$A$4:$A$129,0))</f>
        <v>115.71428571428571</v>
      </c>
      <c r="N10" s="187"/>
      <c r="O10" s="141">
        <f>INDEX('[3]60-Mile'!$X$4:$X$129,MATCH(J10,'[3]60-Mile'!$A$4:$A$129,0))</f>
        <v>9.3584821271222172</v>
      </c>
      <c r="P10" s="142">
        <f>INDEX('[3]60-Mile'!$AA$4:$AA$129,MATCH(J10,'[3]60-Mile'!$A$4:$A$129,0))</f>
        <v>2.7142857142857144</v>
      </c>
      <c r="Q10" s="188"/>
      <c r="R10" s="143"/>
      <c r="S10" s="144">
        <f>('[4]Social Distancing Grades'!$M10)</f>
        <v>-1</v>
      </c>
      <c r="T10" s="144">
        <v>0.90532578369566175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>
        <v>64</v>
      </c>
      <c r="H11" s="171">
        <f t="shared" si="0"/>
        <v>77</v>
      </c>
      <c r="I11" s="172">
        <f>INDEX('Data Table'!$F$4:$F$128,MATCH('Analysis Table'!C11,'Data Table'!$A$4:$A$128,0))</f>
        <v>1.0680524425988075E-3</v>
      </c>
      <c r="J11" s="189" t="s">
        <v>176</v>
      </c>
      <c r="K11" s="138">
        <f t="shared" si="1"/>
        <v>1.0680524425988075E-3</v>
      </c>
      <c r="L11" s="139">
        <f>INDEX('Data Table'!$BE$4:$BE$128,MATCH('Analysis Table'!C11,'Data Table'!$A$4:$A$128,0))</f>
        <v>280.29687447484491</v>
      </c>
      <c r="M11" s="140">
        <f>INDEX('[3]60-Mile'!$V$4:$V$129,MATCH(J11,'[3]60-Mile'!$A$4:$A$129,0))</f>
        <v>162.28571428571428</v>
      </c>
      <c r="N11" s="187"/>
      <c r="O11" s="141">
        <f>INDEX('[3]60-Mile'!$X$4:$X$129,MATCH(J11,'[3]60-Mile'!$A$4:$A$129,0))</f>
        <v>8.6496125962084065</v>
      </c>
      <c r="P11" s="142">
        <f>INDEX('[3]60-Mile'!$AA$4:$AA$129,MATCH(J11,'[3]60-Mile'!$A$4:$A$129,0))</f>
        <v>3.2857142857142856</v>
      </c>
      <c r="Q11" s="188"/>
      <c r="R11" s="143"/>
      <c r="S11" s="144">
        <f>('[4]Social Distancing Grades'!$M11)</f>
        <v>-1</v>
      </c>
      <c r="T11" s="144">
        <v>0.92084845312008989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>
        <v>49</v>
      </c>
      <c r="H12" s="171">
        <f t="shared" si="0"/>
        <v>51</v>
      </c>
      <c r="I12" s="172">
        <f>INDEX('Data Table'!$F$4:$F$128,MATCH('Analysis Table'!C12,'Data Table'!$A$4:$A$128,0))</f>
        <v>3.7925947273944683E-3</v>
      </c>
      <c r="J12" s="189" t="s">
        <v>209</v>
      </c>
      <c r="K12" s="138">
        <f t="shared" si="1"/>
        <v>3.7925947273944683E-3</v>
      </c>
      <c r="L12" s="139">
        <f>INDEX('Data Table'!$BE$4:$BE$128,MATCH('Analysis Table'!C12,'Data Table'!$A$4:$A$128,0))</f>
        <v>480.78726664035639</v>
      </c>
      <c r="M12" s="140">
        <f>INDEX('[3]60-Mile'!$V$4:$V$129,MATCH(J12,'[3]60-Mile'!$A$4:$A$129,0))</f>
        <v>189.57142857142858</v>
      </c>
      <c r="N12" s="187"/>
      <c r="O12" s="141">
        <f>INDEX('[3]60-Mile'!$X$4:$X$129,MATCH(J12,'[3]60-Mile'!$A$4:$A$129,0))</f>
        <v>6.865173985267262</v>
      </c>
      <c r="P12" s="142">
        <f>INDEX('[3]60-Mile'!$AA$4:$AA$129,MATCH(J12,'[3]60-Mile'!$A$4:$A$129,0))</f>
        <v>1.7142857142857142</v>
      </c>
      <c r="Q12" s="188"/>
      <c r="R12" s="143"/>
      <c r="S12" s="144">
        <f>('[4]Social Distancing Grades'!$M12)</f>
        <v>-1</v>
      </c>
      <c r="T12" s="144">
        <v>0.94921153164324767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>
        <v>40</v>
      </c>
      <c r="H13" s="171">
        <f t="shared" si="0"/>
        <v>100</v>
      </c>
      <c r="I13" s="172">
        <f>INDEX('Data Table'!$F$4:$F$128,MATCH('Analysis Table'!C13,'Data Table'!$A$4:$A$128,0))</f>
        <v>1.0606984595166484E-5</v>
      </c>
      <c r="J13" s="189" t="s">
        <v>192</v>
      </c>
      <c r="K13" s="138">
        <f t="shared" si="1"/>
        <v>1.0606984595166484E-5</v>
      </c>
      <c r="L13" s="139">
        <f>INDEX('Data Table'!$BE$4:$BE$128,MATCH('Analysis Table'!C13,'Data Table'!$A$4:$A$128,0))</f>
        <v>706.0546691620608</v>
      </c>
      <c r="M13" s="140">
        <f>INDEX('[3]60-Mile'!$V$4:$V$129,MATCH(J13,'[3]60-Mile'!$A$4:$A$129,0))</f>
        <v>35.285714285714285</v>
      </c>
      <c r="N13" s="187"/>
      <c r="O13" s="141">
        <f>INDEX('[3]60-Mile'!$X$4:$X$129,MATCH(J13,'[3]60-Mile'!$A$4:$A$129,0))</f>
        <v>25.976302101263762</v>
      </c>
      <c r="P13" s="142">
        <f>INDEX('[3]60-Mile'!$AA$4:$AA$129,MATCH(J13,'[3]60-Mile'!$A$4:$A$129,0))</f>
        <v>1.8571428571428572</v>
      </c>
      <c r="Q13" s="188"/>
      <c r="R13" s="143"/>
      <c r="S13" s="144">
        <f>('[4]Social Distancing Grades'!$M13)</f>
        <v>-1</v>
      </c>
      <c r="T13" s="144">
        <v>0.8920979259589652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>
        <v>30</v>
      </c>
      <c r="H14" s="171">
        <f t="shared" si="0"/>
        <v>59</v>
      </c>
      <c r="I14" s="172">
        <f>INDEX('Data Table'!$F$4:$F$128,MATCH('Analysis Table'!C14,'Data Table'!$A$4:$A$128,0))</f>
        <v>2.2840839274526781E-3</v>
      </c>
      <c r="J14" s="189" t="s">
        <v>218</v>
      </c>
      <c r="K14" s="138">
        <f t="shared" si="1"/>
        <v>2.2840839274526781E-3</v>
      </c>
      <c r="L14" s="139">
        <f>INDEX('Data Table'!$BE$4:$BE$128,MATCH('Analysis Table'!C14,'Data Table'!$A$4:$A$128,0))</f>
        <v>412.16281966129634</v>
      </c>
      <c r="M14" s="140">
        <f>INDEX('[3]60-Mile'!$V$4:$V$129,MATCH(J14,'[3]60-Mile'!$A$4:$A$129,0))</f>
        <v>147.57142857142858</v>
      </c>
      <c r="N14" s="187"/>
      <c r="O14" s="141">
        <f>INDEX('[3]60-Mile'!$X$4:$X$129,MATCH(J14,'[3]60-Mile'!$A$4:$A$129,0))</f>
        <v>12.702530252594222</v>
      </c>
      <c r="P14" s="142">
        <f>INDEX('[3]60-Mile'!$AA$4:$AA$129,MATCH(J14,'[3]60-Mile'!$A$4:$A$129,0))</f>
        <v>7.4285714285714288</v>
      </c>
      <c r="Q14" s="188"/>
      <c r="R14" s="143"/>
      <c r="S14" s="144">
        <f>('[4]Social Distancing Grades'!$M14)</f>
        <v>-1</v>
      </c>
      <c r="T14" s="144">
        <v>0.73642437063612864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>
        <v>57</v>
      </c>
      <c r="H15" s="171">
        <f t="shared" si="0"/>
        <v>63</v>
      </c>
      <c r="I15" s="172">
        <f>INDEX('Data Table'!$F$4:$F$128,MATCH('Analysis Table'!C15,'Data Table'!$A$4:$A$128,0))</f>
        <v>1.9244742139894364E-3</v>
      </c>
      <c r="J15" s="189" t="s">
        <v>202</v>
      </c>
      <c r="K15" s="138">
        <f t="shared" si="1"/>
        <v>1.9244742139894364E-3</v>
      </c>
      <c r="L15" s="139">
        <f>INDEX('Data Table'!$BE$4:$BE$128,MATCH('Analysis Table'!C15,'Data Table'!$A$4:$A$128,0))</f>
        <v>282.56925465181524</v>
      </c>
      <c r="M15" s="140">
        <f>INDEX('[3]60-Mile'!$V$4:$V$129,MATCH(J15,'[3]60-Mile'!$A$4:$A$129,0))</f>
        <v>89.714285714285708</v>
      </c>
      <c r="N15" s="187"/>
      <c r="O15" s="141">
        <f>INDEX('[3]60-Mile'!$X$4:$X$129,MATCH(J15,'[3]60-Mile'!$A$4:$A$129,0))</f>
        <v>18.535737203541533</v>
      </c>
      <c r="P15" s="142">
        <f>INDEX('[3]60-Mile'!$AA$4:$AA$129,MATCH(J15,'[3]60-Mile'!$A$4:$A$129,0))</f>
        <v>3.7142857142857144</v>
      </c>
      <c r="Q15" s="188"/>
      <c r="R15" s="143"/>
      <c r="S15" s="144">
        <f>('[4]Social Distancing Grades'!$M15)</f>
        <v>-1</v>
      </c>
      <c r="T15" s="144">
        <v>0.91287786904863599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>
        <v>93</v>
      </c>
      <c r="H16" s="171">
        <f t="shared" si="0"/>
        <v>115</v>
      </c>
      <c r="I16" s="172">
        <f>INDEX('Data Table'!$F$4:$F$128,MATCH('Analysis Table'!C16,'Data Table'!$A$4:$A$128,0))</f>
        <v>5.2981397651588274E-7</v>
      </c>
      <c r="J16" s="189" t="s">
        <v>177</v>
      </c>
      <c r="K16" s="138">
        <f t="shared" si="1"/>
        <v>5.2981397651588274E-7</v>
      </c>
      <c r="L16" s="139">
        <f>INDEX('Data Table'!$BE$4:$BE$128,MATCH('Analysis Table'!C16,'Data Table'!$A$4:$A$128,0))</f>
        <v>150.59918040747547</v>
      </c>
      <c r="M16" s="140">
        <f>INDEX('[3]60-Mile'!$V$4:$V$129,MATCH(J16,'[3]60-Mile'!$A$4:$A$129,0))</f>
        <v>5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0.96862142857142852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>
        <v>58</v>
      </c>
      <c r="H17" s="171">
        <f t="shared" si="0"/>
        <v>82</v>
      </c>
      <c r="I17" s="172">
        <f>INDEX('Data Table'!$F$4:$F$128,MATCH('Analysis Table'!C17,'Data Table'!$A$4:$A$128,0))</f>
        <v>6.0270185270696903E-4</v>
      </c>
      <c r="J17" s="189" t="s">
        <v>196</v>
      </c>
      <c r="K17" s="138">
        <f t="shared" si="1"/>
        <v>6.0270185270696903E-4</v>
      </c>
      <c r="L17" s="139">
        <f>INDEX('Data Table'!$BE$4:$BE$128,MATCH('Analysis Table'!C17,'Data Table'!$A$4:$A$128,0))</f>
        <v>170.12196880136096</v>
      </c>
      <c r="M17" s="140">
        <f>INDEX('[3]60-Mile'!$V$4:$V$129,MATCH(J17,'[3]60-Mile'!$A$4:$A$129,0))</f>
        <v>52.285714285714285</v>
      </c>
      <c r="N17" s="187"/>
      <c r="O17" s="141">
        <f>INDEX('[3]60-Mile'!$X$4:$X$129,MATCH(J17,'[3]60-Mile'!$A$4:$A$129,0))</f>
        <v>6.1209510035577397</v>
      </c>
      <c r="P17" s="142">
        <f>INDEX('[3]60-Mile'!$AA$4:$AA$129,MATCH(J17,'[3]60-Mile'!$A$4:$A$129,0))</f>
        <v>2.1428571428571428</v>
      </c>
      <c r="Q17" s="188"/>
      <c r="R17" s="143"/>
      <c r="S17" s="144">
        <f>('[4]Social Distancing Grades'!$M17)</f>
        <v>-1</v>
      </c>
      <c r="T17" s="144">
        <v>0.87069791314538092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>
        <v>88</v>
      </c>
      <c r="H18" s="171">
        <f t="shared" si="0"/>
        <v>20</v>
      </c>
      <c r="I18" s="172">
        <f>INDEX('Data Table'!$F$4:$F$128,MATCH('Analysis Table'!C18,'Data Table'!$A$4:$A$128,0))</f>
        <v>0.17251046381421645</v>
      </c>
      <c r="J18" s="189" t="s">
        <v>223</v>
      </c>
      <c r="K18" s="138">
        <f t="shared" si="1"/>
        <v>0.17251046381421645</v>
      </c>
      <c r="L18" s="139">
        <f>INDEX('Data Table'!$BE$4:$BE$128,MATCH('Analysis Table'!C18,'Data Table'!$A$4:$A$128,0))</f>
        <v>818.45592394854987</v>
      </c>
      <c r="M18" s="140">
        <f>INDEX('[3]60-Mile'!$V$4:$V$129,MATCH(J18,'[3]60-Mile'!$A$4:$A$129,0))</f>
        <v>160.28571428571428</v>
      </c>
      <c r="N18" s="187"/>
      <c r="O18" s="141">
        <f>INDEX('[3]60-Mile'!$X$4:$X$129,MATCH(J18,'[3]60-Mile'!$A$4:$A$129,0))</f>
        <v>97.479067714090462</v>
      </c>
      <c r="P18" s="142">
        <f>INDEX('[3]60-Mile'!$AA$4:$AA$129,MATCH(J18,'[3]60-Mile'!$A$4:$A$129,0))</f>
        <v>26.571428571428573</v>
      </c>
      <c r="Q18" s="188"/>
      <c r="R18" s="143"/>
      <c r="S18" s="144">
        <f>('[4]Social Distancing Grades'!$M18)</f>
        <v>-1</v>
      </c>
      <c r="T18" s="144">
        <v>0.79554145077720206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>
        <v>50</v>
      </c>
      <c r="H19" s="171">
        <f t="shared" si="0"/>
        <v>35</v>
      </c>
      <c r="I19" s="172">
        <f>INDEX('Data Table'!$F$4:$F$128,MATCH('Analysis Table'!C19,'Data Table'!$A$4:$A$128,0))</f>
        <v>2.641068902303222E-2</v>
      </c>
      <c r="J19" s="189" t="s">
        <v>239</v>
      </c>
      <c r="K19" s="138">
        <f t="shared" si="1"/>
        <v>2.641068902303222E-2</v>
      </c>
      <c r="L19" s="139">
        <f>INDEX('Data Table'!$BE$4:$BE$128,MATCH('Analysis Table'!C19,'Data Table'!$A$4:$A$128,0))</f>
        <v>660.52835874426955</v>
      </c>
      <c r="M19" s="140">
        <f>INDEX('[3]60-Mile'!$V$4:$V$129,MATCH(J19,'[3]60-Mile'!$A$4:$A$129,0))</f>
        <v>477.71428571428572</v>
      </c>
      <c r="N19" s="187"/>
      <c r="O19" s="141">
        <f>INDEX('[3]60-Mile'!$X$4:$X$129,MATCH(J19,'[3]60-Mile'!$A$4:$A$129,0))</f>
        <v>23.571613963812485</v>
      </c>
      <c r="P19" s="142">
        <f>INDEX('[3]60-Mile'!$AA$4:$AA$129,MATCH(J19,'[3]60-Mile'!$A$4:$A$129,0))</f>
        <v>15.857142857142858</v>
      </c>
      <c r="Q19" s="188"/>
      <c r="R19" s="143"/>
      <c r="S19" s="144">
        <f>('[4]Social Distancing Grades'!$M19)</f>
        <v>-1</v>
      </c>
      <c r="T19" s="144">
        <v>0.90532578369566175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>
        <v>47</v>
      </c>
      <c r="H20" s="171">
        <f t="shared" si="0"/>
        <v>108</v>
      </c>
      <c r="I20" s="172">
        <f>INDEX('Data Table'!$F$4:$F$128,MATCH('Analysis Table'!C20,'Data Table'!$A$4:$A$128,0))</f>
        <v>8.9884630908264409E-7</v>
      </c>
      <c r="J20" s="189" t="s">
        <v>233</v>
      </c>
      <c r="K20" s="138">
        <f t="shared" si="1"/>
        <v>8.9884630908264409E-7</v>
      </c>
      <c r="L20" s="139">
        <f>INDEX('Data Table'!$BE$4:$BE$128,MATCH('Analysis Table'!C20,'Data Table'!$A$4:$A$128,0))</f>
        <v>86.457825997628404</v>
      </c>
      <c r="M20" s="140">
        <f>INDEX('[3]60-Mile'!$V$4:$V$129,MATCH(J20,'[3]60-Mile'!$A$4:$A$129,0))</f>
        <v>7.5714285714285712</v>
      </c>
      <c r="N20" s="187"/>
      <c r="O20" s="141">
        <f>INDEX('[3]60-Mile'!$X$4:$X$129,MATCH(J20,'[3]60-Mile'!$A$4:$A$129,0))</f>
        <v>5.7360439443541162</v>
      </c>
      <c r="P20" s="142">
        <f>INDEX('[3]60-Mile'!$AA$4:$AA$129,MATCH(J20,'[3]60-Mile'!$A$4:$A$129,0))</f>
        <v>0.42857142857142855</v>
      </c>
      <c r="Q20" s="188"/>
      <c r="R20" s="143"/>
      <c r="S20" s="144">
        <f>('[4]Social Distancing Grades'!$M20)</f>
        <v>-1</v>
      </c>
      <c r="T20" s="144">
        <v>0.9663517412935323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>
        <v>94</v>
      </c>
      <c r="H21" s="171">
        <f t="shared" si="0"/>
        <v>36</v>
      </c>
      <c r="I21" s="172">
        <f>INDEX('Data Table'!$F$4:$F$128,MATCH('Analysis Table'!C21,'Data Table'!$A$4:$A$128,0))</f>
        <v>2.4776660511775496E-2</v>
      </c>
      <c r="J21" s="189" t="s">
        <v>183</v>
      </c>
      <c r="K21" s="138">
        <f t="shared" si="1"/>
        <v>2.4776660511775496E-2</v>
      </c>
      <c r="L21" s="139">
        <f>INDEX('Data Table'!$BE$4:$BE$128,MATCH('Analysis Table'!C21,'Data Table'!$A$4:$A$128,0))</f>
        <v>704.90892074040471</v>
      </c>
      <c r="M21" s="140">
        <f>INDEX('[3]60-Mile'!$V$4:$V$129,MATCH(J21,'[3]60-Mile'!$A$4:$A$129,0))</f>
        <v>99.428571428571431</v>
      </c>
      <c r="N21" s="187"/>
      <c r="O21" s="141">
        <f>INDEX('[3]60-Mile'!$X$4:$X$129,MATCH(J21,'[3]60-Mile'!$A$4:$A$129,0))</f>
        <v>19.413349027493389</v>
      </c>
      <c r="P21" s="142">
        <f>INDEX('[3]60-Mile'!$AA$4:$AA$129,MATCH(J21,'[3]60-Mile'!$A$4:$A$129,0))</f>
        <v>4.5714285714285712</v>
      </c>
      <c r="Q21" s="188"/>
      <c r="R21" s="143"/>
      <c r="S21" s="144">
        <f>('[4]Social Distancing Grades'!$M21)</f>
        <v>-1</v>
      </c>
      <c r="T21" s="144">
        <v>0.39025117503815843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>
        <v>80</v>
      </c>
      <c r="H22" s="171">
        <f t="shared" si="0"/>
        <v>79</v>
      </c>
      <c r="I22" s="172">
        <f>INDEX('Data Table'!$F$4:$F$128,MATCH('Analysis Table'!C22,'Data Table'!$A$4:$A$128,0))</f>
        <v>7.3100588395032988E-4</v>
      </c>
      <c r="J22" s="189" t="s">
        <v>207</v>
      </c>
      <c r="K22" s="138">
        <f t="shared" si="1"/>
        <v>7.3100588395032988E-4</v>
      </c>
      <c r="L22" s="139">
        <f>INDEX('Data Table'!$BE$4:$BE$128,MATCH('Analysis Table'!C22,'Data Table'!$A$4:$A$128,0))</f>
        <v>106.44515821703158</v>
      </c>
      <c r="M22" s="140">
        <f>INDEX('[3]60-Mile'!$V$4:$V$129,MATCH(J22,'[3]60-Mile'!$A$4:$A$129,0))</f>
        <v>34.142857142857146</v>
      </c>
      <c r="N22" s="187"/>
      <c r="O22" s="141">
        <f>INDEX('[3]60-Mile'!$X$4:$X$129,MATCH(J22,'[3]60-Mile'!$A$4:$A$129,0))</f>
        <v>2.2226133487754902</v>
      </c>
      <c r="P22" s="142">
        <f>INDEX('[3]60-Mile'!$AA$4:$AA$129,MATCH(J22,'[3]60-Mile'!$A$4:$A$129,0))</f>
        <v>0.14285714285714285</v>
      </c>
      <c r="Q22" s="188"/>
      <c r="R22" s="143"/>
      <c r="S22" s="144">
        <f>('[4]Social Distancing Grades'!$M22)</f>
        <v>-1</v>
      </c>
      <c r="T22" s="144">
        <v>0.94921153164324767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>
        <v>61</v>
      </c>
      <c r="H23" s="171">
        <f t="shared" si="0"/>
        <v>101</v>
      </c>
      <c r="I23" s="172">
        <f>INDEX('Data Table'!$F$4:$F$128,MATCH('Analysis Table'!C23,'Data Table'!$A$4:$A$128,0))</f>
        <v>9.9721029489288317E-6</v>
      </c>
      <c r="J23" s="189" t="s">
        <v>230</v>
      </c>
      <c r="K23" s="138">
        <f t="shared" si="1"/>
        <v>9.9721029489288317E-6</v>
      </c>
      <c r="L23" s="139">
        <f>INDEX('Data Table'!$BE$4:$BE$128,MATCH('Analysis Table'!C23,'Data Table'!$A$4:$A$128,0))</f>
        <v>153.45016488385755</v>
      </c>
      <c r="M23" s="140">
        <f>INDEX('[3]60-Mile'!$V$4:$V$129,MATCH(J23,'[3]60-Mile'!$A$4:$A$129,0))</f>
        <v>20.428571428571427</v>
      </c>
      <c r="N23" s="187"/>
      <c r="O23" s="141">
        <f>INDEX('[3]60-Mile'!$X$4:$X$129,MATCH(J23,'[3]60-Mile'!$A$4:$A$129,0))</f>
        <v>10.933228004770582</v>
      </c>
      <c r="P23" s="142">
        <f>INDEX('[3]60-Mile'!$AA$4:$AA$129,MATCH(J23,'[3]60-Mile'!$A$4:$A$129,0))</f>
        <v>1.7142857142857142</v>
      </c>
      <c r="Q23" s="188"/>
      <c r="R23" s="143"/>
      <c r="S23" s="144">
        <f>('[4]Social Distancing Grades'!$M23)</f>
        <v>-1</v>
      </c>
      <c r="T23" s="144">
        <v>0.95704627403846154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>
        <v>109</v>
      </c>
      <c r="H24" s="171">
        <f t="shared" si="0"/>
        <v>95</v>
      </c>
      <c r="I24" s="172">
        <f>INDEX('Data Table'!$F$4:$F$128,MATCH('Analysis Table'!C24,'Data Table'!$A$4:$A$128,0))</f>
        <v>5.379144192696393E-5</v>
      </c>
      <c r="J24" s="189" t="s">
        <v>220</v>
      </c>
      <c r="K24" s="138">
        <f t="shared" si="1"/>
        <v>5.379144192696393E-5</v>
      </c>
      <c r="L24" s="139">
        <f>INDEX('Data Table'!$BE$4:$BE$128,MATCH('Analysis Table'!C24,'Data Table'!$A$4:$A$128,0))</f>
        <v>226.90559793287585</v>
      </c>
      <c r="M24" s="140">
        <f>INDEX('[3]60-Mile'!$V$4:$V$129,MATCH(J24,'[3]60-Mile'!$A$4:$A$129,0))</f>
        <v>70.142857142857139</v>
      </c>
      <c r="N24" s="187"/>
      <c r="O24" s="141">
        <f>INDEX('[3]60-Mile'!$X$4:$X$129,MATCH(J24,'[3]60-Mile'!$A$4:$A$129,0))</f>
        <v>7.3678993476410506</v>
      </c>
      <c r="P24" s="142">
        <f>INDEX('[3]60-Mile'!$AA$4:$AA$129,MATCH(J24,'[3]60-Mile'!$A$4:$A$129,0))</f>
        <v>2</v>
      </c>
      <c r="Q24" s="188"/>
      <c r="R24" s="143"/>
      <c r="S24" s="144">
        <f>('[4]Social Distancing Grades'!$M24)</f>
        <v>-1</v>
      </c>
      <c r="T24" s="144">
        <v>0.91007470530845536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>
        <v>8</v>
      </c>
      <c r="H25" s="171">
        <f t="shared" si="0"/>
        <v>44</v>
      </c>
      <c r="I25" s="172">
        <f>INDEX('Data Table'!$F$4:$F$128,MATCH('Analysis Table'!C25,'Data Table'!$A$4:$A$128,0))</f>
        <v>9.1906116717056022E-3</v>
      </c>
      <c r="J25" s="189" t="s">
        <v>215</v>
      </c>
      <c r="K25" s="138">
        <f t="shared" si="1"/>
        <v>9.1906116717056022E-3</v>
      </c>
      <c r="L25" s="139">
        <f>INDEX('Data Table'!$BE$4:$BE$128,MATCH('Analysis Table'!C25,'Data Table'!$A$4:$A$128,0))</f>
        <v>438.89375719819998</v>
      </c>
      <c r="M25" s="140">
        <f>INDEX('[3]60-Mile'!$V$4:$V$129,MATCH(J25,'[3]60-Mile'!$A$4:$A$129,0))</f>
        <v>1722</v>
      </c>
      <c r="N25" s="187"/>
      <c r="O25" s="141">
        <f>INDEX('[3]60-Mile'!$X$4:$X$129,MATCH(J25,'[3]60-Mile'!$A$4:$A$129,0))</f>
        <v>18.157075920229996</v>
      </c>
      <c r="P25" s="142">
        <f>INDEX('[3]60-Mile'!$AA$4:$AA$129,MATCH(J25,'[3]60-Mile'!$A$4:$A$129,0))</f>
        <v>44.857142857142854</v>
      </c>
      <c r="Q25" s="188"/>
      <c r="R25" s="143"/>
      <c r="S25" s="144">
        <f>('[4]Social Distancing Grades'!$M25)</f>
        <v>-1</v>
      </c>
      <c r="T25" s="144">
        <v>0.97666941624365478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>
        <v>3</v>
      </c>
      <c r="H26" s="171">
        <f t="shared" si="0"/>
        <v>2</v>
      </c>
      <c r="I26" s="172">
        <f>INDEX('Data Table'!$F$4:$F$128,MATCH('Analysis Table'!C26,'Data Table'!$A$4:$A$128,0))</f>
        <v>16.685151975521574</v>
      </c>
      <c r="J26" s="189" t="s">
        <v>216</v>
      </c>
      <c r="K26" s="138">
        <f t="shared" si="1"/>
        <v>16.685151975521574</v>
      </c>
      <c r="L26" s="139">
        <f>INDEX('Data Table'!$BE$4:$BE$128,MATCH('Analysis Table'!C26,'Data Table'!$A$4:$A$128,0))</f>
        <v>1334.5818749300627</v>
      </c>
      <c r="M26" s="140">
        <f>INDEX('[3]60-Mile'!$V$4:$V$129,MATCH(J26,'[3]60-Mile'!$A$4:$A$129,0))</f>
        <v>532.71428571428567</v>
      </c>
      <c r="N26" s="187"/>
      <c r="O26" s="141">
        <f>INDEX('[3]60-Mile'!$X$4:$X$129,MATCH(J26,'[3]60-Mile'!$A$4:$A$129,0))</f>
        <v>88.045645365255567</v>
      </c>
      <c r="P26" s="142">
        <f>INDEX('[3]60-Mile'!$AA$4:$AA$129,MATCH(J26,'[3]60-Mile'!$A$4:$A$129,0))</f>
        <v>84.428571428571431</v>
      </c>
      <c r="Q26" s="188"/>
      <c r="R26" s="143"/>
      <c r="S26" s="144">
        <f>('[4]Social Distancing Grades'!$M26)</f>
        <v>-1</v>
      </c>
      <c r="T26" s="144">
        <v>-0.44499158032804886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>
        <v>65</v>
      </c>
      <c r="H27" s="171">
        <f t="shared" si="0"/>
        <v>27</v>
      </c>
      <c r="I27" s="172">
        <f>INDEX('Data Table'!$F$4:$F$128,MATCH('Analysis Table'!C27,'Data Table'!$A$4:$A$128,0))</f>
        <v>5.2783695113610009E-2</v>
      </c>
      <c r="J27" s="189" t="s">
        <v>190</v>
      </c>
      <c r="K27" s="138">
        <f t="shared" si="1"/>
        <v>5.2783695113610009E-2</v>
      </c>
      <c r="L27" s="139">
        <f>INDEX('Data Table'!$BE$4:$BE$128,MATCH('Analysis Table'!C27,'Data Table'!$A$4:$A$128,0))</f>
        <v>225.24237300528958</v>
      </c>
      <c r="M27" s="140">
        <f>INDEX('[3]60-Mile'!$V$4:$V$129,MATCH(J27,'[3]60-Mile'!$A$4:$A$129,0))</f>
        <v>108.57142857142857</v>
      </c>
      <c r="N27" s="187"/>
      <c r="O27" s="141">
        <f>INDEX('[3]60-Mile'!$X$4:$X$129,MATCH(J27,'[3]60-Mile'!$A$4:$A$129,0))</f>
        <v>3.2414397721644752</v>
      </c>
      <c r="P27" s="142">
        <f>INDEX('[3]60-Mile'!$AA$4:$AA$129,MATCH(J27,'[3]60-Mile'!$A$4:$A$129,0))</f>
        <v>2.2857142857142856</v>
      </c>
      <c r="Q27" s="188"/>
      <c r="R27" s="143"/>
      <c r="S27" s="144">
        <f>('[4]Social Distancing Grades'!$M27)</f>
        <v>-1</v>
      </c>
      <c r="T27" s="144">
        <v>0.70536283582089554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>
        <v>11</v>
      </c>
      <c r="H28" s="171">
        <f t="shared" si="0"/>
        <v>46</v>
      </c>
      <c r="I28" s="172">
        <f>INDEX('Data Table'!$F$4:$F$128,MATCH('Analysis Table'!C28,'Data Table'!$A$4:$A$128,0))</f>
        <v>7.5410845009929164E-3</v>
      </c>
      <c r="J28" s="189" t="s">
        <v>182</v>
      </c>
      <c r="K28" s="138">
        <f t="shared" si="1"/>
        <v>7.5410845009929164E-3</v>
      </c>
      <c r="L28" s="139">
        <f>INDEX('Data Table'!$BE$4:$BE$128,MATCH('Analysis Table'!C28,'Data Table'!$A$4:$A$128,0))</f>
        <v>262.98997585408932</v>
      </c>
      <c r="M28" s="140">
        <f>INDEX('[3]60-Mile'!$V$4:$V$129,MATCH(J28,'[3]60-Mile'!$A$4:$A$129,0))</f>
        <v>279</v>
      </c>
      <c r="N28" s="187"/>
      <c r="O28" s="141">
        <f>INDEX('[3]60-Mile'!$X$4:$X$129,MATCH(J28,'[3]60-Mile'!$A$4:$A$129,0))</f>
        <v>7.6181996087163011</v>
      </c>
      <c r="P28" s="142">
        <f>INDEX('[3]60-Mile'!$AA$4:$AA$129,MATCH(J28,'[3]60-Mile'!$A$4:$A$129,0))</f>
        <v>7</v>
      </c>
      <c r="Q28" s="188"/>
      <c r="R28" s="143"/>
      <c r="S28" s="144">
        <f>('[4]Social Distancing Grades'!$M28)</f>
        <v>-1</v>
      </c>
      <c r="T28" s="144">
        <v>0.84206316701415673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>
        <v>46</v>
      </c>
      <c r="H29" s="171">
        <f t="shared" si="0"/>
        <v>24</v>
      </c>
      <c r="I29" s="172">
        <f>INDEX('Data Table'!$F$4:$F$128,MATCH('Analysis Table'!C29,'Data Table'!$A$4:$A$128,0))</f>
        <v>6.9269378779773141E-2</v>
      </c>
      <c r="J29" s="189" t="s">
        <v>181</v>
      </c>
      <c r="K29" s="138">
        <f t="shared" si="1"/>
        <v>6.9269378779773141E-2</v>
      </c>
      <c r="L29" s="139">
        <f>INDEX('Data Table'!$BE$4:$BE$128,MATCH('Analysis Table'!C29,'Data Table'!$A$4:$A$128,0))</f>
        <v>515.49304081638843</v>
      </c>
      <c r="M29" s="140">
        <f>INDEX('[3]60-Mile'!$V$4:$V$129,MATCH(J29,'[3]60-Mile'!$A$4:$A$129,0))</f>
        <v>1451.8571428571429</v>
      </c>
      <c r="N29" s="187"/>
      <c r="O29" s="141">
        <f>INDEX('[3]60-Mile'!$X$4:$X$129,MATCH(J29,'[3]60-Mile'!$A$4:$A$129,0))</f>
        <v>22.002527672427469</v>
      </c>
      <c r="P29" s="142">
        <f>INDEX('[3]60-Mile'!$AA$4:$AA$129,MATCH(J29,'[3]60-Mile'!$A$4:$A$129,0))</f>
        <v>37.285714285714285</v>
      </c>
      <c r="Q29" s="188"/>
      <c r="R29" s="143"/>
      <c r="S29" s="144">
        <f>('[4]Social Distancing Grades'!$M29)</f>
        <v>-1</v>
      </c>
      <c r="T29" s="144">
        <v>0.70536283582089554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>
        <v>77</v>
      </c>
      <c r="H30" s="171">
        <f t="shared" si="0"/>
        <v>75</v>
      </c>
      <c r="I30" s="172">
        <f>INDEX('Data Table'!$F$4:$F$128,MATCH('Analysis Table'!C30,'Data Table'!$A$4:$A$128,0))</f>
        <v>1.100601077542878E-3</v>
      </c>
      <c r="J30" s="189" t="s">
        <v>186</v>
      </c>
      <c r="K30" s="138">
        <f t="shared" si="1"/>
        <v>1.100601077542878E-3</v>
      </c>
      <c r="L30" s="139">
        <f>INDEX('Data Table'!$BE$4:$BE$128,MATCH('Analysis Table'!C30,'Data Table'!$A$4:$A$128,0))</f>
        <v>241.458984669145</v>
      </c>
      <c r="M30" s="140">
        <f>INDEX('[3]60-Mile'!$V$4:$V$129,MATCH(J30,'[3]60-Mile'!$A$4:$A$129,0))</f>
        <v>253.14285714285714</v>
      </c>
      <c r="N30" s="187"/>
      <c r="O30" s="141">
        <f>INDEX('[3]60-Mile'!$X$4:$X$129,MATCH(J30,'[3]60-Mile'!$A$4:$A$129,0))</f>
        <v>5.0106384062886056</v>
      </c>
      <c r="P30" s="142">
        <f>INDEX('[3]60-Mile'!$AA$4:$AA$129,MATCH(J30,'[3]60-Mile'!$A$4:$A$129,0))</f>
        <v>3.2857142857142856</v>
      </c>
      <c r="Q30" s="188"/>
      <c r="R30" s="143"/>
      <c r="S30" s="144">
        <f>('[4]Social Distancing Grades'!$M30)</f>
        <v>-1</v>
      </c>
      <c r="T30" s="144">
        <v>0.93502858630167018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>
        <v>43</v>
      </c>
      <c r="H31" s="171">
        <f t="shared" si="0"/>
        <v>73</v>
      </c>
      <c r="I31" s="172">
        <f>INDEX('Data Table'!$F$4:$F$128,MATCH('Analysis Table'!C31,'Data Table'!$A$4:$A$128,0))</f>
        <v>1.1951053169476564E-3</v>
      </c>
      <c r="J31" s="189" t="s">
        <v>185</v>
      </c>
      <c r="K31" s="138">
        <f t="shared" si="1"/>
        <v>1.1951053169476564E-3</v>
      </c>
      <c r="L31" s="139">
        <f>INDEX('Data Table'!$BE$4:$BE$128,MATCH('Analysis Table'!C31,'Data Table'!$A$4:$A$128,0))</f>
        <v>97.182045698313132</v>
      </c>
      <c r="M31" s="140">
        <f>INDEX('[3]60-Mile'!$V$4:$V$129,MATCH(J31,'[3]60-Mile'!$A$4:$A$129,0))</f>
        <v>1.8571428571428572</v>
      </c>
      <c r="N31" s="187"/>
      <c r="O31" s="141">
        <f>INDEX('[3]60-Mile'!$X$4:$X$129,MATCH(J31,'[3]60-Mile'!$A$4:$A$129,0))</f>
        <v>4.5503298989176715</v>
      </c>
      <c r="P31" s="142">
        <f>INDEX('[3]60-Mile'!$AA$4:$AA$129,MATCH(J31,'[3]60-Mile'!$A$4:$A$129,0))</f>
        <v>0.14285714285714285</v>
      </c>
      <c r="Q31" s="188"/>
      <c r="R31" s="143"/>
      <c r="S31" s="144">
        <f>('[4]Social Distancing Grades'!$M31)</f>
        <v>-1</v>
      </c>
      <c r="T31" s="144">
        <v>0.63092029454416565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>
        <v>66</v>
      </c>
      <c r="H32" s="171">
        <f t="shared" si="0"/>
        <v>67</v>
      </c>
      <c r="I32" s="172">
        <f>INDEX('Data Table'!$F$4:$F$128,MATCH('Analysis Table'!C32,'Data Table'!$A$4:$A$128,0))</f>
        <v>1.3625646124001793E-3</v>
      </c>
      <c r="J32" s="189" t="s">
        <v>221</v>
      </c>
      <c r="K32" s="138">
        <f t="shared" si="1"/>
        <v>1.3625646124001793E-3</v>
      </c>
      <c r="L32" s="139">
        <f>INDEX('Data Table'!$BE$4:$BE$128,MATCH('Analysis Table'!C32,'Data Table'!$A$4:$A$128,0))</f>
        <v>336.6660136971451</v>
      </c>
      <c r="M32" s="140">
        <f>INDEX('[3]60-Mile'!$V$4:$V$129,MATCH(J32,'[3]60-Mile'!$A$4:$A$129,0))</f>
        <v>177.85714285714286</v>
      </c>
      <c r="N32" s="187"/>
      <c r="O32" s="141">
        <f>INDEX('[3]60-Mile'!$X$4:$X$129,MATCH(J32,'[3]60-Mile'!$A$4:$A$129,0))</f>
        <v>3.9178171292290074</v>
      </c>
      <c r="P32" s="142">
        <f>INDEX('[3]60-Mile'!$AA$4:$AA$129,MATCH(J32,'[3]60-Mile'!$A$4:$A$129,0))</f>
        <v>2.1428571428571428</v>
      </c>
      <c r="Q32" s="188"/>
      <c r="R32" s="143"/>
      <c r="S32" s="144">
        <f>('[4]Social Distancing Grades'!$M32)</f>
        <v>-1</v>
      </c>
      <c r="T32" s="144">
        <v>0.91483059299191372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>
        <v>51</v>
      </c>
      <c r="H33" s="171">
        <f t="shared" si="0"/>
        <v>91</v>
      </c>
      <c r="I33" s="172">
        <f>INDEX('Data Table'!$F$4:$F$128,MATCH('Analysis Table'!C33,'Data Table'!$A$4:$A$128,0))</f>
        <v>1.0032575674719998E-4</v>
      </c>
      <c r="J33" s="189" t="s">
        <v>217</v>
      </c>
      <c r="K33" s="138">
        <f t="shared" si="1"/>
        <v>1.0032575674719998E-4</v>
      </c>
      <c r="L33" s="139">
        <f>INDEX('Data Table'!$BE$4:$BE$128,MATCH('Analysis Table'!C33,'Data Table'!$A$4:$A$128,0))</f>
        <v>87.76095587257565</v>
      </c>
      <c r="M33" s="140">
        <f>INDEX('[3]60-Mile'!$V$4:$V$129,MATCH(J33,'[3]60-Mile'!$A$4:$A$129,0))</f>
        <v>3.4285714285714284</v>
      </c>
      <c r="N33" s="187"/>
      <c r="O33" s="141">
        <f>INDEX('[3]60-Mile'!$X$4:$X$129,MATCH(J33,'[3]60-Mile'!$A$4:$A$129,0))</f>
        <v>2.2795053473396272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0.78427911614213763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>
        <v>107</v>
      </c>
      <c r="H34" s="171">
        <f t="shared" ref="H34:H65" si="2">_xlfn.RANK.EQ(I34,$I$2:$I$126)</f>
        <v>37</v>
      </c>
      <c r="I34" s="172">
        <f>INDEX('Data Table'!$F$4:$F$128,MATCH('Analysis Table'!C34,'Data Table'!$A$4:$A$128,0))</f>
        <v>2.2837080437117692E-2</v>
      </c>
      <c r="J34" s="189" t="s">
        <v>201</v>
      </c>
      <c r="K34" s="138">
        <f t="shared" si="1"/>
        <v>2.2837080437117692E-2</v>
      </c>
      <c r="L34" s="139">
        <f>INDEX('Data Table'!$BE$4:$BE$128,MATCH('Analysis Table'!C34,'Data Table'!$A$4:$A$128,0))</f>
        <v>611.674558996114</v>
      </c>
      <c r="M34" s="140">
        <f>INDEX('[3]60-Mile'!$V$4:$V$129,MATCH(J34,'[3]60-Mile'!$A$4:$A$129,0))</f>
        <v>246.71428571428572</v>
      </c>
      <c r="N34" s="187"/>
      <c r="O34" s="141">
        <f>INDEX('[3]60-Mile'!$X$4:$X$129,MATCH(J34,'[3]60-Mile'!$A$4:$A$129,0))</f>
        <v>4.8708687042119321</v>
      </c>
      <c r="P34" s="142">
        <f>INDEX('[3]60-Mile'!$AA$4:$AA$129,MATCH(J34,'[3]60-Mile'!$A$4:$A$129,0))</f>
        <v>1.8571428571428572</v>
      </c>
      <c r="Q34" s="188"/>
      <c r="R34" s="143"/>
      <c r="S34" s="144">
        <f>('[4]Social Distancing Grades'!$M34)</f>
        <v>-1</v>
      </c>
      <c r="T34" s="144">
        <v>0.78181092911088057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>
        <v>52</v>
      </c>
      <c r="H35" s="171">
        <f t="shared" si="2"/>
        <v>15</v>
      </c>
      <c r="I35" s="172">
        <f>INDEX('Data Table'!$F$4:$F$128,MATCH('Analysis Table'!C35,'Data Table'!$A$4:$A$128,0))</f>
        <v>0.66635380125485466</v>
      </c>
      <c r="J35" s="189" t="s">
        <v>212</v>
      </c>
      <c r="K35" s="138">
        <f t="shared" si="1"/>
        <v>0.66635380125485466</v>
      </c>
      <c r="L35" s="139">
        <f>INDEX('Data Table'!$BE$4:$BE$128,MATCH('Analysis Table'!C35,'Data Table'!$A$4:$A$128,0))</f>
        <v>1221.2886470308633</v>
      </c>
      <c r="M35" s="140">
        <f>INDEX('[3]60-Mile'!$V$4:$V$129,MATCH(J35,'[3]60-Mile'!$A$4:$A$129,0))</f>
        <v>440.42857142857144</v>
      </c>
      <c r="N35" s="187"/>
      <c r="O35" s="141">
        <f>INDEX('[3]60-Mile'!$X$4:$X$129,MATCH(J35,'[3]60-Mile'!$A$4:$A$129,0))</f>
        <v>81.92528948562196</v>
      </c>
      <c r="P35" s="142">
        <f>INDEX('[3]60-Mile'!$AA$4:$AA$129,MATCH(J35,'[3]60-Mile'!$A$4:$A$129,0))</f>
        <v>40.285714285714285</v>
      </c>
      <c r="Q35" s="188"/>
      <c r="R35" s="143"/>
      <c r="S35" s="144">
        <f>('[4]Social Distancing Grades'!$M35)</f>
        <v>-1</v>
      </c>
      <c r="T35" s="144">
        <v>0.47711047290153763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>
        <v>63</v>
      </c>
      <c r="H36" s="171">
        <f t="shared" si="2"/>
        <v>106</v>
      </c>
      <c r="I36" s="172">
        <f>INDEX('Data Table'!$F$4:$F$128,MATCH('Analysis Table'!C36,'Data Table'!$A$4:$A$128,0))</f>
        <v>3.1819513767486916E-6</v>
      </c>
      <c r="J36" s="189" t="s">
        <v>179</v>
      </c>
      <c r="K36" s="138">
        <f t="shared" si="1"/>
        <v>3.1819513767486916E-6</v>
      </c>
      <c r="L36" s="139">
        <f>INDEX('Data Table'!$BE$4:$BE$128,MATCH('Analysis Table'!C36,'Data Table'!$A$4:$A$128,0))</f>
        <v>157.74330988437399</v>
      </c>
      <c r="M36" s="140">
        <f>INDEX('[3]60-Mile'!$V$4:$V$129,MATCH(J36,'[3]60-Mile'!$A$4:$A$129,0))</f>
        <v>3.1428571428571428</v>
      </c>
      <c r="N36" s="187"/>
      <c r="O36" s="141">
        <f>INDEX('[3]60-Mile'!$X$4:$X$129,MATCH(J36,'[3]60-Mile'!$A$4:$A$129,0))</f>
        <v>9.2584666931027915</v>
      </c>
      <c r="P36" s="142">
        <f>INDEX('[3]60-Mile'!$AA$4:$AA$129,MATCH(J36,'[3]60-Mile'!$A$4:$A$129,0))</f>
        <v>0.14285714285714285</v>
      </c>
      <c r="Q36" s="188"/>
      <c r="R36" s="143"/>
      <c r="S36" s="144">
        <f>('[4]Social Distancing Grades'!$M36)</f>
        <v>-0.8</v>
      </c>
      <c r="T36" s="144">
        <v>1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>
        <v>27</v>
      </c>
      <c r="H37" s="171">
        <f t="shared" si="2"/>
        <v>52</v>
      </c>
      <c r="I37" s="172">
        <f>INDEX('Data Table'!$F$4:$F$128,MATCH('Analysis Table'!C37,'Data Table'!$A$4:$A$128,0))</f>
        <v>3.2460828719431943E-3</v>
      </c>
      <c r="J37" s="189" t="s">
        <v>225</v>
      </c>
      <c r="K37" s="138">
        <f t="shared" si="1"/>
        <v>3.2460828719431943E-3</v>
      </c>
      <c r="L37" s="139">
        <f>INDEX('Data Table'!$BE$4:$BE$128,MATCH('Analysis Table'!C37,'Data Table'!$A$4:$A$128,0))</f>
        <v>218.82038090575364</v>
      </c>
      <c r="M37" s="140">
        <f>INDEX('[3]60-Mile'!$V$4:$V$129,MATCH(J37,'[3]60-Mile'!$A$4:$A$129,0))</f>
        <v>219.71428571428572</v>
      </c>
      <c r="N37" s="187"/>
      <c r="O37" s="141">
        <f>INDEX('[3]60-Mile'!$X$4:$X$129,MATCH(J37,'[3]60-Mile'!$A$4:$A$129,0))</f>
        <v>9.6312179879047957</v>
      </c>
      <c r="P37" s="142">
        <f>INDEX('[3]60-Mile'!$AA$4:$AA$129,MATCH(J37,'[3]60-Mile'!$A$4:$A$129,0))</f>
        <v>7</v>
      </c>
      <c r="Q37" s="188"/>
      <c r="R37" s="143"/>
      <c r="S37" s="144">
        <f>('[4]Social Distancing Grades'!$M37)</f>
        <v>-1</v>
      </c>
      <c r="T37" s="144">
        <v>0.77429968749296219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370</v>
      </c>
      <c r="E38" s="68">
        <v>86</v>
      </c>
      <c r="F38" s="170" t="s">
        <v>153</v>
      </c>
      <c r="G38" s="171">
        <v>24</v>
      </c>
      <c r="H38" s="171">
        <f t="shared" si="2"/>
        <v>43</v>
      </c>
      <c r="I38" s="172">
        <f>INDEX('Data Table'!$F$4:$F$128,MATCH('Analysis Table'!C38,'Data Table'!$A$4:$A$128,0))</f>
        <v>1.005421102102309E-2</v>
      </c>
      <c r="J38" s="189" t="s">
        <v>204</v>
      </c>
      <c r="K38" s="138">
        <f t="shared" si="1"/>
        <v>1.005421102102309E-2</v>
      </c>
      <c r="L38" s="139">
        <f>INDEX('Data Table'!$BE$4:$BE$128,MATCH('Analysis Table'!C38,'Data Table'!$A$4:$A$128,0))</f>
        <v>213.35512836769664</v>
      </c>
      <c r="M38" s="140">
        <f>INDEX('[3]60-Mile'!$V$4:$V$129,MATCH(J38,'[3]60-Mile'!$A$4:$A$129,0))</f>
        <v>256.85714285714283</v>
      </c>
      <c r="N38" s="187"/>
      <c r="O38" s="141">
        <f>INDEX('[3]60-Mile'!$X$4:$X$129,MATCH(J38,'[3]60-Mile'!$A$4:$A$129,0))</f>
        <v>7.0463378846433127</v>
      </c>
      <c r="P38" s="142">
        <f>INDEX('[3]60-Mile'!$AA$4:$AA$129,MATCH(J38,'[3]60-Mile'!$A$4:$A$129,0))</f>
        <v>7.5714285714285712</v>
      </c>
      <c r="Q38" s="188"/>
      <c r="R38" s="143"/>
      <c r="S38" s="144">
        <f>('[4]Social Distancing Grades'!$M38)</f>
        <v>-1</v>
      </c>
      <c r="T38" s="144">
        <v>0.70536283582089554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>
        <v>72</v>
      </c>
      <c r="H39" s="171">
        <f t="shared" si="2"/>
        <v>72</v>
      </c>
      <c r="I39" s="172">
        <f>INDEX('Data Table'!$F$4:$F$128,MATCH('Analysis Table'!C39,'Data Table'!$A$4:$A$128,0))</f>
        <v>1.2149413924941561E-3</v>
      </c>
      <c r="J39" s="189" t="s">
        <v>171</v>
      </c>
      <c r="K39" s="138">
        <f t="shared" si="1"/>
        <v>1.2149413924941561E-3</v>
      </c>
      <c r="L39" s="139">
        <f>INDEX('Data Table'!$BE$4:$BE$128,MATCH('Analysis Table'!C39,'Data Table'!$A$4:$A$128,0))</f>
        <v>467.57323112468322</v>
      </c>
      <c r="M39" s="140">
        <f>INDEX('[3]60-Mile'!$V$4:$V$129,MATCH(J39,'[3]60-Mile'!$A$4:$A$129,0))</f>
        <v>152.57142857142858</v>
      </c>
      <c r="N39" s="187"/>
      <c r="O39" s="141">
        <f>INDEX('[3]60-Mile'!$X$4:$X$129,MATCH(J39,'[3]60-Mile'!$A$4:$A$129,0))</f>
        <v>8.7872872021277555</v>
      </c>
      <c r="P39" s="142">
        <f>INDEX('[3]60-Mile'!$AA$4:$AA$129,MATCH(J39,'[3]60-Mile'!$A$4:$A$129,0))</f>
        <v>3.1428571428571428</v>
      </c>
      <c r="Q39" s="188"/>
      <c r="R39" s="143"/>
      <c r="S39" s="144">
        <f>('[4]Social Distancing Grades'!$M39)</f>
        <v>-1</v>
      </c>
      <c r="T39" s="144">
        <v>0.94921153164324767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>
        <v>23</v>
      </c>
      <c r="H40" s="171">
        <f t="shared" si="2"/>
        <v>62</v>
      </c>
      <c r="I40" s="172">
        <f>INDEX('Data Table'!$F$4:$F$128,MATCH('Analysis Table'!C40,'Data Table'!$A$4:$A$128,0))</f>
        <v>1.9406746240902546E-3</v>
      </c>
      <c r="J40" s="189" t="s">
        <v>222</v>
      </c>
      <c r="K40" s="138">
        <f t="shared" si="1"/>
        <v>1.9406746240902546E-3</v>
      </c>
      <c r="L40" s="139">
        <f>INDEX('Data Table'!$BE$4:$BE$128,MATCH('Analysis Table'!C40,'Data Table'!$A$4:$A$128,0))</f>
        <v>160.55532569863854</v>
      </c>
      <c r="M40" s="140">
        <f>INDEX('[3]60-Mile'!$V$4:$V$129,MATCH(J40,'[3]60-Mile'!$A$4:$A$129,0))</f>
        <v>38.142857142857146</v>
      </c>
      <c r="N40" s="187"/>
      <c r="O40" s="141">
        <f>INDEX('[3]60-Mile'!$X$4:$X$129,MATCH(J40,'[3]60-Mile'!$A$4:$A$129,0))</f>
        <v>6.7826631254705472</v>
      </c>
      <c r="P40" s="142">
        <f>INDEX('[3]60-Mile'!$AA$4:$AA$129,MATCH(J40,'[3]60-Mile'!$A$4:$A$129,0))</f>
        <v>1.7142857142857142</v>
      </c>
      <c r="Q40" s="188"/>
      <c r="R40" s="143"/>
      <c r="S40" s="144">
        <f>('[4]Social Distancing Grades'!$M40)</f>
        <v>-1</v>
      </c>
      <c r="T40" s="144">
        <v>0.65910190288402604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>
        <v>16</v>
      </c>
      <c r="H41" s="171">
        <f t="shared" si="2"/>
        <v>11</v>
      </c>
      <c r="I41" s="172">
        <f>INDEX('Data Table'!$F$4:$F$128,MATCH('Analysis Table'!C41,'Data Table'!$A$4:$A$128,0))</f>
        <v>1.8836022781981532</v>
      </c>
      <c r="J41" s="189" t="s">
        <v>210</v>
      </c>
      <c r="K41" s="138">
        <f t="shared" si="1"/>
        <v>1.8836022781981532</v>
      </c>
      <c r="L41" s="139">
        <f>INDEX('Data Table'!$BE$4:$BE$128,MATCH('Analysis Table'!C41,'Data Table'!$A$4:$A$128,0))</f>
        <v>957.33836030078805</v>
      </c>
      <c r="M41" s="140">
        <f>INDEX('[3]60-Mile'!$V$4:$V$129,MATCH(J41,'[3]60-Mile'!$A$4:$A$129,0))</f>
        <v>829</v>
      </c>
      <c r="N41" s="187"/>
      <c r="O41" s="141">
        <f>INDEX('[3]60-Mile'!$X$4:$X$129,MATCH(J41,'[3]60-Mile'!$A$4:$A$129,0))</f>
        <v>66.235922950847495</v>
      </c>
      <c r="P41" s="142">
        <f>INDEX('[3]60-Mile'!$AA$4:$AA$129,MATCH(J41,'[3]60-Mile'!$A$4:$A$129,0))</f>
        <v>64</v>
      </c>
      <c r="Q41" s="188"/>
      <c r="R41" s="143"/>
      <c r="S41" s="144">
        <f>('[4]Social Distancing Grades'!$M41)</f>
        <v>-0.8</v>
      </c>
      <c r="T41" s="144">
        <v>0.67670415959252894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>
        <v>74</v>
      </c>
      <c r="H42" s="171">
        <f t="shared" si="2"/>
        <v>29</v>
      </c>
      <c r="I42" s="172">
        <f>INDEX('Data Table'!$F$4:$F$128,MATCH('Analysis Table'!C42,'Data Table'!$A$4:$A$128,0))</f>
        <v>5.0590957359507666E-2</v>
      </c>
      <c r="J42" s="189" t="s">
        <v>240</v>
      </c>
      <c r="K42" s="138">
        <f t="shared" si="1"/>
        <v>5.0590957359507666E-2</v>
      </c>
      <c r="L42" s="139">
        <f>INDEX('Data Table'!$BE$4:$BE$128,MATCH('Analysis Table'!C42,'Data Table'!$A$4:$A$128,0))</f>
        <v>828.38197749322137</v>
      </c>
      <c r="M42" s="140">
        <f>INDEX('[3]60-Mile'!$V$4:$V$129,MATCH(J42,'[3]60-Mile'!$A$4:$A$129,0))</f>
        <v>962.71428571428567</v>
      </c>
      <c r="N42" s="187"/>
      <c r="O42" s="141">
        <f>INDEX('[3]60-Mile'!$X$4:$X$129,MATCH(J42,'[3]60-Mile'!$A$4:$A$129,0))</f>
        <v>31.84569434187431</v>
      </c>
      <c r="P42" s="142">
        <f>INDEX('[3]60-Mile'!$AA$4:$AA$129,MATCH(J42,'[3]60-Mile'!$A$4:$A$129,0))</f>
        <v>28.428571428571427</v>
      </c>
      <c r="Q42" s="188"/>
      <c r="R42" s="143"/>
      <c r="S42" s="144">
        <f>('[4]Social Distancing Grades'!$M42)</f>
        <v>-1</v>
      </c>
      <c r="T42" s="144">
        <v>0.9663517412935323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>
        <v>79</v>
      </c>
      <c r="H43" s="171">
        <f t="shared" si="2"/>
        <v>80</v>
      </c>
      <c r="I43" s="172">
        <f>INDEX('Data Table'!$F$4:$F$128,MATCH('Analysis Table'!C43,'Data Table'!$A$4:$A$128,0))</f>
        <v>7.2962060632741194E-4</v>
      </c>
      <c r="J43" s="189" t="s">
        <v>206</v>
      </c>
      <c r="K43" s="138">
        <f t="shared" si="1"/>
        <v>7.2962060632741194E-4</v>
      </c>
      <c r="L43" s="139">
        <f>INDEX('Data Table'!$BE$4:$BE$128,MATCH('Analysis Table'!C43,'Data Table'!$A$4:$A$128,0))</f>
        <v>296.04748310548382</v>
      </c>
      <c r="M43" s="140">
        <f>INDEX('[3]60-Mile'!$V$4:$V$129,MATCH(J43,'[3]60-Mile'!$A$4:$A$129,0))</f>
        <v>95.571428571428569</v>
      </c>
      <c r="N43" s="187"/>
      <c r="O43" s="141">
        <f>INDEX('[3]60-Mile'!$X$4:$X$129,MATCH(J43,'[3]60-Mile'!$A$4:$A$129,0))</f>
        <v>13.745474244850788</v>
      </c>
      <c r="P43" s="142">
        <f>INDEX('[3]60-Mile'!$AA$4:$AA$129,MATCH(J43,'[3]60-Mile'!$A$4:$A$129,0))</f>
        <v>3.4285714285714284</v>
      </c>
      <c r="Q43" s="188"/>
      <c r="R43" s="143"/>
      <c r="S43" s="144">
        <f>('[4]Social Distancing Grades'!$M43)</f>
        <v>-1</v>
      </c>
      <c r="T43" s="144">
        <v>0.90493756086343047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>
        <v>87</v>
      </c>
      <c r="H44" s="171">
        <f t="shared" si="2"/>
        <v>40</v>
      </c>
      <c r="I44" s="172">
        <f>INDEX('Data Table'!$F$4:$F$128,MATCH('Analysis Table'!C44,'Data Table'!$A$4:$A$128,0))</f>
        <v>1.5080112961113909E-2</v>
      </c>
      <c r="J44" s="189" t="s">
        <v>195</v>
      </c>
      <c r="K44" s="138">
        <f t="shared" si="1"/>
        <v>1.5080112961113909E-2</v>
      </c>
      <c r="L44" s="139">
        <f>INDEX('Data Table'!$BE$4:$BE$128,MATCH('Analysis Table'!C44,'Data Table'!$A$4:$A$128,0))</f>
        <v>720.30904256308224</v>
      </c>
      <c r="M44" s="140">
        <f>INDEX('[3]60-Mile'!$V$4:$V$129,MATCH(J44,'[3]60-Mile'!$A$4:$A$129,0))</f>
        <v>119.85714285714286</v>
      </c>
      <c r="N44" s="187"/>
      <c r="O44" s="141">
        <f>INDEX('[3]60-Mile'!$X$4:$X$129,MATCH(J44,'[3]60-Mile'!$A$4:$A$129,0))</f>
        <v>23.940571598579371</v>
      </c>
      <c r="P44" s="142">
        <f>INDEX('[3]60-Mile'!$AA$4:$AA$129,MATCH(J44,'[3]60-Mile'!$A$4:$A$129,0))</f>
        <v>5.4285714285714288</v>
      </c>
      <c r="Q44" s="188"/>
      <c r="R44" s="143"/>
      <c r="S44" s="144">
        <f>('[4]Social Distancing Grades'!$M44)</f>
        <v>-1</v>
      </c>
      <c r="T44" s="144">
        <v>0.71550406831522417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>
        <v>118</v>
      </c>
      <c r="H45" s="171">
        <f t="shared" si="2"/>
        <v>120</v>
      </c>
      <c r="I45" s="172">
        <f>INDEX('Data Table'!$F$4:$F$128,MATCH('Analysis Table'!C45,'Data Table'!$A$4:$A$128,0))</f>
        <v>1.8869728955642756E-9</v>
      </c>
      <c r="J45" s="189" t="s">
        <v>200</v>
      </c>
      <c r="K45" s="138">
        <f t="shared" si="1"/>
        <v>1.8869728955642756E-9</v>
      </c>
      <c r="L45" s="139">
        <f>INDEX('Data Table'!$BE$4:$BE$128,MATCH('Analysis Table'!C45,'Data Table'!$A$4:$A$128,0))</f>
        <v>45.626560025765592</v>
      </c>
      <c r="M45" s="140">
        <f>INDEX('[3]60-Mile'!$V$4:$V$129,MATCH(J45,'[3]60-Mile'!$A$4:$A$129,0))</f>
        <v>0.5714285714285714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0.97666941624365478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>
        <v>39</v>
      </c>
      <c r="H46" s="171">
        <f t="shared" si="2"/>
        <v>18</v>
      </c>
      <c r="I46" s="172">
        <f>INDEX('Data Table'!$F$4:$F$128,MATCH('Analysis Table'!C46,'Data Table'!$A$4:$A$128,0))</f>
        <v>0.25042686014988375</v>
      </c>
      <c r="J46" s="189" t="s">
        <v>238</v>
      </c>
      <c r="K46" s="138">
        <f t="shared" si="1"/>
        <v>0.25042686014988375</v>
      </c>
      <c r="L46" s="139">
        <f>INDEX('Data Table'!$BE$4:$BE$128,MATCH('Analysis Table'!C46,'Data Table'!$A$4:$A$128,0))</f>
        <v>303.9592910364745</v>
      </c>
      <c r="M46" s="140">
        <f>INDEX('[3]60-Mile'!$V$4:$V$129,MATCH(J46,'[3]60-Mile'!$A$4:$A$129,0))</f>
        <v>74.285714285714292</v>
      </c>
      <c r="N46" s="187"/>
      <c r="O46" s="141">
        <f>INDEX('[3]60-Mile'!$X$4:$X$129,MATCH(J46,'[3]60-Mile'!$A$4:$A$129,0))</f>
        <v>16.004238698370415</v>
      </c>
      <c r="P46" s="142">
        <f>INDEX('[3]60-Mile'!$AA$4:$AA$129,MATCH(J46,'[3]60-Mile'!$A$4:$A$129,0))</f>
        <v>5.8571428571428568</v>
      </c>
      <c r="Q46" s="188"/>
      <c r="R46" s="143"/>
      <c r="S46" s="144">
        <f>('[4]Social Distancing Grades'!$M46)</f>
        <v>-1</v>
      </c>
      <c r="T46" s="144">
        <v>0.79401733921815887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>
        <v>18</v>
      </c>
      <c r="H47" s="171">
        <f t="shared" si="2"/>
        <v>9</v>
      </c>
      <c r="I47" s="172">
        <f>INDEX('Data Table'!$F$4:$F$128,MATCH('Analysis Table'!C47,'Data Table'!$A$4:$A$128,0))</f>
        <v>2.9925724962432443</v>
      </c>
      <c r="J47" s="189" t="s">
        <v>205</v>
      </c>
      <c r="K47" s="138">
        <f t="shared" si="1"/>
        <v>2.9925724962432443</v>
      </c>
      <c r="L47" s="139">
        <f>INDEX('Data Table'!$BE$4:$BE$128,MATCH('Analysis Table'!C47,'Data Table'!$A$4:$A$128,0))</f>
        <v>862.62065182525407</v>
      </c>
      <c r="M47" s="140">
        <f>INDEX('[3]60-Mile'!$V$4:$V$129,MATCH(J47,'[3]60-Mile'!$A$4:$A$129,0))</f>
        <v>1551.7142857142858</v>
      </c>
      <c r="N47" s="187"/>
      <c r="O47" s="141">
        <f>INDEX('[3]60-Mile'!$X$4:$X$129,MATCH(J47,'[3]60-Mile'!$A$4:$A$129,0))</f>
        <v>41.878901702898013</v>
      </c>
      <c r="P47" s="142">
        <f>INDEX('[3]60-Mile'!$AA$4:$AA$129,MATCH(J47,'[3]60-Mile'!$A$4:$A$129,0))</f>
        <v>64</v>
      </c>
      <c r="Q47" s="188"/>
      <c r="R47" s="143"/>
      <c r="S47" s="144">
        <f>('[4]Social Distancing Grades'!$M47)</f>
        <v>-0.4</v>
      </c>
      <c r="T47" s="144">
        <v>5.7190933013347434E-2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>
        <v>17</v>
      </c>
      <c r="H48" s="171">
        <f t="shared" si="2"/>
        <v>3</v>
      </c>
      <c r="I48" s="172">
        <f>INDEX('Data Table'!$F$4:$F$128,MATCH('Analysis Table'!C48,'Data Table'!$A$4:$A$128,0))</f>
        <v>15.406346797032187</v>
      </c>
      <c r="J48" s="189" t="s">
        <v>174</v>
      </c>
      <c r="K48" s="138">
        <f t="shared" si="1"/>
        <v>15.406346797032187</v>
      </c>
      <c r="L48" s="139">
        <f>INDEX('Data Table'!$BE$4:$BE$128,MATCH('Analysis Table'!C48,'Data Table'!$A$4:$A$128,0))</f>
        <v>1380.70557449649</v>
      </c>
      <c r="M48" s="140">
        <f>INDEX('[3]60-Mile'!$V$4:$V$129,MATCH(J48,'[3]60-Mile'!$A$4:$A$129,0))</f>
        <v>753</v>
      </c>
      <c r="N48" s="187"/>
      <c r="O48" s="141">
        <f>INDEX('[3]60-Mile'!$X$4:$X$129,MATCH(J48,'[3]60-Mile'!$A$4:$A$129,0))</f>
        <v>90.449427548065074</v>
      </c>
      <c r="P48" s="142">
        <f>INDEX('[3]60-Mile'!$AA$4:$AA$129,MATCH(J48,'[3]60-Mile'!$A$4:$A$129,0))</f>
        <v>54</v>
      </c>
      <c r="Q48" s="188"/>
      <c r="R48" s="143"/>
      <c r="S48" s="144">
        <f>('[4]Social Distancing Grades'!$M48)</f>
        <v>-0.8</v>
      </c>
      <c r="T48" s="144">
        <v>0.2716045510455104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>
        <v>48</v>
      </c>
      <c r="H49" s="171">
        <f t="shared" si="2"/>
        <v>58</v>
      </c>
      <c r="I49" s="172">
        <f>INDEX('Data Table'!$F$4:$F$128,MATCH('Analysis Table'!C49,'Data Table'!$A$4:$A$128,0))</f>
        <v>2.3149839573706464E-3</v>
      </c>
      <c r="J49" s="189" t="s">
        <v>226</v>
      </c>
      <c r="K49" s="138">
        <f t="shared" si="1"/>
        <v>2.3149839573706464E-3</v>
      </c>
      <c r="L49" s="139">
        <f>INDEX('Data Table'!$BE$4:$BE$128,MATCH('Analysis Table'!C49,'Data Table'!$A$4:$A$128,0))</f>
        <v>353.24040227554923</v>
      </c>
      <c r="M49" s="140">
        <f>INDEX('[3]60-Mile'!$V$4:$V$129,MATCH(J49,'[3]60-Mile'!$A$4:$A$129,0))</f>
        <v>224.85714285714286</v>
      </c>
      <c r="N49" s="187"/>
      <c r="O49" s="141">
        <f>INDEX('[3]60-Mile'!$X$4:$X$129,MATCH(J49,'[3]60-Mile'!$A$4:$A$129,0))</f>
        <v>13.588488700749517</v>
      </c>
      <c r="P49" s="142">
        <f>INDEX('[3]60-Mile'!$AA$4:$AA$129,MATCH(J49,'[3]60-Mile'!$A$4:$A$129,0))</f>
        <v>12</v>
      </c>
      <c r="Q49" s="188"/>
      <c r="R49" s="143"/>
      <c r="S49" s="144">
        <f>('[4]Social Distancing Grades'!$M49)</f>
        <v>-1</v>
      </c>
      <c r="T49" s="144">
        <v>0.73642437063612864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>
        <v>81</v>
      </c>
      <c r="H50" s="171">
        <f t="shared" si="2"/>
        <v>50</v>
      </c>
      <c r="I50" s="172">
        <f>INDEX('Data Table'!$F$4:$F$128,MATCH('Analysis Table'!C50,'Data Table'!$A$4:$A$128,0))</f>
        <v>4.6765233705429489E-3</v>
      </c>
      <c r="J50" s="189" t="s">
        <v>203</v>
      </c>
      <c r="K50" s="138">
        <f t="shared" si="1"/>
        <v>4.6765233705429489E-3</v>
      </c>
      <c r="L50" s="139">
        <f>INDEX('Data Table'!$BE$4:$BE$128,MATCH('Analysis Table'!C50,'Data Table'!$A$4:$A$128,0))</f>
        <v>366.0887671959967</v>
      </c>
      <c r="M50" s="140">
        <f>INDEX('[3]60-Mile'!$V$4:$V$129,MATCH(J50,'[3]60-Mile'!$A$4:$A$129,0))</f>
        <v>151</v>
      </c>
      <c r="N50" s="187"/>
      <c r="O50" s="141">
        <f>INDEX('[3]60-Mile'!$X$4:$X$129,MATCH(J50,'[3]60-Mile'!$A$4:$A$129,0))</f>
        <v>15.980698123655516</v>
      </c>
      <c r="P50" s="142">
        <f>INDEX('[3]60-Mile'!$AA$4:$AA$129,MATCH(J50,'[3]60-Mile'!$A$4:$A$129,0))</f>
        <v>9.8571428571428577</v>
      </c>
      <c r="Q50" s="188"/>
      <c r="R50" s="143"/>
      <c r="S50" s="144">
        <f>('[4]Social Distancing Grades'!$M50)</f>
        <v>-1</v>
      </c>
      <c r="T50" s="144">
        <v>0.73642437063612864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>
        <v>101</v>
      </c>
      <c r="H51" s="171">
        <f t="shared" si="2"/>
        <v>34</v>
      </c>
      <c r="I51" s="172">
        <f>INDEX('Data Table'!$F$4:$F$128,MATCH('Analysis Table'!C51,'Data Table'!$A$4:$A$128,0))</f>
        <v>2.890577727323184E-2</v>
      </c>
      <c r="J51" s="189" t="s">
        <v>228</v>
      </c>
      <c r="K51" s="138">
        <f t="shared" si="1"/>
        <v>2.890577727323184E-2</v>
      </c>
      <c r="L51" s="139">
        <f>INDEX('Data Table'!$BE$4:$BE$128,MATCH('Analysis Table'!C51,'Data Table'!$A$4:$A$128,0))</f>
        <v>710.54193744137535</v>
      </c>
      <c r="M51" s="140">
        <f>INDEX('[3]60-Mile'!$V$4:$V$129,MATCH(J51,'[3]60-Mile'!$A$4:$A$129,0))</f>
        <v>152.14285714285714</v>
      </c>
      <c r="N51" s="187"/>
      <c r="O51" s="141">
        <f>INDEX('[3]60-Mile'!$X$4:$X$129,MATCH(J51,'[3]60-Mile'!$A$4:$A$129,0))</f>
        <v>80.946110207967379</v>
      </c>
      <c r="P51" s="142">
        <f>INDEX('[3]60-Mile'!$AA$4:$AA$129,MATCH(J51,'[3]60-Mile'!$A$4:$A$129,0))</f>
        <v>19.285714285714285</v>
      </c>
      <c r="Q51" s="188"/>
      <c r="R51" s="143"/>
      <c r="S51" s="144">
        <f>('[4]Social Distancing Grades'!$M51)</f>
        <v>-1</v>
      </c>
      <c r="T51" s="144">
        <v>0.73642437063612864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>
        <v>73</v>
      </c>
      <c r="H52" s="171">
        <f t="shared" si="2"/>
        <v>99</v>
      </c>
      <c r="I52" s="172">
        <f>INDEX('Data Table'!$F$4:$F$128,MATCH('Analysis Table'!C52,'Data Table'!$A$4:$A$128,0))</f>
        <v>1.5356073053855747E-5</v>
      </c>
      <c r="J52" s="189" t="s">
        <v>194</v>
      </c>
      <c r="K52" s="138">
        <f t="shared" si="1"/>
        <v>1.5356073053855747E-5</v>
      </c>
      <c r="L52" s="139">
        <f>INDEX('Data Table'!$BE$4:$BE$128,MATCH('Analysis Table'!C52,'Data Table'!$A$4:$A$128,0))</f>
        <v>292.31516600960367</v>
      </c>
      <c r="M52" s="140">
        <f>INDEX('[3]60-Mile'!$V$4:$V$129,MATCH(J52,'[3]60-Mile'!$A$4:$A$129,0))</f>
        <v>32</v>
      </c>
      <c r="N52" s="187"/>
      <c r="O52" s="141">
        <f>INDEX('[3]60-Mile'!$X$4:$X$129,MATCH(J52,'[3]60-Mile'!$A$4:$A$129,0))</f>
        <v>23.915846116477645</v>
      </c>
      <c r="P52" s="142">
        <f>INDEX('[3]60-Mile'!$AA$4:$AA$129,MATCH(J52,'[3]60-Mile'!$A$4:$A$129,0))</f>
        <v>3</v>
      </c>
      <c r="Q52" s="188"/>
      <c r="R52" s="143"/>
      <c r="S52" s="144">
        <f>('[4]Social Distancing Grades'!$M52)</f>
        <v>-1</v>
      </c>
      <c r="T52" s="144">
        <v>0.77760353822017958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>
        <v>71</v>
      </c>
      <c r="H53" s="171">
        <f t="shared" si="2"/>
        <v>28</v>
      </c>
      <c r="I53" s="172">
        <f>INDEX('Data Table'!$F$4:$F$128,MATCH('Analysis Table'!C53,'Data Table'!$A$4:$A$128,0))</f>
        <v>5.0627215412348173E-2</v>
      </c>
      <c r="J53" s="189" t="s">
        <v>180</v>
      </c>
      <c r="K53" s="138">
        <f t="shared" si="1"/>
        <v>5.0627215412348173E-2</v>
      </c>
      <c r="L53" s="139">
        <f>INDEX('Data Table'!$BE$4:$BE$128,MATCH('Analysis Table'!C53,'Data Table'!$A$4:$A$128,0))</f>
        <v>129.13570082118173</v>
      </c>
      <c r="M53" s="140">
        <f>INDEX('[3]60-Mile'!$V$4:$V$129,MATCH(J53,'[3]60-Mile'!$A$4:$A$129,0))</f>
        <v>16.142857142857142</v>
      </c>
      <c r="N53" s="187"/>
      <c r="O53" s="141">
        <f>INDEX('[3]60-Mile'!$X$4:$X$129,MATCH(J53,'[3]60-Mile'!$A$4:$A$129,0))</f>
        <v>8.016813641583429</v>
      </c>
      <c r="P53" s="142">
        <f>INDEX('[3]60-Mile'!$AA$4:$AA$129,MATCH(J53,'[3]60-Mile'!$A$4:$A$129,0))</f>
        <v>0.8571428571428571</v>
      </c>
      <c r="Q53" s="188"/>
      <c r="R53" s="143"/>
      <c r="S53" s="144">
        <f>('[4]Social Distancing Grades'!$M53)</f>
        <v>-1</v>
      </c>
      <c r="T53" s="144">
        <v>0.54354887820512832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>
        <v>75</v>
      </c>
      <c r="H54" s="171">
        <f t="shared" si="2"/>
        <v>16</v>
      </c>
      <c r="I54" s="172">
        <f>INDEX('Data Table'!$F$4:$F$128,MATCH('Analysis Table'!C54,'Data Table'!$A$4:$A$128,0))</f>
        <v>0.32477873304415428</v>
      </c>
      <c r="J54" s="189" t="s">
        <v>224</v>
      </c>
      <c r="K54" s="138">
        <f t="shared" si="1"/>
        <v>0.32477873304415428</v>
      </c>
      <c r="L54" s="139">
        <f>INDEX('Data Table'!$BE$4:$BE$128,MATCH('Analysis Table'!C54,'Data Table'!$A$4:$A$128,0))</f>
        <v>1382.8460902089184</v>
      </c>
      <c r="M54" s="140">
        <f>INDEX('[3]60-Mile'!$V$4:$V$129,MATCH(J54,'[3]60-Mile'!$A$4:$A$129,0))</f>
        <v>73.857142857142861</v>
      </c>
      <c r="N54" s="187"/>
      <c r="O54" s="141">
        <f>INDEX('[3]60-Mile'!$X$4:$X$129,MATCH(J54,'[3]60-Mile'!$A$4:$A$129,0))</f>
        <v>14.68137911748599</v>
      </c>
      <c r="P54" s="142">
        <f>INDEX('[3]60-Mile'!$AA$4:$AA$129,MATCH(J54,'[3]60-Mile'!$A$4:$A$129,0))</f>
        <v>2.7142857142857144</v>
      </c>
      <c r="Q54" s="188"/>
      <c r="R54" s="143"/>
      <c r="S54" s="144">
        <f>('[4]Social Distancing Grades'!$M54)</f>
        <v>-1</v>
      </c>
      <c r="T54" s="144">
        <v>0.39025117503815843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>
        <v>116</v>
      </c>
      <c r="H55" s="171">
        <f t="shared" si="2"/>
        <v>76</v>
      </c>
      <c r="I55" s="172">
        <f>INDEX('Data Table'!$F$4:$F$128,MATCH('Analysis Table'!C55,'Data Table'!$A$4:$A$128,0))</f>
        <v>1.0729642958372055E-3</v>
      </c>
      <c r="J55" s="189" t="s">
        <v>199</v>
      </c>
      <c r="K55" s="138">
        <f t="shared" si="1"/>
        <v>1.0729642958372055E-3</v>
      </c>
      <c r="L55" s="139">
        <f>INDEX('Data Table'!$BE$4:$BE$128,MATCH('Analysis Table'!C55,'Data Table'!$A$4:$A$128,0))</f>
        <v>1107.7486100358926</v>
      </c>
      <c r="M55" s="140">
        <f>INDEX('[3]60-Mile'!$V$4:$V$129,MATCH(J55,'[3]60-Mile'!$A$4:$A$129,0))</f>
        <v>117.42857142857143</v>
      </c>
      <c r="N55" s="187"/>
      <c r="O55" s="141">
        <f>INDEX('[3]60-Mile'!$X$4:$X$129,MATCH(J55,'[3]60-Mile'!$A$4:$A$129,0))</f>
        <v>52.783447110985989</v>
      </c>
      <c r="P55" s="142">
        <f>INDEX('[3]60-Mile'!$AA$4:$AA$129,MATCH(J55,'[3]60-Mile'!$A$4:$A$129,0))</f>
        <v>6.7142857142857144</v>
      </c>
      <c r="Q55" s="188"/>
      <c r="R55" s="143"/>
      <c r="S55" s="144">
        <f>('[4]Social Distancing Grades'!$M55)</f>
        <v>-1</v>
      </c>
      <c r="T55" s="144">
        <v>0.71550406831522417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>
        <v>108</v>
      </c>
      <c r="H56" s="171">
        <f t="shared" si="2"/>
        <v>110</v>
      </c>
      <c r="I56" s="172">
        <f>INDEX('Data Table'!$F$4:$F$128,MATCH('Analysis Table'!C56,'Data Table'!$A$4:$A$128,0))</f>
        <v>7.8707004617999379E-7</v>
      </c>
      <c r="J56" s="189" t="s">
        <v>189</v>
      </c>
      <c r="K56" s="138">
        <f t="shared" si="1"/>
        <v>7.8707004617999379E-7</v>
      </c>
      <c r="L56" s="139">
        <f>INDEX('Data Table'!$BE$4:$BE$128,MATCH('Analysis Table'!C56,'Data Table'!$A$4:$A$128,0))</f>
        <v>303.07543076557738</v>
      </c>
      <c r="M56" s="140">
        <f>INDEX('[3]60-Mile'!$V$4:$V$129,MATCH(J56,'[3]60-Mile'!$A$4:$A$129,0))</f>
        <v>50.285714285714285</v>
      </c>
      <c r="N56" s="187"/>
      <c r="O56" s="141">
        <f>INDEX('[3]60-Mile'!$X$4:$X$129,MATCH(J56,'[3]60-Mile'!$A$4:$A$129,0))</f>
        <v>11.068491827428126</v>
      </c>
      <c r="P56" s="142">
        <f>INDEX('[3]60-Mile'!$AA$4:$AA$129,MATCH(J56,'[3]60-Mile'!$A$4:$A$129,0))</f>
        <v>1.4285714285714286</v>
      </c>
      <c r="Q56" s="188"/>
      <c r="R56" s="143"/>
      <c r="S56" s="144">
        <f>('[4]Social Distancing Grades'!$M56)</f>
        <v>-1</v>
      </c>
      <c r="T56" s="144">
        <v>0.98305099601593626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>
        <v>41</v>
      </c>
      <c r="H57" s="171">
        <f t="shared" si="2"/>
        <v>22</v>
      </c>
      <c r="I57" s="172">
        <f>INDEX('Data Table'!$F$4:$F$128,MATCH('Analysis Table'!C57,'Data Table'!$A$4:$A$128,0))</f>
        <v>9.108807814465586E-2</v>
      </c>
      <c r="J57" s="189" t="s">
        <v>237</v>
      </c>
      <c r="K57" s="138">
        <f t="shared" si="1"/>
        <v>9.108807814465586E-2</v>
      </c>
      <c r="L57" s="139">
        <f>INDEX('Data Table'!$BE$4:$BE$128,MATCH('Analysis Table'!C57,'Data Table'!$A$4:$A$128,0))</f>
        <v>513.83637828055987</v>
      </c>
      <c r="M57" s="140">
        <f>INDEX('[3]60-Mile'!$V$4:$V$129,MATCH(J57,'[3]60-Mile'!$A$4:$A$129,0))</f>
        <v>270.85714285714283</v>
      </c>
      <c r="N57" s="187"/>
      <c r="O57" s="141">
        <f>INDEX('[3]60-Mile'!$X$4:$X$129,MATCH(J57,'[3]60-Mile'!$A$4:$A$129,0))</f>
        <v>33.964540430809762</v>
      </c>
      <c r="P57" s="142">
        <f>INDEX('[3]60-Mile'!$AA$4:$AA$129,MATCH(J57,'[3]60-Mile'!$A$4:$A$129,0))</f>
        <v>19.571428571428573</v>
      </c>
      <c r="Q57" s="188"/>
      <c r="R57" s="143"/>
      <c r="S57" s="144">
        <f>('[4]Social Distancing Grades'!$M57)</f>
        <v>-1</v>
      </c>
      <c r="T57" s="144">
        <v>0.6791909448818898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370</v>
      </c>
      <c r="E58" s="68">
        <v>102</v>
      </c>
      <c r="F58" s="170" t="s">
        <v>157</v>
      </c>
      <c r="G58" s="171">
        <v>25</v>
      </c>
      <c r="H58" s="171">
        <f t="shared" si="2"/>
        <v>55</v>
      </c>
      <c r="I58" s="172">
        <f>INDEX('Data Table'!$F$4:$F$128,MATCH('Analysis Table'!C58,'Data Table'!$A$4:$A$128,0))</f>
        <v>2.7283549999312855E-3</v>
      </c>
      <c r="J58" s="189" t="s">
        <v>198</v>
      </c>
      <c r="K58" s="138">
        <f t="shared" si="1"/>
        <v>2.7283549999312855E-3</v>
      </c>
      <c r="L58" s="139">
        <f>INDEX('Data Table'!$BE$4:$BE$128,MATCH('Analysis Table'!C58,'Data Table'!$A$4:$A$128,0))</f>
        <v>256.00789712489291</v>
      </c>
      <c r="M58" s="140">
        <f>INDEX('[3]60-Mile'!$V$4:$V$129,MATCH(J58,'[3]60-Mile'!$A$4:$A$129,0))</f>
        <v>334.57142857142856</v>
      </c>
      <c r="N58" s="187"/>
      <c r="O58" s="141">
        <f>INDEX('[3]60-Mile'!$X$4:$X$129,MATCH(J58,'[3]60-Mile'!$A$4:$A$129,0))</f>
        <v>6.5266598036636578</v>
      </c>
      <c r="P58" s="142">
        <f>INDEX('[3]60-Mile'!$AA$4:$AA$129,MATCH(J58,'[3]60-Mile'!$A$4:$A$129,0))</f>
        <v>6.1428571428571432</v>
      </c>
      <c r="Q58" s="188"/>
      <c r="R58" s="143"/>
      <c r="S58" s="144">
        <f>('[4]Social Distancing Grades'!$M58)</f>
        <v>-1</v>
      </c>
      <c r="T58" s="144">
        <v>0.93502858630167018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370</v>
      </c>
      <c r="E59" s="68">
        <v>54</v>
      </c>
      <c r="F59" s="170" t="s">
        <v>153</v>
      </c>
      <c r="G59" s="171">
        <v>76</v>
      </c>
      <c r="H59" s="171">
        <f t="shared" si="2"/>
        <v>32</v>
      </c>
      <c r="I59" s="172">
        <f>INDEX('Data Table'!$F$4:$F$128,MATCH('Analysis Table'!C59,'Data Table'!$A$4:$A$128,0))</f>
        <v>3.4410600934549847E-2</v>
      </c>
      <c r="J59" s="189" t="s">
        <v>191</v>
      </c>
      <c r="K59" s="138">
        <f t="shared" si="1"/>
        <v>3.4410600934549847E-2</v>
      </c>
      <c r="L59" s="139">
        <f>INDEX('Data Table'!$BE$4:$BE$128,MATCH('Analysis Table'!C59,'Data Table'!$A$4:$A$128,0))</f>
        <v>648.39528473768621</v>
      </c>
      <c r="M59" s="140">
        <f>INDEX('[3]60-Mile'!$V$4:$V$129,MATCH(J59,'[3]60-Mile'!$A$4:$A$129,0))</f>
        <v>253</v>
      </c>
      <c r="N59" s="187"/>
      <c r="O59" s="141">
        <f>INDEX('[3]60-Mile'!$X$4:$X$129,MATCH(J59,'[3]60-Mile'!$A$4:$A$129,0))</f>
        <v>36.034071974710749</v>
      </c>
      <c r="P59" s="142">
        <f>INDEX('[3]60-Mile'!$AA$4:$AA$129,MATCH(J59,'[3]60-Mile'!$A$4:$A$129,0))</f>
        <v>12.571428571428571</v>
      </c>
      <c r="Q59" s="188"/>
      <c r="R59" s="143"/>
      <c r="S59" s="144">
        <f>('[4]Social Distancing Grades'!$M59)</f>
        <v>-1</v>
      </c>
      <c r="T59" s="144">
        <v>0.77760353822017958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370</v>
      </c>
      <c r="E60" s="68">
        <v>152</v>
      </c>
      <c r="F60" s="170" t="s">
        <v>153</v>
      </c>
      <c r="G60" s="171">
        <v>45</v>
      </c>
      <c r="H60" s="171">
        <f t="shared" si="2"/>
        <v>10</v>
      </c>
      <c r="I60" s="172">
        <f>INDEX('Data Table'!$F$4:$F$128,MATCH('Analysis Table'!C60,'Data Table'!$A$4:$A$128,0))</f>
        <v>2.9150061032283503</v>
      </c>
      <c r="J60" s="189" t="s">
        <v>232</v>
      </c>
      <c r="K60" s="138">
        <f t="shared" si="1"/>
        <v>2.9150061032283503</v>
      </c>
      <c r="L60" s="139">
        <f>INDEX('Data Table'!$BE$4:$BE$128,MATCH('Analysis Table'!C60,'Data Table'!$A$4:$A$128,0))</f>
        <v>1113.7792541692722</v>
      </c>
      <c r="M60" s="140">
        <f>INDEX('[3]60-Mile'!$V$4:$V$129,MATCH(J60,'[3]60-Mile'!$A$4:$A$129,0))</f>
        <v>392.57142857142856</v>
      </c>
      <c r="N60" s="187"/>
      <c r="O60" s="141">
        <f>INDEX('[3]60-Mile'!$X$4:$X$129,MATCH(J60,'[3]60-Mile'!$A$4:$A$129,0))</f>
        <v>93.022136071612451</v>
      </c>
      <c r="P60" s="142">
        <f>INDEX('[3]60-Mile'!$AA$4:$AA$129,MATCH(J60,'[3]60-Mile'!$A$4:$A$129,0))</f>
        <v>72.285714285714292</v>
      </c>
      <c r="Q60" s="188"/>
      <c r="R60" s="143"/>
      <c r="S60" s="144">
        <f>('[4]Social Distancing Grades'!$M60)</f>
        <v>-1</v>
      </c>
      <c r="T60" s="144">
        <v>0.50483754512635381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370</v>
      </c>
      <c r="E61" s="68">
        <v>62</v>
      </c>
      <c r="F61" s="170" t="s">
        <v>76</v>
      </c>
      <c r="G61" s="171">
        <v>4</v>
      </c>
      <c r="H61" s="171">
        <f t="shared" si="2"/>
        <v>25</v>
      </c>
      <c r="I61" s="172">
        <f>INDEX('Data Table'!$F$4:$F$128,MATCH('Analysis Table'!C61,'Data Table'!$A$4:$A$128,0))</f>
        <v>6.6556243082010941E-2</v>
      </c>
      <c r="J61" s="189" t="s">
        <v>193</v>
      </c>
      <c r="K61" s="138">
        <f t="shared" si="1"/>
        <v>6.6556243082010941E-2</v>
      </c>
      <c r="L61" s="139">
        <f>INDEX('Data Table'!$BE$4:$BE$128,MATCH('Analysis Table'!C61,'Data Table'!$A$4:$A$128,0))</f>
        <v>531.83573337470534</v>
      </c>
      <c r="M61" s="140">
        <f>INDEX('[3]60-Mile'!$V$4:$V$129,MATCH(J61,'[3]60-Mile'!$A$4:$A$129,0))</f>
        <v>226</v>
      </c>
      <c r="N61" s="187"/>
      <c r="O61" s="141">
        <f>INDEX('[3]60-Mile'!$X$4:$X$129,MATCH(J61,'[3]60-Mile'!$A$4:$A$129,0))</f>
        <v>21.437849419027955</v>
      </c>
      <c r="P61" s="142">
        <f>INDEX('[3]60-Mile'!$AA$4:$AA$129,MATCH(J61,'[3]60-Mile'!$A$4:$A$129,0))</f>
        <v>13</v>
      </c>
      <c r="Q61" s="188"/>
      <c r="R61" s="143"/>
      <c r="S61" s="144">
        <f>('[4]Social Distancing Grades'!$M61)</f>
        <v>-0.4</v>
      </c>
      <c r="T61" s="144">
        <v>0.87069791314538092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370</v>
      </c>
      <c r="E62" s="68">
        <v>156</v>
      </c>
      <c r="F62" s="170" t="s">
        <v>153</v>
      </c>
      <c r="G62" s="171">
        <v>9</v>
      </c>
      <c r="H62" s="171">
        <f t="shared" si="2"/>
        <v>64</v>
      </c>
      <c r="I62" s="172">
        <f>INDEX('Data Table'!$F$4:$F$128,MATCH('Analysis Table'!C62,'Data Table'!$A$4:$A$128,0))</f>
        <v>1.8908306731144644E-3</v>
      </c>
      <c r="J62" s="189" t="s">
        <v>234</v>
      </c>
      <c r="K62" s="138">
        <f t="shared" si="1"/>
        <v>1.8908306731144644E-3</v>
      </c>
      <c r="L62" s="139">
        <f>INDEX('Data Table'!$BE$4:$BE$128,MATCH('Analysis Table'!C62,'Data Table'!$A$4:$A$128,0))</f>
        <v>277.68672646421805</v>
      </c>
      <c r="M62" s="140">
        <f>INDEX('[3]60-Mile'!$V$4:$V$129,MATCH(J62,'[3]60-Mile'!$A$4:$A$129,0))</f>
        <v>216.71428571428572</v>
      </c>
      <c r="N62" s="187"/>
      <c r="O62" s="141">
        <f>INDEX('[3]60-Mile'!$X$4:$X$129,MATCH(J62,'[3]60-Mile'!$A$4:$A$129,0))</f>
        <v>23.130989622753543</v>
      </c>
      <c r="P62" s="142">
        <f>INDEX('[3]60-Mile'!$AA$4:$AA$129,MATCH(J62,'[3]60-Mile'!$A$4:$A$129,0))</f>
        <v>8</v>
      </c>
      <c r="Q62" s="188"/>
      <c r="R62" s="143"/>
      <c r="S62" s="144">
        <f>('[4]Social Distancing Grades'!$M62)</f>
        <v>-1</v>
      </c>
      <c r="T62" s="144">
        <v>0.73642437063612864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370</v>
      </c>
      <c r="E63" s="68">
        <v>116</v>
      </c>
      <c r="F63" s="170" t="s">
        <v>153</v>
      </c>
      <c r="G63" s="171">
        <v>92</v>
      </c>
      <c r="H63" s="171">
        <f t="shared" si="2"/>
        <v>53</v>
      </c>
      <c r="I63" s="172">
        <f>INDEX('Data Table'!$F$4:$F$128,MATCH('Analysis Table'!C63,'Data Table'!$A$4:$A$128,0))</f>
        <v>3.0384370115564565E-3</v>
      </c>
      <c r="J63" s="189" t="s">
        <v>214</v>
      </c>
      <c r="K63" s="138">
        <f t="shared" si="1"/>
        <v>3.0384370115564565E-3</v>
      </c>
      <c r="L63" s="139">
        <f>INDEX('Data Table'!$BE$4:$BE$128,MATCH('Analysis Table'!C63,'Data Table'!$A$4:$A$128,0))</f>
        <v>203.23724727920302</v>
      </c>
      <c r="M63" s="140">
        <f>INDEX('[3]60-Mile'!$V$4:$V$129,MATCH(J63,'[3]60-Mile'!$A$4:$A$129,0))</f>
        <v>106</v>
      </c>
      <c r="N63" s="187"/>
      <c r="O63" s="141">
        <f>INDEX('[3]60-Mile'!$X$4:$X$129,MATCH(J63,'[3]60-Mile'!$A$4:$A$129,0))</f>
        <v>16.99196657580222</v>
      </c>
      <c r="P63" s="142">
        <f>INDEX('[3]60-Mile'!$AA$4:$AA$129,MATCH(J63,'[3]60-Mile'!$A$4:$A$129,0))</f>
        <v>3.2857142857142856</v>
      </c>
      <c r="Q63" s="188"/>
      <c r="R63" s="143"/>
      <c r="S63" s="144">
        <f>('[4]Social Distancing Grades'!$M63)</f>
        <v>-1</v>
      </c>
      <c r="T63" s="144">
        <v>0.6791909448818898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370</v>
      </c>
      <c r="E64" s="68">
        <v>96</v>
      </c>
      <c r="F64" s="170" t="s">
        <v>153</v>
      </c>
      <c r="G64" s="171">
        <v>2</v>
      </c>
      <c r="H64" s="171">
        <f t="shared" si="2"/>
        <v>21</v>
      </c>
      <c r="I64" s="172">
        <f>INDEX('Data Table'!$F$4:$F$128,MATCH('Analysis Table'!C64,'Data Table'!$A$4:$A$128,0))</f>
        <v>0.14500873439135781</v>
      </c>
      <c r="J64" s="189" t="s">
        <v>208</v>
      </c>
      <c r="K64" s="138">
        <f t="shared" si="1"/>
        <v>0.14500873439135781</v>
      </c>
      <c r="L64" s="139">
        <f>INDEX('Data Table'!$BE$4:$BE$128,MATCH('Analysis Table'!C64,'Data Table'!$A$4:$A$128,0))</f>
        <v>442.41622684983014</v>
      </c>
      <c r="M64" s="140">
        <f>INDEX('[3]60-Mile'!$V$4:$V$129,MATCH(J64,'[3]60-Mile'!$A$4:$A$129,0))</f>
        <v>463.14285714285717</v>
      </c>
      <c r="N64" s="187"/>
      <c r="O64" s="141">
        <f>INDEX('[3]60-Mile'!$X$4:$X$129,MATCH(J64,'[3]60-Mile'!$A$4:$A$129,0))</f>
        <v>23.628457708959786</v>
      </c>
      <c r="P64" s="142">
        <f>INDEX('[3]60-Mile'!$AA$4:$AA$129,MATCH(J64,'[3]60-Mile'!$A$4:$A$129,0))</f>
        <v>21.285714285714285</v>
      </c>
      <c r="Q64" s="188"/>
      <c r="R64" s="143"/>
      <c r="S64" s="144">
        <f>('[4]Social Distancing Grades'!$M64)</f>
        <v>-0.8</v>
      </c>
      <c r="T64" s="144">
        <v>0.63092029454416565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370</v>
      </c>
      <c r="E65" s="68">
        <v>29</v>
      </c>
      <c r="F65" s="170" t="s">
        <v>153</v>
      </c>
      <c r="G65" s="171">
        <v>6</v>
      </c>
      <c r="H65" s="171">
        <f t="shared" si="2"/>
        <v>23</v>
      </c>
      <c r="I65" s="172">
        <f>INDEX('Data Table'!$F$4:$F$128,MATCH('Analysis Table'!C65,'Data Table'!$A$4:$A$128,0))</f>
        <v>7.6536905777577158E-2</v>
      </c>
      <c r="J65" s="189" t="s">
        <v>184</v>
      </c>
      <c r="K65" s="138">
        <f t="shared" si="1"/>
        <v>7.6536905777577158E-2</v>
      </c>
      <c r="L65" s="139">
        <f>INDEX('Data Table'!$BE$4:$BE$128,MATCH('Analysis Table'!C65,'Data Table'!$A$4:$A$128,0))</f>
        <v>402.67452265683681</v>
      </c>
      <c r="M65" s="140">
        <f>INDEX('[3]60-Mile'!$V$4:$V$129,MATCH(J65,'[3]60-Mile'!$A$4:$A$129,0))</f>
        <v>477</v>
      </c>
      <c r="N65" s="187"/>
      <c r="O65" s="141">
        <f>INDEX('[3]60-Mile'!$X$4:$X$129,MATCH(J65,'[3]60-Mile'!$A$4:$A$129,0))</f>
        <v>16.329466164766096</v>
      </c>
      <c r="P65" s="142">
        <f>INDEX('[3]60-Mile'!$AA$4:$AA$129,MATCH(J65,'[3]60-Mile'!$A$4:$A$129,0))</f>
        <v>22.142857142857142</v>
      </c>
      <c r="Q65" s="188"/>
      <c r="R65" s="143"/>
      <c r="S65" s="144">
        <f>('[4]Social Distancing Grades'!$M65)</f>
        <v>-1</v>
      </c>
      <c r="T65" s="144">
        <v>0.65910190288402604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363</v>
      </c>
      <c r="E66" s="68">
        <v>3</v>
      </c>
      <c r="F66" s="170" t="s">
        <v>74</v>
      </c>
      <c r="G66" s="171">
        <v>69</v>
      </c>
      <c r="H66" s="171">
        <f t="shared" ref="H66:H97" si="3">_xlfn.RANK.EQ(I66,$I$2:$I$126)</f>
        <v>117</v>
      </c>
      <c r="I66" s="172">
        <f>INDEX('Data Table'!$F$4:$F$128,MATCH('Analysis Table'!C66,'Data Table'!$A$4:$A$128,0))</f>
        <v>6.5636710796902481E-8</v>
      </c>
      <c r="J66" s="189" t="s">
        <v>151</v>
      </c>
      <c r="K66" s="138">
        <f t="shared" si="1"/>
        <v>6.5636710796902481E-8</v>
      </c>
      <c r="L66" s="139">
        <f>INDEX('Data Table'!$BE$4:$BE$128,MATCH('Analysis Table'!C66,'Data Table'!$A$4:$A$128,0))</f>
        <v>141.03921954750359</v>
      </c>
      <c r="M66" s="140">
        <f>INDEX('[3]60-Mile'!$V$4:$V$129,MATCH(J66,'[3]60-Mile'!$A$4:$A$129,0))</f>
        <v>4.8571428571428568</v>
      </c>
      <c r="N66" s="187"/>
      <c r="O66" s="141">
        <f>INDEX('[3]60-Mile'!$X$4:$X$129,MATCH(J66,'[3]60-Mile'!$A$4:$A$129,0))</f>
        <v>4.7900112299152164</v>
      </c>
      <c r="P66" s="142">
        <f>INDEX('[3]60-Mile'!$AA$4:$AA$129,MATCH(J66,'[3]60-Mile'!$A$4:$A$129,0))</f>
        <v>0.2857142857142857</v>
      </c>
      <c r="Q66" s="188"/>
      <c r="R66" s="143"/>
      <c r="S66" s="144">
        <f>('[4]Social Distancing Grades'!$M66)</f>
        <v>-1</v>
      </c>
      <c r="T66" s="144">
        <v>0.95704627403846154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368</v>
      </c>
      <c r="E67" s="68">
        <v>4</v>
      </c>
      <c r="F67" s="170" t="s">
        <v>157</v>
      </c>
      <c r="G67" s="171">
        <v>89</v>
      </c>
      <c r="H67" s="171">
        <f t="shared" si="3"/>
        <v>66</v>
      </c>
      <c r="I67" s="172">
        <f>INDEX('Data Table'!$F$4:$F$128,MATCH('Analysis Table'!C67,'Data Table'!$A$4:$A$128,0))</f>
        <v>1.4552189182255434E-3</v>
      </c>
      <c r="J67" s="189" t="s">
        <v>168</v>
      </c>
      <c r="K67" s="138">
        <f t="shared" ref="K67:K126" si="4">I67</f>
        <v>1.4552189182255434E-3</v>
      </c>
      <c r="L67" s="139">
        <f>INDEX('Data Table'!$BE$4:$BE$128,MATCH('Analysis Table'!C67,'Data Table'!$A$4:$A$128,0))</f>
        <v>267.00534601411817</v>
      </c>
      <c r="M67" s="140">
        <f>INDEX('[3]60-Mile'!$V$4:$V$129,MATCH(J67,'[3]60-Mile'!$A$4:$A$129,0))</f>
        <v>147.57142857142858</v>
      </c>
      <c r="N67" s="187"/>
      <c r="O67" s="141">
        <f>INDEX('[3]60-Mile'!$X$4:$X$129,MATCH(J67,'[3]60-Mile'!$A$4:$A$129,0))</f>
        <v>3.680638704415176</v>
      </c>
      <c r="P67" s="142">
        <f>INDEX('[3]60-Mile'!$AA$4:$AA$129,MATCH(J67,'[3]60-Mile'!$A$4:$A$129,0))</f>
        <v>0.42857142857142855</v>
      </c>
      <c r="Q67" s="188"/>
      <c r="R67" s="143"/>
      <c r="S67" s="144">
        <f>('[4]Social Distancing Grades'!$M67)</f>
        <v>-1</v>
      </c>
      <c r="T67" s="144">
        <v>0.94921153164324767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365</v>
      </c>
      <c r="E68" s="68">
        <v>7</v>
      </c>
      <c r="F68" s="170" t="s">
        <v>154</v>
      </c>
      <c r="G68" s="171">
        <v>112</v>
      </c>
      <c r="H68" s="171">
        <f t="shared" si="3"/>
        <v>92</v>
      </c>
      <c r="I68" s="172">
        <f>INDEX('Data Table'!$F$4:$F$128,MATCH('Analysis Table'!C68,'Data Table'!$A$4:$A$128,0))</f>
        <v>8.7256592123009417E-5</v>
      </c>
      <c r="J68" s="189" t="s">
        <v>116</v>
      </c>
      <c r="K68" s="138">
        <f t="shared" si="4"/>
        <v>8.7256592123009417E-5</v>
      </c>
      <c r="L68" s="139">
        <f>INDEX('Data Table'!$BE$4:$BE$128,MATCH('Analysis Table'!C68,'Data Table'!$A$4:$A$128,0))</f>
        <v>588.41597083061902</v>
      </c>
      <c r="M68" s="140">
        <f>INDEX('[3]60-Mile'!$V$4:$V$129,MATCH(J68,'[3]60-Mile'!$A$4:$A$129,0))</f>
        <v>61.428571428571431</v>
      </c>
      <c r="N68" s="187"/>
      <c r="O68" s="141">
        <f>INDEX('[3]60-Mile'!$X$4:$X$129,MATCH(J68,'[3]60-Mile'!$A$4:$A$129,0))</f>
        <v>45.081754027014377</v>
      </c>
      <c r="P68" s="142">
        <f>INDEX('[3]60-Mile'!$AA$4:$AA$129,MATCH(J68,'[3]60-Mile'!$A$4:$A$129,0))</f>
        <v>3.7142857142857144</v>
      </c>
      <c r="Q68" s="188"/>
      <c r="R68" s="143"/>
      <c r="S68" s="144">
        <f>('[4]Social Distancing Grades'!$M68)</f>
        <v>-1</v>
      </c>
      <c r="T68" s="144">
        <v>0.83879075520833279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366</v>
      </c>
      <c r="E69" s="68">
        <v>9</v>
      </c>
      <c r="F69" s="170" t="s">
        <v>155</v>
      </c>
      <c r="G69" s="171">
        <v>22</v>
      </c>
      <c r="H69" s="171">
        <f t="shared" si="3"/>
        <v>54</v>
      </c>
      <c r="I69" s="172">
        <f>INDEX('Data Table'!$F$4:$F$128,MATCH('Analysis Table'!C69,'Data Table'!$A$4:$A$128,0))</f>
        <v>2.9203263831544231E-3</v>
      </c>
      <c r="J69" s="189" t="s">
        <v>127</v>
      </c>
      <c r="K69" s="138">
        <f t="shared" si="4"/>
        <v>2.9203263831544231E-3</v>
      </c>
      <c r="L69" s="139">
        <f>INDEX('Data Table'!$BE$4:$BE$128,MATCH('Analysis Table'!C69,'Data Table'!$A$4:$A$128,0))</f>
        <v>78.04583678322858</v>
      </c>
      <c r="M69" s="140">
        <f>INDEX('[3]60-Mile'!$V$4:$V$129,MATCH(J69,'[3]60-Mile'!$A$4:$A$129,0))</f>
        <v>38.142857142857146</v>
      </c>
      <c r="N69" s="187"/>
      <c r="O69" s="141">
        <f>INDEX('[3]60-Mile'!$X$4:$X$129,MATCH(J69,'[3]60-Mile'!$A$4:$A$129,0))</f>
        <v>3.4449456114362693</v>
      </c>
      <c r="P69" s="142">
        <f>INDEX('[3]60-Mile'!$AA$4:$AA$129,MATCH(J69,'[3]60-Mile'!$A$4:$A$129,0))</f>
        <v>0.5714285714285714</v>
      </c>
      <c r="Q69" s="188"/>
      <c r="R69" s="143"/>
      <c r="S69" s="144">
        <f>('[4]Social Distancing Grades'!$M69)</f>
        <v>-1</v>
      </c>
      <c r="T69" s="144">
        <v>0.70536283582089554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372</v>
      </c>
      <c r="E70" s="68">
        <v>13</v>
      </c>
      <c r="F70" s="170" t="s">
        <v>156</v>
      </c>
      <c r="G70" s="171">
        <v>90</v>
      </c>
      <c r="H70" s="171">
        <f t="shared" si="3"/>
        <v>31</v>
      </c>
      <c r="I70" s="172">
        <f>INDEX('Data Table'!$F$4:$F$128,MATCH('Analysis Table'!C70,'Data Table'!$A$4:$A$128,0))</f>
        <v>3.6782314346786617E-2</v>
      </c>
      <c r="J70" s="189" t="s">
        <v>129</v>
      </c>
      <c r="K70" s="138">
        <f t="shared" si="4"/>
        <v>3.6782314346786617E-2</v>
      </c>
      <c r="L70" s="139">
        <f>INDEX('Data Table'!$BE$4:$BE$128,MATCH('Analysis Table'!C70,'Data Table'!$A$4:$A$128,0))</f>
        <v>504.318538194327</v>
      </c>
      <c r="M70" s="140">
        <f>INDEX('[3]60-Mile'!$V$4:$V$129,MATCH(J70,'[3]60-Mile'!$A$4:$A$129,0))</f>
        <v>279.71428571428572</v>
      </c>
      <c r="N70" s="187"/>
      <c r="O70" s="141">
        <f>INDEX('[3]60-Mile'!$X$4:$X$129,MATCH(J70,'[3]60-Mile'!$A$4:$A$129,0))</f>
        <v>29.529056430418105</v>
      </c>
      <c r="P70" s="142">
        <f>INDEX('[3]60-Mile'!$AA$4:$AA$129,MATCH(J70,'[3]60-Mile'!$A$4:$A$129,0))</f>
        <v>14.571428571428571</v>
      </c>
      <c r="Q70" s="188"/>
      <c r="R70" s="143"/>
      <c r="S70" s="144">
        <f>('[4]Social Distancing Grades'!$M70)</f>
        <v>-1</v>
      </c>
      <c r="T70" s="144">
        <v>0.62221431303613861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367</v>
      </c>
      <c r="E71" s="68">
        <v>16</v>
      </c>
      <c r="F71" s="170" t="s">
        <v>74</v>
      </c>
      <c r="G71" s="171">
        <v>117</v>
      </c>
      <c r="H71" s="171">
        <f t="shared" si="3"/>
        <v>111</v>
      </c>
      <c r="I71" s="172">
        <f>INDEX('Data Table'!$F$4:$F$128,MATCH('Analysis Table'!C71,'Data Table'!$A$4:$A$128,0))</f>
        <v>7.1780315183650933E-7</v>
      </c>
      <c r="J71" s="189" t="s">
        <v>126</v>
      </c>
      <c r="K71" s="138">
        <f t="shared" si="4"/>
        <v>7.1780315183650933E-7</v>
      </c>
      <c r="L71" s="139">
        <f>INDEX('Data Table'!$BE$4:$BE$128,MATCH('Analysis Table'!C71,'Data Table'!$A$4:$A$128,0))</f>
        <v>297.2447696353035</v>
      </c>
      <c r="M71" s="140">
        <f>INDEX('[3]60-Mile'!$V$4:$V$129,MATCH(J71,'[3]60-Mile'!$A$4:$A$129,0))</f>
        <v>4.8571428571428568</v>
      </c>
      <c r="N71" s="187"/>
      <c r="O71" s="141">
        <f>INDEX('[3]60-Mile'!$X$4:$X$129,MATCH(J71,'[3]60-Mile'!$A$4:$A$129,0))</f>
        <v>12.311913535190087</v>
      </c>
      <c r="P71" s="142">
        <f>INDEX('[3]60-Mile'!$AA$4:$AA$129,MATCH(J71,'[3]60-Mile'!$A$4:$A$129,0))</f>
        <v>0.14285714285714285</v>
      </c>
      <c r="Q71" s="188"/>
      <c r="R71" s="143"/>
      <c r="S71" s="144">
        <f>('[4]Social Distancing Grades'!$M71)</f>
        <v>-1</v>
      </c>
      <c r="T71" s="144">
        <v>0.66791588992194906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372</v>
      </c>
      <c r="E72" s="68">
        <v>17</v>
      </c>
      <c r="F72" s="170" t="s">
        <v>156</v>
      </c>
      <c r="G72" s="171">
        <v>86</v>
      </c>
      <c r="H72" s="171">
        <f t="shared" si="3"/>
        <v>70</v>
      </c>
      <c r="I72" s="172">
        <f>INDEX('Data Table'!$F$4:$F$128,MATCH('Analysis Table'!C72,'Data Table'!$A$4:$A$128,0))</f>
        <v>1.2655395132209796E-3</v>
      </c>
      <c r="J72" s="189" t="s">
        <v>118</v>
      </c>
      <c r="K72" s="138">
        <f t="shared" si="4"/>
        <v>1.2655395132209796E-3</v>
      </c>
      <c r="L72" s="139">
        <f>INDEX('Data Table'!$BE$4:$BE$128,MATCH('Analysis Table'!C72,'Data Table'!$A$4:$A$128,0))</f>
        <v>127.14456219118432</v>
      </c>
      <c r="M72" s="140">
        <f>INDEX('[3]60-Mile'!$V$4:$V$129,MATCH(J72,'[3]60-Mile'!$A$4:$A$129,0))</f>
        <v>124.14285714285714</v>
      </c>
      <c r="N72" s="187"/>
      <c r="O72" s="141">
        <f>INDEX('[3]60-Mile'!$X$4:$X$129,MATCH(J72,'[3]60-Mile'!$A$4:$A$129,0))</f>
        <v>3.9022716165467539</v>
      </c>
      <c r="P72" s="142">
        <f>INDEX('[3]60-Mile'!$AA$4:$AA$129,MATCH(J72,'[3]60-Mile'!$A$4:$A$129,0))</f>
        <v>2</v>
      </c>
      <c r="Q72" s="188"/>
      <c r="R72" s="143"/>
      <c r="S72" s="144">
        <f>('[4]Social Distancing Grades'!$M72)</f>
        <v>-1</v>
      </c>
      <c r="T72" s="144">
        <v>0.87069791314538092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364</v>
      </c>
      <c r="E73" s="68">
        <v>68</v>
      </c>
      <c r="F73" s="170" t="s">
        <v>153</v>
      </c>
      <c r="G73" s="171">
        <v>35</v>
      </c>
      <c r="H73" s="171">
        <f t="shared" si="3"/>
        <v>90</v>
      </c>
      <c r="I73" s="172">
        <f>INDEX('Data Table'!$F$4:$F$128,MATCH('Analysis Table'!C73,'Data Table'!$A$4:$A$128,0))</f>
        <v>1.1868762595665124E-4</v>
      </c>
      <c r="J73" s="189" t="s">
        <v>142</v>
      </c>
      <c r="K73" s="138">
        <f t="shared" si="4"/>
        <v>1.1868762595665124E-4</v>
      </c>
      <c r="L73" s="139">
        <f>INDEX('Data Table'!$BE$4:$BE$128,MATCH('Analysis Table'!C73,'Data Table'!$A$4:$A$128,0))</f>
        <v>185.39805556961304</v>
      </c>
      <c r="M73" s="140">
        <f>INDEX('[3]60-Mile'!$V$4:$V$129,MATCH(J73,'[3]60-Mile'!$A$4:$A$129,0))</f>
        <v>40.571428571428569</v>
      </c>
      <c r="N73" s="187"/>
      <c r="O73" s="141">
        <f>INDEX('[3]60-Mile'!$X$4:$X$129,MATCH(J73,'[3]60-Mile'!$A$4:$A$129,0))</f>
        <v>9.318099846652995</v>
      </c>
      <c r="P73" s="142">
        <f>INDEX('[3]60-Mile'!$AA$4:$AA$129,MATCH(J73,'[3]60-Mile'!$A$4:$A$129,0))</f>
        <v>1.8571428571428572</v>
      </c>
      <c r="Q73" s="188"/>
      <c r="R73" s="143"/>
      <c r="S73" s="144">
        <f>('[4]Social Distancing Grades'!$M73)</f>
        <v>-1</v>
      </c>
      <c r="T73" s="144">
        <v>0.90493756086343047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363</v>
      </c>
      <c r="E74" s="68">
        <v>23</v>
      </c>
      <c r="F74" s="170" t="s">
        <v>74</v>
      </c>
      <c r="G74" s="171">
        <v>106</v>
      </c>
      <c r="H74" s="171">
        <f t="shared" si="3"/>
        <v>125</v>
      </c>
      <c r="I74" s="172">
        <f>INDEX('Data Table'!$F$4:$F$128,MATCH('Analysis Table'!C74,'Data Table'!$A$4:$A$128,0))</f>
        <v>-1.9801783032777797E-6</v>
      </c>
      <c r="J74" s="189" t="s">
        <v>122</v>
      </c>
      <c r="K74" s="138">
        <f t="shared" si="4"/>
        <v>-1.9801783032777797E-6</v>
      </c>
      <c r="L74" s="139">
        <f>INDEX('Data Table'!$BE$4:$BE$128,MATCH('Analysis Table'!C74,'Data Table'!$A$4:$A$128,0))</f>
        <v>478.19557423533939</v>
      </c>
      <c r="M74" s="140">
        <f>INDEX('[3]60-Mile'!$V$4:$V$129,MATCH(J74,'[3]60-Mile'!$A$4:$A$129,0))</f>
        <v>121.71428571428571</v>
      </c>
      <c r="N74" s="187"/>
      <c r="O74" s="141">
        <f>INDEX('[3]60-Mile'!$X$4:$X$129,MATCH(J74,'[3]60-Mile'!$A$4:$A$129,0))</f>
        <v>19.77403320486674</v>
      </c>
      <c r="P74" s="142">
        <f>INDEX('[3]60-Mile'!$AA$4:$AA$129,MATCH(J74,'[3]60-Mile'!$A$4:$A$129,0))</f>
        <v>2</v>
      </c>
      <c r="Q74" s="188"/>
      <c r="R74" s="143"/>
      <c r="S74" s="144">
        <f>('[4]Social Distancing Grades'!$M74)</f>
        <v>-1</v>
      </c>
      <c r="T74" s="144">
        <v>0.71550406831522417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>
        <v>111</v>
      </c>
      <c r="H75" s="171">
        <f t="shared" si="3"/>
        <v>113</v>
      </c>
      <c r="I75" s="172">
        <f>INDEX('Data Table'!$F$4:$F$128,MATCH('Analysis Table'!C75,'Data Table'!$A$4:$A$128,0))</f>
        <v>5.9535806600146789E-7</v>
      </c>
      <c r="J75" s="189" t="s">
        <v>231</v>
      </c>
      <c r="K75" s="138">
        <f t="shared" si="4"/>
        <v>5.9535806600146789E-7</v>
      </c>
      <c r="L75" s="139">
        <f>INDEX('Data Table'!$BE$4:$BE$128,MATCH('Analysis Table'!C75,'Data Table'!$A$4:$A$128,0))</f>
        <v>56.375732149558246</v>
      </c>
      <c r="M75" s="140">
        <f>INDEX('[3]60-Mile'!$V$4:$V$129,MATCH(J75,'[3]60-Mile'!$A$4:$A$129,0))</f>
        <v>4.4285714285714288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</v>
      </c>
      <c r="Q75" s="188"/>
      <c r="R75" s="143"/>
      <c r="S75" s="144">
        <f>('[4]Social Distancing Grades'!$M75)</f>
        <v>-1</v>
      </c>
      <c r="T75" s="144">
        <v>0.90532578369566175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366</v>
      </c>
      <c r="E76" s="68">
        <v>27</v>
      </c>
      <c r="F76" s="170" t="s">
        <v>76</v>
      </c>
      <c r="G76" s="171">
        <v>122</v>
      </c>
      <c r="H76" s="171">
        <f t="shared" si="3"/>
        <v>69</v>
      </c>
      <c r="I76" s="172">
        <f>INDEX('Data Table'!$F$4:$F$128,MATCH('Analysis Table'!C76,'Data Table'!$A$4:$A$128,0))</f>
        <v>1.2913922045781968E-3</v>
      </c>
      <c r="J76" s="189" t="s">
        <v>146</v>
      </c>
      <c r="K76" s="138">
        <f t="shared" si="4"/>
        <v>1.2913922045781968E-3</v>
      </c>
      <c r="L76" s="139">
        <f>INDEX('Data Table'!$BE$4:$BE$128,MATCH('Analysis Table'!C76,'Data Table'!$A$4:$A$128,0))</f>
        <v>228.77282428114196</v>
      </c>
      <c r="M76" s="140">
        <f>INDEX('[3]60-Mile'!$V$4:$V$129,MATCH(J76,'[3]60-Mile'!$A$4:$A$129,0))</f>
        <v>87.142857142857139</v>
      </c>
      <c r="N76" s="187"/>
      <c r="O76" s="141">
        <f>INDEX('[3]60-Mile'!$X$4:$X$129,MATCH(J76,'[3]60-Mile'!$A$4:$A$129,0))</f>
        <v>14.390652243464137</v>
      </c>
      <c r="P76" s="142">
        <f>INDEX('[3]60-Mile'!$AA$4:$AA$129,MATCH(J76,'[3]60-Mile'!$A$4:$A$129,0))</f>
        <v>2.1428571428571428</v>
      </c>
      <c r="Q76" s="188"/>
      <c r="R76" s="143"/>
      <c r="S76" s="144">
        <f>('[4]Social Distancing Grades'!$M76)</f>
        <v>-1</v>
      </c>
      <c r="T76" s="144">
        <v>0.77429968749296219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364</v>
      </c>
      <c r="E77" s="68">
        <v>30</v>
      </c>
      <c r="F77" s="170" t="s">
        <v>153</v>
      </c>
      <c r="G77" s="171">
        <v>33</v>
      </c>
      <c r="H77" s="171">
        <f t="shared" si="3"/>
        <v>12</v>
      </c>
      <c r="I77" s="172">
        <f>INDEX('Data Table'!$F$4:$F$128,MATCH('Analysis Table'!C77,'Data Table'!$A$4:$A$128,0))</f>
        <v>1.2523229119343744</v>
      </c>
      <c r="J77" s="189" t="s">
        <v>147</v>
      </c>
      <c r="K77" s="138">
        <f t="shared" si="4"/>
        <v>1.2523229119343744</v>
      </c>
      <c r="L77" s="139">
        <f>INDEX('Data Table'!$BE$4:$BE$128,MATCH('Analysis Table'!C77,'Data Table'!$A$4:$A$128,0))</f>
        <v>1036.849467676127</v>
      </c>
      <c r="M77" s="140">
        <f>INDEX('[3]60-Mile'!$V$4:$V$129,MATCH(J77,'[3]60-Mile'!$A$4:$A$129,0))</f>
        <v>634.42857142857144</v>
      </c>
      <c r="N77" s="187"/>
      <c r="O77" s="141">
        <f>INDEX('[3]60-Mile'!$X$4:$X$129,MATCH(J77,'[3]60-Mile'!$A$4:$A$129,0))</f>
        <v>61.033443520914119</v>
      </c>
      <c r="P77" s="142">
        <f>INDEX('[3]60-Mile'!$AA$4:$AA$129,MATCH(J77,'[3]60-Mile'!$A$4:$A$129,0))</f>
        <v>42.857142857142854</v>
      </c>
      <c r="Q77" s="188"/>
      <c r="R77" s="143"/>
      <c r="S77" s="144">
        <f>('[4]Social Distancing Grades'!$M77)</f>
        <v>-1</v>
      </c>
      <c r="T77" s="144">
        <v>0.67670415959252894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365</v>
      </c>
      <c r="E78" s="68">
        <v>33</v>
      </c>
      <c r="F78" s="170" t="s">
        <v>154</v>
      </c>
      <c r="G78" s="171">
        <v>98</v>
      </c>
      <c r="H78" s="171">
        <f t="shared" si="3"/>
        <v>105</v>
      </c>
      <c r="I78" s="172">
        <f>INDEX('Data Table'!$F$4:$F$128,MATCH('Analysis Table'!C78,'Data Table'!$A$4:$A$128,0))</f>
        <v>3.2701268951392138E-6</v>
      </c>
      <c r="J78" s="189" t="s">
        <v>132</v>
      </c>
      <c r="K78" s="138">
        <f t="shared" si="4"/>
        <v>3.2701268951392138E-6</v>
      </c>
      <c r="L78" s="139">
        <f>INDEX('Data Table'!$BE$4:$BE$128,MATCH('Analysis Table'!C78,'Data Table'!$A$4:$A$128,0))</f>
        <v>328.37441633184926</v>
      </c>
      <c r="M78" s="140">
        <f>INDEX('[3]60-Mile'!$V$4:$V$129,MATCH(J78,'[3]60-Mile'!$A$4:$A$129,0))</f>
        <v>39.714285714285715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0.93502858630167018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>
        <v>59</v>
      </c>
      <c r="H79" s="171">
        <f t="shared" si="3"/>
        <v>17</v>
      </c>
      <c r="I79" s="172">
        <f>INDEX('Data Table'!$F$4:$F$128,MATCH('Analysis Table'!C79,'Data Table'!$A$4:$A$128,0))</f>
        <v>0.29638453828070899</v>
      </c>
      <c r="J79" s="189" t="s">
        <v>219</v>
      </c>
      <c r="K79" s="138">
        <f t="shared" si="4"/>
        <v>0.29638453828070899</v>
      </c>
      <c r="L79" s="139">
        <f>INDEX('Data Table'!$BE$4:$BE$128,MATCH('Analysis Table'!C79,'Data Table'!$A$4:$A$128,0))</f>
        <v>332.84296697293195</v>
      </c>
      <c r="M79" s="140">
        <f>INDEX('[3]60-Mile'!$V$4:$V$129,MATCH(J79,'[3]60-Mile'!$A$4:$A$129,0))</f>
        <v>62</v>
      </c>
      <c r="N79" s="187"/>
      <c r="O79" s="141">
        <f>INDEX('[3]60-Mile'!$X$4:$X$129,MATCH(J79,'[3]60-Mile'!$A$4:$A$129,0))</f>
        <v>16.475066308256263</v>
      </c>
      <c r="P79" s="142">
        <f>INDEX('[3]60-Mile'!$AA$4:$AA$129,MATCH(J79,'[3]60-Mile'!$A$4:$A$129,0))</f>
        <v>4.8571428571428568</v>
      </c>
      <c r="Q79" s="188"/>
      <c r="R79" s="143"/>
      <c r="S79" s="144">
        <f>('[4]Social Distancing Grades'!$M79)</f>
        <v>-1</v>
      </c>
      <c r="T79" s="144">
        <v>0.79401733921815887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368</v>
      </c>
      <c r="E80" s="68">
        <v>35</v>
      </c>
      <c r="F80" s="170" t="s">
        <v>74</v>
      </c>
      <c r="G80" s="171">
        <v>26</v>
      </c>
      <c r="H80" s="171">
        <f t="shared" si="3"/>
        <v>26</v>
      </c>
      <c r="I80" s="172">
        <f>INDEX('Data Table'!$F$4:$F$128,MATCH('Analysis Table'!C80,'Data Table'!$A$4:$A$128,0))</f>
        <v>6.5504790611620164E-2</v>
      </c>
      <c r="J80" s="189" t="s">
        <v>131</v>
      </c>
      <c r="K80" s="138">
        <f t="shared" si="4"/>
        <v>6.5504790611620164E-2</v>
      </c>
      <c r="L80" s="139">
        <f>INDEX('Data Table'!$BE$4:$BE$128,MATCH('Analysis Table'!C80,'Data Table'!$A$4:$A$128,0))</f>
        <v>523.39686172133906</v>
      </c>
      <c r="M80" s="140">
        <f>INDEX('[3]60-Mile'!$V$4:$V$129,MATCH(J80,'[3]60-Mile'!$A$4:$A$129,0))</f>
        <v>1490.5714285714287</v>
      </c>
      <c r="N80" s="187"/>
      <c r="O80" s="141">
        <f>INDEX('[3]60-Mile'!$X$4:$X$129,MATCH(J80,'[3]60-Mile'!$A$4:$A$129,0))</f>
        <v>21.939228519826983</v>
      </c>
      <c r="P80" s="142">
        <f>INDEX('[3]60-Mile'!$AA$4:$AA$129,MATCH(J80,'[3]60-Mile'!$A$4:$A$129,0))</f>
        <v>37.857142857142854</v>
      </c>
      <c r="Q80" s="188"/>
      <c r="R80" s="143"/>
      <c r="S80" s="144">
        <f>('[4]Social Distancing Grades'!$M80)</f>
        <v>-1</v>
      </c>
      <c r="T80" s="144">
        <v>0.70536283582089554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368</v>
      </c>
      <c r="E81" s="68">
        <v>36</v>
      </c>
      <c r="F81" s="170" t="s">
        <v>74</v>
      </c>
      <c r="G81" s="171">
        <v>100</v>
      </c>
      <c r="H81" s="171">
        <f t="shared" si="3"/>
        <v>86</v>
      </c>
      <c r="I81" s="172">
        <f>INDEX('Data Table'!$F$4:$F$128,MATCH('Analysis Table'!C81,'Data Table'!$A$4:$A$128,0))</f>
        <v>1.5031786696265183E-4</v>
      </c>
      <c r="J81" s="189" t="s">
        <v>109</v>
      </c>
      <c r="K81" s="138">
        <f t="shared" si="4"/>
        <v>1.5031786696265183E-4</v>
      </c>
      <c r="L81" s="139">
        <f>INDEX('Data Table'!$BE$4:$BE$128,MATCH('Analysis Table'!C81,'Data Table'!$A$4:$A$128,0))</f>
        <v>177.23792687260783</v>
      </c>
      <c r="M81" s="140">
        <f>INDEX('[3]60-Mile'!$V$4:$V$129,MATCH(J81,'[3]60-Mile'!$A$4:$A$129,0))</f>
        <v>25.428571428571427</v>
      </c>
      <c r="N81" s="187"/>
      <c r="O81" s="141">
        <f>INDEX('[3]60-Mile'!$X$4:$X$129,MATCH(J81,'[3]60-Mile'!$A$4:$A$129,0))</f>
        <v>6.9260176420429707</v>
      </c>
      <c r="P81" s="142">
        <f>INDEX('[3]60-Mile'!$AA$4:$AA$129,MATCH(J81,'[3]60-Mile'!$A$4:$A$129,0))</f>
        <v>1.1428571428571428</v>
      </c>
      <c r="Q81" s="188"/>
      <c r="R81" s="143"/>
      <c r="S81" s="144">
        <f>('[4]Social Distancing Grades'!$M81)</f>
        <v>-1</v>
      </c>
      <c r="T81" s="144">
        <v>0.87069791314538092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369</v>
      </c>
      <c r="E82" s="68">
        <v>37</v>
      </c>
      <c r="F82" s="170" t="s">
        <v>154</v>
      </c>
      <c r="G82" s="171">
        <v>121</v>
      </c>
      <c r="H82" s="171">
        <f t="shared" si="3"/>
        <v>123</v>
      </c>
      <c r="I82" s="172">
        <f>INDEX('Data Table'!$F$4:$F$128,MATCH('Analysis Table'!C82,'Data Table'!$A$4:$A$128,0))</f>
        <v>8.1998520041559358E-17</v>
      </c>
      <c r="J82" s="189" t="s">
        <v>112</v>
      </c>
      <c r="K82" s="138">
        <f t="shared" si="4"/>
        <v>8.1998520041559358E-17</v>
      </c>
      <c r="L82" s="139">
        <f>INDEX('Data Table'!$BE$4:$BE$128,MATCH('Analysis Table'!C82,'Data Table'!$A$4:$A$128,0))</f>
        <v>87.765490609092495</v>
      </c>
      <c r="M82" s="140">
        <f>INDEX('[3]60-Mile'!$V$4:$V$129,MATCH(J82,'[3]60-Mile'!$A$4:$A$129,0))</f>
        <v>0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365</v>
      </c>
      <c r="E83" s="68">
        <v>39</v>
      </c>
      <c r="F83" s="170" t="s">
        <v>154</v>
      </c>
      <c r="G83" s="171">
        <v>34</v>
      </c>
      <c r="H83" s="171">
        <f t="shared" si="3"/>
        <v>97</v>
      </c>
      <c r="I83" s="172">
        <f>INDEX('Data Table'!$F$4:$F$128,MATCH('Analysis Table'!C83,'Data Table'!$A$4:$A$128,0))</f>
        <v>3.8826440116511524E-5</v>
      </c>
      <c r="J83" s="189" t="s">
        <v>163</v>
      </c>
      <c r="K83" s="138">
        <f t="shared" si="4"/>
        <v>3.8826440116511524E-5</v>
      </c>
      <c r="L83" s="139">
        <f>INDEX('Data Table'!$BE$4:$BE$128,MATCH('Analysis Table'!C83,'Data Table'!$A$4:$A$128,0))</f>
        <v>151.97970779650606</v>
      </c>
      <c r="M83" s="140">
        <f>INDEX('[3]60-Mile'!$V$4:$V$129,MATCH(J83,'[3]60-Mile'!$A$4:$A$129,0))</f>
        <v>13.571428571428571</v>
      </c>
      <c r="N83" s="187"/>
      <c r="O83" s="141">
        <f>INDEX('[3]60-Mile'!$X$4:$X$129,MATCH(J83,'[3]60-Mile'!$A$4:$A$129,0))</f>
        <v>1.5886380605906556</v>
      </c>
      <c r="P83" s="142">
        <f>INDEX('[3]60-Mile'!$AA$4:$AA$129,MATCH(J83,'[3]60-Mile'!$A$4:$A$129,0))</f>
        <v>0.14285714285714285</v>
      </c>
      <c r="Q83" s="188"/>
      <c r="R83" s="143"/>
      <c r="S83" s="144">
        <f>('[4]Social Distancing Grades'!$M83)</f>
        <v>-1</v>
      </c>
      <c r="T83" s="144">
        <v>0.93049839635171805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364</v>
      </c>
      <c r="E84" s="68">
        <v>41</v>
      </c>
      <c r="F84" s="170" t="s">
        <v>153</v>
      </c>
      <c r="G84" s="171">
        <v>103</v>
      </c>
      <c r="H84" s="171">
        <f t="shared" si="3"/>
        <v>89</v>
      </c>
      <c r="I84" s="172">
        <f>INDEX('Data Table'!$F$4:$F$128,MATCH('Analysis Table'!C84,'Data Table'!$A$4:$A$128,0))</f>
        <v>1.3330390110766085E-4</v>
      </c>
      <c r="J84" s="189" t="s">
        <v>144</v>
      </c>
      <c r="K84" s="138">
        <f t="shared" si="4"/>
        <v>1.3330390110766085E-4</v>
      </c>
      <c r="L84" s="139">
        <f>INDEX('Data Table'!$BE$4:$BE$128,MATCH('Analysis Table'!C84,'Data Table'!$A$4:$A$128,0))</f>
        <v>87.022627119167851</v>
      </c>
      <c r="M84" s="140">
        <f>INDEX('[3]60-Mile'!$V$4:$V$129,MATCH(J84,'[3]60-Mile'!$A$4:$A$129,0))</f>
        <v>17.571428571428573</v>
      </c>
      <c r="N84" s="187"/>
      <c r="O84" s="141">
        <f>INDEX('[3]60-Mile'!$X$4:$X$129,MATCH(J84,'[3]60-Mile'!$A$4:$A$129,0))</f>
        <v>4.079185646210993</v>
      </c>
      <c r="P84" s="142">
        <f>INDEX('[3]60-Mile'!$AA$4:$AA$129,MATCH(J84,'[3]60-Mile'!$A$4:$A$129,0))</f>
        <v>0.14285714285714285</v>
      </c>
      <c r="Q84" s="188"/>
      <c r="R84" s="143"/>
      <c r="S84" s="144">
        <f>('[4]Social Distancing Grades'!$M84)</f>
        <v>-1</v>
      </c>
      <c r="T84" s="144">
        <v>0.93566389126310301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365</v>
      </c>
      <c r="E85" s="68">
        <v>45</v>
      </c>
      <c r="F85" s="170" t="s">
        <v>154</v>
      </c>
      <c r="G85" s="171">
        <v>104</v>
      </c>
      <c r="H85" s="171">
        <f t="shared" si="3"/>
        <v>88</v>
      </c>
      <c r="I85" s="172">
        <f>INDEX('Data Table'!$F$4:$F$128,MATCH('Analysis Table'!C85,'Data Table'!$A$4:$A$128,0))</f>
        <v>1.4717691670531241E-4</v>
      </c>
      <c r="J85" s="189" t="s">
        <v>188</v>
      </c>
      <c r="K85" s="138">
        <f t="shared" si="4"/>
        <v>1.4717691670531241E-4</v>
      </c>
      <c r="L85" s="139">
        <f>INDEX('Data Table'!$BE$4:$BE$128,MATCH('Analysis Table'!C85,'Data Table'!$A$4:$A$128,0))</f>
        <v>400.59967966663862</v>
      </c>
      <c r="M85" s="140">
        <f>INDEX('[3]60-Mile'!$V$4:$V$129,MATCH(J85,'[3]60-Mile'!$A$4:$A$129,0))</f>
        <v>20.714285714285715</v>
      </c>
      <c r="N85" s="187"/>
      <c r="O85" s="141">
        <f>INDEX('[3]60-Mile'!$X$4:$X$129,MATCH(J85,'[3]60-Mile'!$A$4:$A$129,0))</f>
        <v>19.517645781565825</v>
      </c>
      <c r="P85" s="142">
        <f>INDEX('[3]60-Mile'!$AA$4:$AA$129,MATCH(J85,'[3]60-Mile'!$A$4:$A$129,0))</f>
        <v>1.8571428571428572</v>
      </c>
      <c r="Q85" s="188"/>
      <c r="R85" s="143"/>
      <c r="S85" s="144">
        <f>('[4]Social Distancing Grades'!$M85)</f>
        <v>-1</v>
      </c>
      <c r="T85" s="144">
        <v>0.74597250000000004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363</v>
      </c>
      <c r="E86" s="68">
        <v>50</v>
      </c>
      <c r="F86" s="170" t="s">
        <v>74</v>
      </c>
      <c r="G86" s="171">
        <v>125</v>
      </c>
      <c r="H86" s="171">
        <f t="shared" si="3"/>
        <v>112</v>
      </c>
      <c r="I86" s="172">
        <f>INDEX('Data Table'!$F$4:$F$128,MATCH('Analysis Table'!C86,'Data Table'!$A$4:$A$128,0))</f>
        <v>6.6232992924520485E-7</v>
      </c>
      <c r="J86" s="189" t="s">
        <v>107</v>
      </c>
      <c r="K86" s="138">
        <f t="shared" si="4"/>
        <v>6.6232992924520485E-7</v>
      </c>
      <c r="L86" s="139">
        <f>INDEX('Data Table'!$BE$4:$BE$128,MATCH('Analysis Table'!C86,'Data Table'!$A$4:$A$128,0))</f>
        <v>134.40639905587699</v>
      </c>
      <c r="M86" s="140">
        <f>INDEX('[3]60-Mile'!$V$4:$V$129,MATCH(J86,'[3]60-Mile'!$A$4:$A$129,0))</f>
        <v>2.4285714285714284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0.93502858630167018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364</v>
      </c>
      <c r="E87" s="68">
        <v>51</v>
      </c>
      <c r="F87" s="170" t="s">
        <v>155</v>
      </c>
      <c r="G87" s="171">
        <v>119</v>
      </c>
      <c r="H87" s="171">
        <f t="shared" si="3"/>
        <v>118</v>
      </c>
      <c r="I87" s="172">
        <f>INDEX('Data Table'!$F$4:$F$128,MATCH('Analysis Table'!C87,'Data Table'!$A$4:$A$128,0))</f>
        <v>3.6713315024937818E-8</v>
      </c>
      <c r="J87" s="189" t="s">
        <v>128</v>
      </c>
      <c r="K87" s="138">
        <f t="shared" si="4"/>
        <v>3.6713315024937818E-8</v>
      </c>
      <c r="L87" s="139">
        <f>INDEX('Data Table'!$BE$4:$BE$128,MATCH('Analysis Table'!C87,'Data Table'!$A$4:$A$128,0))</f>
        <v>330.56699594339329</v>
      </c>
      <c r="M87" s="140">
        <f>INDEX('[3]60-Mile'!$V$4:$V$129,MATCH(J87,'[3]60-Mile'!$A$4:$A$129,0))</f>
        <v>2.2857142857142856</v>
      </c>
      <c r="N87" s="187"/>
      <c r="O87" s="141">
        <f>INDEX('[3]60-Mile'!$X$4:$X$129,MATCH(J87,'[3]60-Mile'!$A$4:$A$129,0))</f>
        <v>3.8708079150280246</v>
      </c>
      <c r="P87" s="142">
        <f>INDEX('[3]60-Mile'!$AA$4:$AA$129,MATCH(J87,'[3]60-Mile'!$A$4:$A$129,0))</f>
        <v>0</v>
      </c>
      <c r="Q87" s="188"/>
      <c r="R87" s="143"/>
      <c r="S87" s="144">
        <f>('[4]Social Distancing Grades'!$M87)</f>
        <v>-1</v>
      </c>
      <c r="T87" s="144">
        <v>0.8920979259589652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368</v>
      </c>
      <c r="E88" s="68">
        <v>56</v>
      </c>
      <c r="F88" s="170" t="s">
        <v>157</v>
      </c>
      <c r="G88" s="171">
        <v>10</v>
      </c>
      <c r="H88" s="171">
        <f t="shared" si="3"/>
        <v>4</v>
      </c>
      <c r="I88" s="172">
        <f>INDEX('Data Table'!$F$4:$F$128,MATCH('Analysis Table'!C88,'Data Table'!$A$4:$A$128,0))</f>
        <v>11.216417608751795</v>
      </c>
      <c r="J88" s="189" t="s">
        <v>139</v>
      </c>
      <c r="K88" s="138">
        <f t="shared" si="4"/>
        <v>11.216417608751795</v>
      </c>
      <c r="L88" s="139">
        <f>INDEX('Data Table'!$BE$4:$BE$128,MATCH('Analysis Table'!C88,'Data Table'!$A$4:$A$128,0))</f>
        <v>1329.8951297186554</v>
      </c>
      <c r="M88" s="140">
        <f>INDEX('[3]60-Mile'!$V$4:$V$129,MATCH(J88,'[3]60-Mile'!$A$4:$A$129,0))</f>
        <v>697.14285714285711</v>
      </c>
      <c r="N88" s="187"/>
      <c r="O88" s="141">
        <f>INDEX('[3]60-Mile'!$X$4:$X$129,MATCH(J88,'[3]60-Mile'!$A$4:$A$129,0))</f>
        <v>86.487555528509702</v>
      </c>
      <c r="P88" s="142">
        <f>INDEX('[3]60-Mile'!$AA$4:$AA$129,MATCH(J88,'[3]60-Mile'!$A$4:$A$129,0))</f>
        <v>93.857142857142861</v>
      </c>
      <c r="Q88" s="188"/>
      <c r="R88" s="143"/>
      <c r="S88" s="144">
        <f>('[4]Social Distancing Grades'!$M88)</f>
        <v>-1</v>
      </c>
      <c r="T88" s="144">
        <v>0.50483754512635381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369</v>
      </c>
      <c r="E89" s="68">
        <v>72</v>
      </c>
      <c r="F89" s="170" t="s">
        <v>76</v>
      </c>
      <c r="G89" s="171">
        <v>20</v>
      </c>
      <c r="H89" s="171">
        <f t="shared" si="3"/>
        <v>119</v>
      </c>
      <c r="I89" s="172">
        <f>INDEX('Data Table'!$F$4:$F$128,MATCH('Analysis Table'!C89,'Data Table'!$A$4:$A$128,0))</f>
        <v>1.2725930006214006E-8</v>
      </c>
      <c r="J89" s="189" t="s">
        <v>169</v>
      </c>
      <c r="K89" s="138">
        <f t="shared" si="4"/>
        <v>1.2725930006214006E-8</v>
      </c>
      <c r="L89" s="139">
        <f>INDEX('Data Table'!$BE$4:$BE$128,MATCH('Analysis Table'!C89,'Data Table'!$A$4:$A$128,0))</f>
        <v>43.198849125197647</v>
      </c>
      <c r="M89" s="140">
        <f>INDEX('[3]60-Mile'!$V$4:$V$129,MATCH(J89,'[3]60-Mile'!$A$4:$A$129,0))</f>
        <v>1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368</v>
      </c>
      <c r="E90" s="68">
        <v>60</v>
      </c>
      <c r="F90" s="170" t="s">
        <v>76</v>
      </c>
      <c r="G90" s="171">
        <v>62</v>
      </c>
      <c r="H90" s="171">
        <f t="shared" si="3"/>
        <v>74</v>
      </c>
      <c r="I90" s="172">
        <f>INDEX('Data Table'!$F$4:$F$128,MATCH('Analysis Table'!C90,'Data Table'!$A$4:$A$128,0))</f>
        <v>1.1081769267655859E-3</v>
      </c>
      <c r="J90" s="189" t="s">
        <v>140</v>
      </c>
      <c r="K90" s="138">
        <f t="shared" si="4"/>
        <v>1.1081769267655859E-3</v>
      </c>
      <c r="L90" s="139">
        <f>INDEX('Data Table'!$BE$4:$BE$128,MATCH('Analysis Table'!C90,'Data Table'!$A$4:$A$128,0))</f>
        <v>324.80339611300343</v>
      </c>
      <c r="M90" s="140">
        <f>INDEX('[3]60-Mile'!$V$4:$V$129,MATCH(J90,'[3]60-Mile'!$A$4:$A$129,0))</f>
        <v>138.42857142857142</v>
      </c>
      <c r="N90" s="187"/>
      <c r="O90" s="141">
        <f>INDEX('[3]60-Mile'!$X$4:$X$129,MATCH(J90,'[3]60-Mile'!$A$4:$A$129,0))</f>
        <v>4.3828892005610101</v>
      </c>
      <c r="P90" s="142">
        <f>INDEX('[3]60-Mile'!$AA$4:$AA$129,MATCH(J90,'[3]60-Mile'!$A$4:$A$129,0))</f>
        <v>1.5714285714285714</v>
      </c>
      <c r="Q90" s="188"/>
      <c r="R90" s="143"/>
      <c r="S90" s="144">
        <f>('[4]Social Distancing Grades'!$M90)</f>
        <v>-1</v>
      </c>
      <c r="T90" s="144">
        <v>0.91483059299191372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366</v>
      </c>
      <c r="E91" s="68">
        <v>61</v>
      </c>
      <c r="F91" s="170" t="s">
        <v>76</v>
      </c>
      <c r="G91" s="171">
        <v>114</v>
      </c>
      <c r="H91" s="171">
        <f t="shared" si="3"/>
        <v>93</v>
      </c>
      <c r="I91" s="172">
        <f>INDEX('Data Table'!$F$4:$F$128,MATCH('Analysis Table'!C91,'Data Table'!$A$4:$A$128,0))</f>
        <v>8.4177066870948263E-5</v>
      </c>
      <c r="J91" s="189" t="s">
        <v>111</v>
      </c>
      <c r="K91" s="138">
        <f t="shared" si="4"/>
        <v>8.4177066870948263E-5</v>
      </c>
      <c r="L91" s="139">
        <f>INDEX('Data Table'!$BE$4:$BE$128,MATCH('Analysis Table'!C91,'Data Table'!$A$4:$A$128,0))</f>
        <v>242.22482804487458</v>
      </c>
      <c r="M91" s="140">
        <f>INDEX('[3]60-Mile'!$V$4:$V$129,MATCH(J91,'[3]60-Mile'!$A$4:$A$129,0))</f>
        <v>12.571428571428571</v>
      </c>
      <c r="N91" s="187"/>
      <c r="O91" s="141">
        <f>INDEX('[3]60-Mile'!$X$4:$X$129,MATCH(J91,'[3]60-Mile'!$A$4:$A$129,0))</f>
        <v>1.7501793933878222</v>
      </c>
      <c r="P91" s="142">
        <f>INDEX('[3]60-Mile'!$AA$4:$AA$129,MATCH(J91,'[3]60-Mile'!$A$4:$A$129,0))</f>
        <v>0.2857142857142857</v>
      </c>
      <c r="Q91" s="188"/>
      <c r="R91" s="143"/>
      <c r="S91" s="144">
        <f>('[4]Social Distancing Grades'!$M91)</f>
        <v>-1</v>
      </c>
      <c r="T91" s="144">
        <v>0.66791588992194906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373</v>
      </c>
      <c r="E92" s="68">
        <v>67</v>
      </c>
      <c r="F92" s="170" t="s">
        <v>153</v>
      </c>
      <c r="G92" s="171">
        <v>42</v>
      </c>
      <c r="H92" s="171">
        <f t="shared" si="3"/>
        <v>8</v>
      </c>
      <c r="I92" s="172">
        <f>INDEX('Data Table'!$F$4:$F$128,MATCH('Analysis Table'!C92,'Data Table'!$A$4:$A$128,0))</f>
        <v>3.2643610139326285</v>
      </c>
      <c r="J92" s="189" t="s">
        <v>173</v>
      </c>
      <c r="K92" s="138">
        <f t="shared" si="4"/>
        <v>3.2643610139326285</v>
      </c>
      <c r="L92" s="139">
        <f>INDEX('Data Table'!$BE$4:$BE$128,MATCH('Analysis Table'!C92,'Data Table'!$A$4:$A$128,0))</f>
        <v>944.48268018743465</v>
      </c>
      <c r="M92" s="140">
        <f>INDEX('[3]60-Mile'!$V$4:$V$129,MATCH(J92,'[3]60-Mile'!$A$4:$A$129,0))</f>
        <v>1746</v>
      </c>
      <c r="N92" s="187"/>
      <c r="O92" s="141">
        <f>INDEX('[3]60-Mile'!$X$4:$X$129,MATCH(J92,'[3]60-Mile'!$A$4:$A$129,0))</f>
        <v>39.312652963367981</v>
      </c>
      <c r="P92" s="142">
        <f>INDEX('[3]60-Mile'!$AA$4:$AA$129,MATCH(J92,'[3]60-Mile'!$A$4:$A$129,0))</f>
        <v>58.571428571428569</v>
      </c>
      <c r="Q92" s="188"/>
      <c r="R92" s="143"/>
      <c r="S92" s="144">
        <f>('[4]Social Distancing Grades'!$M92)</f>
        <v>-1</v>
      </c>
      <c r="T92" s="144">
        <v>5.7190933013347434E-2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369</v>
      </c>
      <c r="E93" s="68">
        <v>40</v>
      </c>
      <c r="F93" s="170" t="s">
        <v>76</v>
      </c>
      <c r="G93" s="171">
        <v>120</v>
      </c>
      <c r="H93" s="171">
        <f t="shared" si="3"/>
        <v>122</v>
      </c>
      <c r="I93" s="172">
        <f>INDEX('Data Table'!$F$4:$F$128,MATCH('Analysis Table'!C93,'Data Table'!$A$4:$A$128,0))</f>
        <v>3.0449813538423103E-16</v>
      </c>
      <c r="J93" s="189" t="s">
        <v>187</v>
      </c>
      <c r="K93" s="138">
        <f t="shared" si="4"/>
        <v>3.0449813538423103E-16</v>
      </c>
      <c r="L93" s="139">
        <f>INDEX('Data Table'!$BE$4:$BE$128,MATCH('Analysis Table'!C93,'Data Table'!$A$4:$A$128,0))</f>
        <v>80.555555555555557</v>
      </c>
      <c r="M93" s="140">
        <f>INDEX('[3]60-Mile'!$V$4:$V$129,MATCH(J93,'[3]60-Mile'!$A$4:$A$129,0))</f>
        <v>3.5714285714285716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364</v>
      </c>
      <c r="E94" s="68">
        <v>71</v>
      </c>
      <c r="F94" s="170" t="s">
        <v>153</v>
      </c>
      <c r="G94" s="171">
        <v>1</v>
      </c>
      <c r="H94" s="171">
        <f t="shared" si="3"/>
        <v>5</v>
      </c>
      <c r="I94" s="172">
        <f>INDEX('Data Table'!$F$4:$F$128,MATCH('Analysis Table'!C94,'Data Table'!$A$4:$A$128,0))</f>
        <v>9.5606305629362005</v>
      </c>
      <c r="J94" s="189" t="s">
        <v>254</v>
      </c>
      <c r="K94" s="138">
        <f t="shared" si="4"/>
        <v>9.5606305629362005</v>
      </c>
      <c r="L94" s="139">
        <f>INDEX('Data Table'!$BE$4:$BE$128,MATCH('Analysis Table'!C94,'Data Table'!$A$4:$A$128,0))</f>
        <v>1514.1051158351554</v>
      </c>
      <c r="M94" s="140">
        <f>INDEX('[3]60-Mile'!$V$4:$V$129,MATCH(J94,'[3]60-Mile'!$A$4:$A$129,0))</f>
        <v>1151.7142857142858</v>
      </c>
      <c r="N94" s="187"/>
      <c r="O94" s="141">
        <f>INDEX('[3]60-Mile'!$X$4:$X$129,MATCH(J94,'[3]60-Mile'!$A$4:$A$129,0))</f>
        <v>110.85698688456419</v>
      </c>
      <c r="P94" s="142">
        <f>INDEX('[3]60-Mile'!$AA$4:$AA$129,MATCH(J94,'[3]60-Mile'!$A$4:$A$129,0))</f>
        <v>98</v>
      </c>
      <c r="Q94" s="188"/>
      <c r="R94" s="143"/>
      <c r="S94" s="144">
        <f>('[4]Social Distancing Grades'!$M94)</f>
        <v>-1</v>
      </c>
      <c r="T94" s="144">
        <v>0.2716045510455104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363</v>
      </c>
      <c r="E95" s="68">
        <v>74</v>
      </c>
      <c r="F95" s="170" t="s">
        <v>157</v>
      </c>
      <c r="G95" s="171">
        <v>31</v>
      </c>
      <c r="H95" s="171">
        <f t="shared" si="3"/>
        <v>47</v>
      </c>
      <c r="I95" s="172">
        <f>INDEX('Data Table'!$F$4:$F$128,MATCH('Analysis Table'!C95,'Data Table'!$A$4:$A$128,0))</f>
        <v>6.4594697142104241E-3</v>
      </c>
      <c r="J95" s="189" t="s">
        <v>134</v>
      </c>
      <c r="K95" s="138">
        <f t="shared" si="4"/>
        <v>6.4594697142104241E-3</v>
      </c>
      <c r="L95" s="139">
        <f>INDEX('Data Table'!$BE$4:$BE$128,MATCH('Analysis Table'!C95,'Data Table'!$A$4:$A$128,0))</f>
        <v>406.52326790872701</v>
      </c>
      <c r="M95" s="140">
        <f>INDEX('[3]60-Mile'!$V$4:$V$129,MATCH(J95,'[3]60-Mile'!$A$4:$A$129,0))</f>
        <v>61.428571428571431</v>
      </c>
      <c r="N95" s="187"/>
      <c r="O95" s="141">
        <f>INDEX('[3]60-Mile'!$X$4:$X$129,MATCH(J95,'[3]60-Mile'!$A$4:$A$129,0))</f>
        <v>22.104312747503684</v>
      </c>
      <c r="P95" s="142">
        <f>INDEX('[3]60-Mile'!$AA$4:$AA$129,MATCH(J95,'[3]60-Mile'!$A$4:$A$129,0))</f>
        <v>2.7142857142857144</v>
      </c>
      <c r="Q95" s="188"/>
      <c r="R95" s="143"/>
      <c r="S95" s="144">
        <f>('[4]Social Distancing Grades'!$M95)</f>
        <v>-1</v>
      </c>
      <c r="T95" s="144">
        <v>0.71550406831522417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368</v>
      </c>
      <c r="E96" s="68">
        <v>75</v>
      </c>
      <c r="F96" s="170" t="s">
        <v>157</v>
      </c>
      <c r="G96" s="171">
        <v>53</v>
      </c>
      <c r="H96" s="171">
        <f t="shared" si="3"/>
        <v>85</v>
      </c>
      <c r="I96" s="172">
        <f>INDEX('Data Table'!$F$4:$F$128,MATCH('Analysis Table'!C96,'Data Table'!$A$4:$A$128,0))</f>
        <v>1.7241406723062433E-4</v>
      </c>
      <c r="J96" s="189" t="s">
        <v>125</v>
      </c>
      <c r="K96" s="138">
        <f t="shared" si="4"/>
        <v>1.7241406723062433E-4</v>
      </c>
      <c r="L96" s="139">
        <f>INDEX('Data Table'!$BE$4:$BE$128,MATCH('Analysis Table'!C96,'Data Table'!$A$4:$A$128,0))</f>
        <v>213.00948292108905</v>
      </c>
      <c r="M96" s="140">
        <f>INDEX('[3]60-Mile'!$V$4:$V$129,MATCH(J96,'[3]60-Mile'!$A$4:$A$129,0))</f>
        <v>29.428571428571427</v>
      </c>
      <c r="N96" s="187"/>
      <c r="O96" s="141">
        <f>INDEX('[3]60-Mile'!$X$4:$X$129,MATCH(J96,'[3]60-Mile'!$A$4:$A$129,0))</f>
        <v>9.5610644038814243</v>
      </c>
      <c r="P96" s="142">
        <f>INDEX('[3]60-Mile'!$AA$4:$AA$129,MATCH(J96,'[3]60-Mile'!$A$4:$A$129,0))</f>
        <v>0.7142857142857143</v>
      </c>
      <c r="Q96" s="188"/>
      <c r="R96" s="143"/>
      <c r="S96" s="144">
        <f>('[4]Social Distancing Grades'!$M96)</f>
        <v>-1</v>
      </c>
      <c r="T96" s="144">
        <v>0.66791588992194906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363</v>
      </c>
      <c r="E97" s="68">
        <v>73</v>
      </c>
      <c r="F97" s="170" t="s">
        <v>74</v>
      </c>
      <c r="G97" s="171">
        <v>13</v>
      </c>
      <c r="H97" s="171">
        <f t="shared" si="3"/>
        <v>83</v>
      </c>
      <c r="I97" s="172">
        <f>INDEX('Data Table'!$F$4:$F$128,MATCH('Analysis Table'!C97,'Data Table'!$A$4:$A$128,0))</f>
        <v>5.5815030837567394E-4</v>
      </c>
      <c r="J97" s="189" t="s">
        <v>136</v>
      </c>
      <c r="K97" s="138">
        <f t="shared" si="4"/>
        <v>5.5815030837567394E-4</v>
      </c>
      <c r="L97" s="139">
        <f>INDEX('Data Table'!$BE$4:$BE$128,MATCH('Analysis Table'!C97,'Data Table'!$A$4:$A$128,0))</f>
        <v>125.93787271232632</v>
      </c>
      <c r="M97" s="140">
        <f>INDEX('[3]60-Mile'!$V$4:$V$129,MATCH(J97,'[3]60-Mile'!$A$4:$A$129,0))</f>
        <v>70.714285714285708</v>
      </c>
      <c r="N97" s="187"/>
      <c r="O97" s="141">
        <f>INDEX('[3]60-Mile'!$X$4:$X$129,MATCH(J97,'[3]60-Mile'!$A$4:$A$129,0))</f>
        <v>3.2662019949961789</v>
      </c>
      <c r="P97" s="142">
        <f>INDEX('[3]60-Mile'!$AA$4:$AA$129,MATCH(J97,'[3]60-Mile'!$A$4:$A$129,0))</f>
        <v>1.1428571428571428</v>
      </c>
      <c r="Q97" s="188"/>
      <c r="R97" s="143"/>
      <c r="S97" s="144">
        <f>('[4]Social Distancing Grades'!$M97)</f>
        <v>-1</v>
      </c>
      <c r="T97" s="144">
        <v>0.93502858630167018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366</v>
      </c>
      <c r="E98" s="68">
        <v>69</v>
      </c>
      <c r="F98" s="170" t="s">
        <v>76</v>
      </c>
      <c r="G98" s="171">
        <v>70</v>
      </c>
      <c r="H98" s="171">
        <f t="shared" ref="H98:H126" si="5">_xlfn.RANK.EQ(I98,$I$2:$I$126)</f>
        <v>30</v>
      </c>
      <c r="I98" s="172">
        <f>INDEX('Data Table'!$F$4:$F$128,MATCH('Analysis Table'!C98,'Data Table'!$A$4:$A$128,0))</f>
        <v>3.8001638792300382E-2</v>
      </c>
      <c r="J98" s="189" t="s">
        <v>148</v>
      </c>
      <c r="K98" s="138">
        <f t="shared" si="4"/>
        <v>3.8001638792300382E-2</v>
      </c>
      <c r="L98" s="139">
        <f>INDEX('Data Table'!$BE$4:$BE$128,MATCH('Analysis Table'!C98,'Data Table'!$A$4:$A$128,0))</f>
        <v>303.470159204021</v>
      </c>
      <c r="M98" s="140">
        <f>INDEX('[3]60-Mile'!$V$4:$V$129,MATCH(J98,'[3]60-Mile'!$A$4:$A$129,0))</f>
        <v>209.14285714285714</v>
      </c>
      <c r="N98" s="187"/>
      <c r="O98" s="141">
        <f>INDEX('[3]60-Mile'!$X$4:$X$129,MATCH(J98,'[3]60-Mile'!$A$4:$A$129,0))</f>
        <v>12.529270807659236</v>
      </c>
      <c r="P98" s="142">
        <f>INDEX('[3]60-Mile'!$AA$4:$AA$129,MATCH(J98,'[3]60-Mile'!$A$4:$A$129,0))</f>
        <v>7</v>
      </c>
      <c r="Q98" s="188"/>
      <c r="R98" s="143"/>
      <c r="S98" s="144">
        <f>('[4]Social Distancing Grades'!$M98)</f>
        <v>-1</v>
      </c>
      <c r="T98" s="144">
        <v>0.55829012154161983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363</v>
      </c>
      <c r="E99" s="68">
        <v>77</v>
      </c>
      <c r="F99" s="170" t="s">
        <v>74</v>
      </c>
      <c r="G99" s="171">
        <v>96</v>
      </c>
      <c r="H99" s="171">
        <f t="shared" si="5"/>
        <v>104</v>
      </c>
      <c r="I99" s="172">
        <f>INDEX('Data Table'!$F$4:$F$128,MATCH('Analysis Table'!C99,'Data Table'!$A$4:$A$128,0))</f>
        <v>3.3316934252375563E-6</v>
      </c>
      <c r="J99" s="189" t="s">
        <v>150</v>
      </c>
      <c r="K99" s="138">
        <f t="shared" si="4"/>
        <v>3.3316934252375563E-6</v>
      </c>
      <c r="L99" s="139">
        <f>INDEX('Data Table'!$BE$4:$BE$128,MATCH('Analysis Table'!C99,'Data Table'!$A$4:$A$128,0))</f>
        <v>124.36541156598327</v>
      </c>
      <c r="M99" s="140">
        <f>INDEX('[3]60-Mile'!$V$4:$V$129,MATCH(J99,'[3]60-Mile'!$A$4:$A$129,0))</f>
        <v>3.4285714285714284</v>
      </c>
      <c r="N99" s="187"/>
      <c r="O99" s="141">
        <f>INDEX('[3]60-Mile'!$X$4:$X$129,MATCH(J99,'[3]60-Mile'!$A$4:$A$129,0))</f>
        <v>0.92810008631330798</v>
      </c>
      <c r="P99" s="142">
        <f>INDEX('[3]60-Mile'!$AA$4:$AA$129,MATCH(J99,'[3]60-Mile'!$A$4:$A$129,0))</f>
        <v>0</v>
      </c>
      <c r="Q99" s="188"/>
      <c r="R99" s="143"/>
      <c r="S99" s="144">
        <f>('[4]Social Distancing Grades'!$M99)</f>
        <v>-1</v>
      </c>
      <c r="T99" s="144">
        <v>0.93502858630167018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364</v>
      </c>
      <c r="E100" s="68">
        <v>79</v>
      </c>
      <c r="F100" s="170" t="s">
        <v>153</v>
      </c>
      <c r="G100" s="171">
        <v>105</v>
      </c>
      <c r="H100" s="171">
        <f t="shared" si="5"/>
        <v>94</v>
      </c>
      <c r="I100" s="172">
        <f>INDEX('Data Table'!$F$4:$F$128,MATCH('Analysis Table'!C100,'Data Table'!$A$4:$A$128,0))</f>
        <v>8.1580538160686073E-5</v>
      </c>
      <c r="J100" s="189" t="s">
        <v>120</v>
      </c>
      <c r="K100" s="138">
        <f t="shared" si="4"/>
        <v>8.1580538160686073E-5</v>
      </c>
      <c r="L100" s="139">
        <f>INDEX('Data Table'!$BE$4:$BE$128,MATCH('Analysis Table'!C100,'Data Table'!$A$4:$A$128,0))</f>
        <v>181.97831802815807</v>
      </c>
      <c r="M100" s="140">
        <f>INDEX('[3]60-Mile'!$V$4:$V$129,MATCH(J100,'[3]60-Mile'!$A$4:$A$129,0))</f>
        <v>22.714285714285715</v>
      </c>
      <c r="N100" s="187"/>
      <c r="O100" s="141">
        <f>INDEX('[3]60-Mile'!$X$4:$X$129,MATCH(J100,'[3]60-Mile'!$A$4:$A$129,0))</f>
        <v>6.5686123945090102</v>
      </c>
      <c r="P100" s="142">
        <f>INDEX('[3]60-Mile'!$AA$4:$AA$129,MATCH(J100,'[3]60-Mile'!$A$4:$A$129,0))</f>
        <v>1</v>
      </c>
      <c r="Q100" s="188"/>
      <c r="R100" s="143"/>
      <c r="S100" s="144">
        <f>('[4]Social Distancing Grades'!$M100)</f>
        <v>-1</v>
      </c>
      <c r="T100" s="144">
        <v>0.93354934739509432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372</v>
      </c>
      <c r="E101" s="68">
        <v>80</v>
      </c>
      <c r="F101" s="170" t="s">
        <v>157</v>
      </c>
      <c r="G101" s="171">
        <v>5</v>
      </c>
      <c r="H101" s="171">
        <f t="shared" si="5"/>
        <v>33</v>
      </c>
      <c r="I101" s="172">
        <f>INDEX('Data Table'!$F$4:$F$128,MATCH('Analysis Table'!C101,'Data Table'!$A$4:$A$128,0))</f>
        <v>2.9505967927631584E-2</v>
      </c>
      <c r="J101" s="189" t="s">
        <v>123</v>
      </c>
      <c r="K101" s="138">
        <f t="shared" si="4"/>
        <v>2.9505967927631584E-2</v>
      </c>
      <c r="L101" s="139">
        <f>INDEX('Data Table'!$BE$4:$BE$128,MATCH('Analysis Table'!C101,'Data Table'!$A$4:$A$128,0))</f>
        <v>444.25621434903616</v>
      </c>
      <c r="M101" s="140">
        <f>INDEX('[3]60-Mile'!$V$4:$V$129,MATCH(J101,'[3]60-Mile'!$A$4:$A$129,0))</f>
        <v>1597.2857142857142</v>
      </c>
      <c r="N101" s="187"/>
      <c r="O101" s="141">
        <f>INDEX('[3]60-Mile'!$X$4:$X$129,MATCH(J101,'[3]60-Mile'!$A$4:$A$129,0))</f>
        <v>18.078623521199532</v>
      </c>
      <c r="P101" s="142">
        <f>INDEX('[3]60-Mile'!$AA$4:$AA$129,MATCH(J101,'[3]60-Mile'!$A$4:$A$129,0))</f>
        <v>39.571428571428569</v>
      </c>
      <c r="Q101" s="188"/>
      <c r="R101" s="143"/>
      <c r="S101" s="144">
        <f>('[4]Social Distancing Grades'!$M101)</f>
        <v>-1</v>
      </c>
      <c r="T101" s="144">
        <v>0.70536283582089554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363</v>
      </c>
      <c r="E102" s="68">
        <v>82</v>
      </c>
      <c r="F102" s="170" t="s">
        <v>74</v>
      </c>
      <c r="G102" s="171">
        <v>55</v>
      </c>
      <c r="H102" s="171">
        <f t="shared" si="5"/>
        <v>56</v>
      </c>
      <c r="I102" s="172">
        <f>INDEX('Data Table'!$F$4:$F$128,MATCH('Analysis Table'!C102,'Data Table'!$A$4:$A$128,0))</f>
        <v>2.5139257041202822E-3</v>
      </c>
      <c r="J102" s="189" t="s">
        <v>102</v>
      </c>
      <c r="K102" s="138">
        <f t="shared" si="4"/>
        <v>2.5139257041202822E-3</v>
      </c>
      <c r="L102" s="139">
        <f>INDEX('Data Table'!$BE$4:$BE$128,MATCH('Analysis Table'!C102,'Data Table'!$A$4:$A$128,0))</f>
        <v>215.79551202729556</v>
      </c>
      <c r="M102" s="140">
        <f>INDEX('[3]60-Mile'!$V$4:$V$129,MATCH(J102,'[3]60-Mile'!$A$4:$A$129,0))</f>
        <v>235.14285714285714</v>
      </c>
      <c r="N102" s="187"/>
      <c r="O102" s="141">
        <f>INDEX('[3]60-Mile'!$X$4:$X$129,MATCH(J102,'[3]60-Mile'!$A$4:$A$129,0))</f>
        <v>9.5186070579561903</v>
      </c>
      <c r="P102" s="142">
        <f>INDEX('[3]60-Mile'!$AA$4:$AA$129,MATCH(J102,'[3]60-Mile'!$A$4:$A$129,0))</f>
        <v>7.2857142857142856</v>
      </c>
      <c r="Q102" s="188"/>
      <c r="R102" s="143"/>
      <c r="S102" s="144">
        <f>('[4]Social Distancing Grades'!$M102)</f>
        <v>-1</v>
      </c>
      <c r="T102" s="144">
        <v>0.77429968749296219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364</v>
      </c>
      <c r="E103" s="68">
        <v>83</v>
      </c>
      <c r="F103" s="170" t="s">
        <v>153</v>
      </c>
      <c r="G103" s="171">
        <v>28</v>
      </c>
      <c r="H103" s="171">
        <f t="shared" si="5"/>
        <v>61</v>
      </c>
      <c r="I103" s="172">
        <f>INDEX('Data Table'!$F$4:$F$128,MATCH('Analysis Table'!C103,'Data Table'!$A$4:$A$128,0))</f>
        <v>1.998865690489193E-3</v>
      </c>
      <c r="J103" s="189" t="s">
        <v>145</v>
      </c>
      <c r="K103" s="138">
        <f t="shared" si="4"/>
        <v>1.998865690489193E-3</v>
      </c>
      <c r="L103" s="139">
        <f>INDEX('Data Table'!$BE$4:$BE$128,MATCH('Analysis Table'!C103,'Data Table'!$A$4:$A$128,0))</f>
        <v>144.23101415505627</v>
      </c>
      <c r="M103" s="140">
        <f>INDEX('[3]60-Mile'!$V$4:$V$129,MATCH(J103,'[3]60-Mile'!$A$4:$A$129,0))</f>
        <v>122</v>
      </c>
      <c r="N103" s="187"/>
      <c r="O103" s="141">
        <f>INDEX('[3]60-Mile'!$X$4:$X$129,MATCH(J103,'[3]60-Mile'!$A$4:$A$129,0))</f>
        <v>8.7388985617653994</v>
      </c>
      <c r="P103" s="142">
        <f>INDEX('[3]60-Mile'!$AA$4:$AA$129,MATCH(J103,'[3]60-Mile'!$A$4:$A$129,0))</f>
        <v>4.8571428571428568</v>
      </c>
      <c r="Q103" s="188"/>
      <c r="R103" s="143"/>
      <c r="S103" s="144">
        <f>('[4]Social Distancing Grades'!$M103)</f>
        <v>-1</v>
      </c>
      <c r="T103" s="144">
        <v>0.87069791314538092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365</v>
      </c>
      <c r="E104" s="68">
        <v>84</v>
      </c>
      <c r="F104" s="170" t="s">
        <v>154</v>
      </c>
      <c r="G104" s="171">
        <v>124</v>
      </c>
      <c r="H104" s="171">
        <f t="shared" si="5"/>
        <v>124</v>
      </c>
      <c r="I104" s="172">
        <f>INDEX('Data Table'!$F$4:$F$128,MATCH('Analysis Table'!C104,'Data Table'!$A$4:$A$128,0))</f>
        <v>3.0853904125163563E-19</v>
      </c>
      <c r="J104" s="189" t="s">
        <v>105</v>
      </c>
      <c r="K104" s="138">
        <f t="shared" si="4"/>
        <v>3.0853904125163563E-19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1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363</v>
      </c>
      <c r="E105" s="68">
        <v>88</v>
      </c>
      <c r="F105" s="170" t="s">
        <v>74</v>
      </c>
      <c r="G105" s="171">
        <v>54</v>
      </c>
      <c r="H105" s="171">
        <f t="shared" si="5"/>
        <v>38</v>
      </c>
      <c r="I105" s="172">
        <f>INDEX('Data Table'!$F$4:$F$128,MATCH('Analysis Table'!C105,'Data Table'!$A$4:$A$128,0))</f>
        <v>1.9073346895511246E-2</v>
      </c>
      <c r="J105" s="189" t="s">
        <v>141</v>
      </c>
      <c r="K105" s="138">
        <f t="shared" si="4"/>
        <v>1.9073346895511246E-2</v>
      </c>
      <c r="L105" s="139">
        <f>INDEX('Data Table'!$BE$4:$BE$128,MATCH('Analysis Table'!C105,'Data Table'!$A$4:$A$128,0))</f>
        <v>548.17718980379664</v>
      </c>
      <c r="M105" s="140">
        <f>INDEX('[3]60-Mile'!$V$4:$V$129,MATCH(J105,'[3]60-Mile'!$A$4:$A$129,0))</f>
        <v>181</v>
      </c>
      <c r="N105" s="187"/>
      <c r="O105" s="141">
        <f>INDEX('[3]60-Mile'!$X$4:$X$129,MATCH(J105,'[3]60-Mile'!$A$4:$A$129,0))</f>
        <v>20.44232896226131</v>
      </c>
      <c r="P105" s="142">
        <f>INDEX('[3]60-Mile'!$AA$4:$AA$129,MATCH(J105,'[3]60-Mile'!$A$4:$A$129,0))</f>
        <v>5</v>
      </c>
      <c r="Q105" s="188"/>
      <c r="R105" s="143"/>
      <c r="S105" s="144">
        <f>('[4]Social Distancing Grades'!$M105)</f>
        <v>-1</v>
      </c>
      <c r="T105" s="144">
        <v>0.92084845312008989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364</v>
      </c>
      <c r="E106" s="68">
        <v>70</v>
      </c>
      <c r="F106" s="170" t="s">
        <v>152</v>
      </c>
      <c r="G106" s="171">
        <v>97</v>
      </c>
      <c r="H106" s="171">
        <f t="shared" si="5"/>
        <v>60</v>
      </c>
      <c r="I106" s="172">
        <f>INDEX('Data Table'!$F$4:$F$128,MATCH('Analysis Table'!C106,'Data Table'!$A$4:$A$128,0))</f>
        <v>2.130893307855234E-3</v>
      </c>
      <c r="J106" s="189" t="s">
        <v>170</v>
      </c>
      <c r="K106" s="138">
        <f t="shared" si="4"/>
        <v>2.130893307855234E-3</v>
      </c>
      <c r="L106" s="139">
        <f>INDEX('Data Table'!$BE$4:$BE$128,MATCH('Analysis Table'!C106,'Data Table'!$A$4:$A$128,0))</f>
        <v>265.84786362645644</v>
      </c>
      <c r="M106" s="140">
        <f>INDEX('[3]60-Mile'!$V$4:$V$129,MATCH(J106,'[3]60-Mile'!$A$4:$A$129,0))</f>
        <v>64</v>
      </c>
      <c r="N106" s="187"/>
      <c r="O106" s="141">
        <f>INDEX('[3]60-Mile'!$X$4:$X$129,MATCH(J106,'[3]60-Mile'!$A$4:$A$129,0))</f>
        <v>16.491366292099805</v>
      </c>
      <c r="P106" s="142">
        <f>INDEX('[3]60-Mile'!$AA$4:$AA$129,MATCH(J106,'[3]60-Mile'!$A$4:$A$129,0))</f>
        <v>3.7142857142857144</v>
      </c>
      <c r="Q106" s="188"/>
      <c r="R106" s="143"/>
      <c r="S106" s="144">
        <f>('[4]Social Distancing Grades'!$M106)</f>
        <v>-1</v>
      </c>
      <c r="T106" s="144">
        <v>0.93566389126310301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364</v>
      </c>
      <c r="E107" s="68">
        <v>89</v>
      </c>
      <c r="F107" s="170" t="s">
        <v>153</v>
      </c>
      <c r="G107" s="171">
        <v>99</v>
      </c>
      <c r="H107" s="171">
        <f t="shared" si="5"/>
        <v>96</v>
      </c>
      <c r="I107" s="172">
        <f>INDEX('Data Table'!$F$4:$F$128,MATCH('Analysis Table'!C107,'Data Table'!$A$4:$A$128,0))</f>
        <v>3.9378079445604603E-5</v>
      </c>
      <c r="J107" s="189" t="s">
        <v>113</v>
      </c>
      <c r="K107" s="138">
        <f t="shared" si="4"/>
        <v>3.9378079445604603E-5</v>
      </c>
      <c r="L107" s="139">
        <f>INDEX('Data Table'!$BE$4:$BE$128,MATCH('Analysis Table'!C107,'Data Table'!$A$4:$A$128,0))</f>
        <v>95.26037636246933</v>
      </c>
      <c r="M107" s="140">
        <f>INDEX('[3]60-Mile'!$V$4:$V$129,MATCH(J107,'[3]60-Mile'!$A$4:$A$129,0))</f>
        <v>5.8571428571428568</v>
      </c>
      <c r="N107" s="187"/>
      <c r="O107" s="141">
        <f>INDEX('[3]60-Mile'!$X$4:$X$129,MATCH(J107,'[3]60-Mile'!$A$4:$A$129,0))</f>
        <v>3.9591844080119496</v>
      </c>
      <c r="P107" s="142">
        <f>INDEX('[3]60-Mile'!$AA$4:$AA$129,MATCH(J107,'[3]60-Mile'!$A$4:$A$129,0))</f>
        <v>0</v>
      </c>
      <c r="Q107" s="188"/>
      <c r="R107" s="143"/>
      <c r="S107" s="144">
        <f>('[4]Social Distancing Grades'!$M107)</f>
        <v>-1</v>
      </c>
      <c r="T107" s="144">
        <v>0.98305099601593626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365</v>
      </c>
      <c r="E108" s="68">
        <v>97</v>
      </c>
      <c r="F108" s="170" t="s">
        <v>154</v>
      </c>
      <c r="G108" s="171">
        <v>102</v>
      </c>
      <c r="H108" s="171">
        <f t="shared" si="5"/>
        <v>121</v>
      </c>
      <c r="I108" s="172">
        <f>INDEX('Data Table'!$F$4:$F$128,MATCH('Analysis Table'!C108,'Data Table'!$A$4:$A$128,0))</f>
        <v>5.2239713049245196E-12</v>
      </c>
      <c r="J108" s="189" t="s">
        <v>137</v>
      </c>
      <c r="K108" s="138">
        <f t="shared" si="4"/>
        <v>5.2239713049245196E-12</v>
      </c>
      <c r="L108" s="139">
        <f>INDEX('Data Table'!$BE$4:$BE$128,MATCH('Analysis Table'!C108,'Data Table'!$A$4:$A$128,0))</f>
        <v>57.536723694562191</v>
      </c>
      <c r="M108" s="140">
        <f>INDEX('[3]60-Mile'!$V$4:$V$129,MATCH(J108,'[3]60-Mile'!$A$4:$A$129,0))</f>
        <v>0.42857142857142855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0.8920979259589652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366</v>
      </c>
      <c r="E109" s="68">
        <v>99</v>
      </c>
      <c r="F109" s="170" t="s">
        <v>76</v>
      </c>
      <c r="G109" s="171">
        <v>32</v>
      </c>
      <c r="H109" s="171">
        <f t="shared" si="5"/>
        <v>87</v>
      </c>
      <c r="I109" s="172">
        <f>INDEX('Data Table'!$F$4:$F$128,MATCH('Analysis Table'!C109,'Data Table'!$A$4:$A$128,0))</f>
        <v>1.4864287707188478E-4</v>
      </c>
      <c r="J109" s="189" t="s">
        <v>117</v>
      </c>
      <c r="K109" s="138">
        <f t="shared" si="4"/>
        <v>1.4864287707188478E-4</v>
      </c>
      <c r="L109" s="139">
        <f>INDEX('Data Table'!$BE$4:$BE$128,MATCH('Analysis Table'!C109,'Data Table'!$A$4:$A$128,0))</f>
        <v>509.02903499323975</v>
      </c>
      <c r="M109" s="140">
        <f>INDEX('[3]60-Mile'!$V$4:$V$129,MATCH(J109,'[3]60-Mile'!$A$4:$A$129,0))</f>
        <v>86.571428571428569</v>
      </c>
      <c r="N109" s="187"/>
      <c r="O109" s="141">
        <f>INDEX('[3]60-Mile'!$X$4:$X$129,MATCH(J109,'[3]60-Mile'!$A$4:$A$129,0))</f>
        <v>25.92410110685886</v>
      </c>
      <c r="P109" s="142">
        <f>INDEX('[3]60-Mile'!$AA$4:$AA$129,MATCH(J109,'[3]60-Mile'!$A$4:$A$129,0))</f>
        <v>2</v>
      </c>
      <c r="Q109" s="188"/>
      <c r="R109" s="143"/>
      <c r="S109" s="144">
        <f>('[4]Social Distancing Grades'!$M109)</f>
        <v>-1</v>
      </c>
      <c r="T109" s="144">
        <v>0.65910190288402604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366</v>
      </c>
      <c r="E110" s="68">
        <v>100</v>
      </c>
      <c r="F110" s="170" t="s">
        <v>76</v>
      </c>
      <c r="G110" s="171">
        <v>123</v>
      </c>
      <c r="H110" s="171">
        <f t="shared" si="5"/>
        <v>107</v>
      </c>
      <c r="I110" s="172">
        <f>INDEX('Data Table'!$F$4:$F$128,MATCH('Analysis Table'!C110,'Data Table'!$A$4:$A$128,0))</f>
        <v>1.7441096960681493E-6</v>
      </c>
      <c r="J110" s="189" t="s">
        <v>133</v>
      </c>
      <c r="K110" s="138">
        <f t="shared" si="4"/>
        <v>1.7441096960681493E-6</v>
      </c>
      <c r="L110" s="139">
        <f>INDEX('Data Table'!$BE$4:$BE$128,MATCH('Analysis Table'!C110,'Data Table'!$A$4:$A$128,0))</f>
        <v>163.3645024869414</v>
      </c>
      <c r="M110" s="140">
        <f>INDEX('[3]60-Mile'!$V$4:$V$129,MATCH(J110,'[3]60-Mile'!$A$4:$A$129,0))</f>
        <v>2.2857142857142856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0.96862142857142852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366</v>
      </c>
      <c r="E111" s="68">
        <v>105</v>
      </c>
      <c r="F111" s="170" t="s">
        <v>74</v>
      </c>
      <c r="G111" s="171">
        <v>12</v>
      </c>
      <c r="H111" s="171">
        <f t="shared" si="5"/>
        <v>114</v>
      </c>
      <c r="I111" s="172">
        <f>INDEX('Data Table'!$F$4:$F$128,MATCH('Analysis Table'!C111,'Data Table'!$A$4:$A$128,0))</f>
        <v>5.5240311839584494E-7</v>
      </c>
      <c r="J111" s="189" t="s">
        <v>124</v>
      </c>
      <c r="K111" s="138">
        <f t="shared" si="4"/>
        <v>5.5240311839584494E-7</v>
      </c>
      <c r="L111" s="139">
        <f>INDEX('Data Table'!$BE$4:$BE$128,MATCH('Analysis Table'!C111,'Data Table'!$A$4:$A$128,0))</f>
        <v>293.68491407168523</v>
      </c>
      <c r="M111" s="140">
        <f>INDEX('[3]60-Mile'!$V$4:$V$129,MATCH(J111,'[3]60-Mile'!$A$4:$A$129,0))</f>
        <v>73.857142857142861</v>
      </c>
      <c r="N111" s="187"/>
      <c r="O111" s="141">
        <f>INDEX('[3]60-Mile'!$X$4:$X$129,MATCH(J111,'[3]60-Mile'!$A$4:$A$129,0))</f>
        <v>15.352613804558578</v>
      </c>
      <c r="P111" s="142">
        <f>INDEX('[3]60-Mile'!$AA$4:$AA$129,MATCH(J111,'[3]60-Mile'!$A$4:$A$129,0))</f>
        <v>2.4285714285714284</v>
      </c>
      <c r="Q111" s="188"/>
      <c r="R111" s="143"/>
      <c r="S111" s="144">
        <f>('[4]Social Distancing Grades'!$M111)</f>
        <v>-0.8</v>
      </c>
      <c r="T111" s="144">
        <v>0.78427911614213763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366</v>
      </c>
      <c r="E112" s="68">
        <v>110</v>
      </c>
      <c r="F112" s="170" t="s">
        <v>155</v>
      </c>
      <c r="G112" s="171">
        <v>113</v>
      </c>
      <c r="H112" s="171">
        <f t="shared" si="5"/>
        <v>42</v>
      </c>
      <c r="I112" s="172">
        <f>INDEX('Data Table'!$F$4:$F$128,MATCH('Analysis Table'!C112,'Data Table'!$A$4:$A$128,0))</f>
        <v>1.2010609879508088E-2</v>
      </c>
      <c r="J112" s="189" t="s">
        <v>130</v>
      </c>
      <c r="K112" s="138">
        <f t="shared" si="4"/>
        <v>1.2010609879508088E-2</v>
      </c>
      <c r="L112" s="139">
        <f>INDEX('Data Table'!$BE$4:$BE$128,MATCH('Analysis Table'!C112,'Data Table'!$A$4:$A$128,0))</f>
        <v>507.85908205127117</v>
      </c>
      <c r="M112" s="140">
        <f>INDEX('[3]60-Mile'!$V$4:$V$129,MATCH(J112,'[3]60-Mile'!$A$4:$A$129,0))</f>
        <v>249.57142857142858</v>
      </c>
      <c r="N112" s="187"/>
      <c r="O112" s="141">
        <f>INDEX('[3]60-Mile'!$X$4:$X$129,MATCH(J112,'[3]60-Mile'!$A$4:$A$129,0))</f>
        <v>4.327336779595969</v>
      </c>
      <c r="P112" s="142">
        <f>INDEX('[3]60-Mile'!$AA$4:$AA$129,MATCH(J112,'[3]60-Mile'!$A$4:$A$129,0))</f>
        <v>1.7142857142857142</v>
      </c>
      <c r="Q112" s="188"/>
      <c r="R112" s="143"/>
      <c r="S112" s="144">
        <f>('[4]Social Distancing Grades'!$M112)</f>
        <v>-1</v>
      </c>
      <c r="T112" s="144">
        <v>0.78181092911088057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372</v>
      </c>
      <c r="E113" s="68">
        <v>112</v>
      </c>
      <c r="F113" s="170" t="s">
        <v>156</v>
      </c>
      <c r="G113" s="171">
        <v>44</v>
      </c>
      <c r="H113" s="171">
        <f t="shared" si="5"/>
        <v>70</v>
      </c>
      <c r="I113" s="172">
        <f>INDEX('Data Table'!$F$4:$F$128,MATCH('Analysis Table'!C113,'Data Table'!$A$4:$A$128,0))</f>
        <v>1.2655395132209796E-3</v>
      </c>
      <c r="J113" s="189" t="s">
        <v>104</v>
      </c>
      <c r="K113" s="138">
        <f t="shared" si="4"/>
        <v>1.2655395132209796E-3</v>
      </c>
      <c r="L113" s="139">
        <f>INDEX('Data Table'!$BE$4:$BE$128,MATCH('Analysis Table'!C113,'Data Table'!$A$4:$A$128,0))</f>
        <v>127.14456219118432</v>
      </c>
      <c r="M113" s="140">
        <f>INDEX('[3]60-Mile'!$V$4:$V$129,MATCH(J113,'[3]60-Mile'!$A$4:$A$129,0))</f>
        <v>59</v>
      </c>
      <c r="N113" s="187"/>
      <c r="O113" s="141">
        <f>INDEX('[3]60-Mile'!$X$4:$X$129,MATCH(J113,'[3]60-Mile'!$A$4:$A$129,0))</f>
        <v>3.6462173163306959</v>
      </c>
      <c r="P113" s="142">
        <f>INDEX('[3]60-Mile'!$AA$4:$AA$129,MATCH(J113,'[3]60-Mile'!$A$4:$A$129,0))</f>
        <v>1</v>
      </c>
      <c r="Q113" s="188"/>
      <c r="R113" s="143"/>
      <c r="S113" s="144">
        <f>('[4]Social Distancing Grades'!$M113)</f>
        <v>-1</v>
      </c>
      <c r="T113" s="144">
        <v>0.87069791314538092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372</v>
      </c>
      <c r="E114" s="68">
        <v>115</v>
      </c>
      <c r="F114" s="170" t="s">
        <v>156</v>
      </c>
      <c r="G114" s="171">
        <v>78</v>
      </c>
      <c r="H114" s="171">
        <f t="shared" si="5"/>
        <v>57</v>
      </c>
      <c r="I114" s="172">
        <f>INDEX('Data Table'!$F$4:$F$128,MATCH('Analysis Table'!C114,'Data Table'!$A$4:$A$128,0))</f>
        <v>2.4324870720711499E-3</v>
      </c>
      <c r="J114" s="189" t="s">
        <v>213</v>
      </c>
      <c r="K114" s="138">
        <f t="shared" si="4"/>
        <v>2.4324870720711499E-3</v>
      </c>
      <c r="L114" s="139">
        <f>INDEX('Data Table'!$BE$4:$BE$128,MATCH('Analysis Table'!C114,'Data Table'!$A$4:$A$128,0))</f>
        <v>211.77570563546766</v>
      </c>
      <c r="M114" s="140">
        <f>INDEX('[3]60-Mile'!$V$4:$V$129,MATCH(J114,'[3]60-Mile'!$A$4:$A$129,0))</f>
        <v>44.142857142857146</v>
      </c>
      <c r="N114" s="187"/>
      <c r="O114" s="141">
        <f>INDEX('[3]60-Mile'!$X$4:$X$129,MATCH(J114,'[3]60-Mile'!$A$4:$A$129,0))</f>
        <v>11.391358249340559</v>
      </c>
      <c r="P114" s="142">
        <f>INDEX('[3]60-Mile'!$AA$4:$AA$129,MATCH(J114,'[3]60-Mile'!$A$4:$A$129,0))</f>
        <v>0.5714285714285714</v>
      </c>
      <c r="Q114" s="188"/>
      <c r="R114" s="143"/>
      <c r="S114" s="144">
        <f>('[4]Social Distancing Grades'!$M114)</f>
        <v>-1</v>
      </c>
      <c r="T114" s="144">
        <v>0.62221431303613861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368</v>
      </c>
      <c r="E115" s="68">
        <v>122</v>
      </c>
      <c r="F115" s="170" t="s">
        <v>152</v>
      </c>
      <c r="G115" s="171">
        <v>37</v>
      </c>
      <c r="H115" s="171">
        <f t="shared" si="5"/>
        <v>41</v>
      </c>
      <c r="I115" s="172">
        <f>INDEX('Data Table'!$F$4:$F$128,MATCH('Analysis Table'!C115,'Data Table'!$A$4:$A$128,0))</f>
        <v>1.4232360459337831E-2</v>
      </c>
      <c r="J115" s="189" t="s">
        <v>106</v>
      </c>
      <c r="K115" s="138">
        <f t="shared" si="4"/>
        <v>1.4232360459337831E-2</v>
      </c>
      <c r="L115" s="139">
        <f>INDEX('Data Table'!$BE$4:$BE$128,MATCH('Analysis Table'!C115,'Data Table'!$A$4:$A$128,0))</f>
        <v>431.97300930280375</v>
      </c>
      <c r="M115" s="140">
        <f>INDEX('[3]60-Mile'!$V$4:$V$129,MATCH(J115,'[3]60-Mile'!$A$4:$A$129,0))</f>
        <v>61</v>
      </c>
      <c r="N115" s="187"/>
      <c r="O115" s="141">
        <f>INDEX('[3]60-Mile'!$X$4:$X$129,MATCH(J115,'[3]60-Mile'!$A$4:$A$129,0))</f>
        <v>27.112551359625911</v>
      </c>
      <c r="P115" s="142">
        <f>INDEX('[3]60-Mile'!$AA$4:$AA$129,MATCH(J115,'[3]60-Mile'!$A$4:$A$129,0))</f>
        <v>6</v>
      </c>
      <c r="Q115" s="188"/>
      <c r="R115" s="143"/>
      <c r="S115" s="144">
        <f>('[4]Social Distancing Grades'!$M115)</f>
        <v>-1</v>
      </c>
      <c r="T115" s="144">
        <v>0.65910190288402604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364</v>
      </c>
      <c r="E116" s="68">
        <v>128</v>
      </c>
      <c r="F116" s="170" t="s">
        <v>153</v>
      </c>
      <c r="G116" s="171">
        <v>56</v>
      </c>
      <c r="H116" s="171">
        <f t="shared" si="5"/>
        <v>19</v>
      </c>
      <c r="I116" s="172">
        <f>INDEX('Data Table'!$F$4:$F$128,MATCH('Analysis Table'!C116,'Data Table'!$A$4:$A$128,0))</f>
        <v>0.20097741376481826</v>
      </c>
      <c r="J116" s="189" t="s">
        <v>143</v>
      </c>
      <c r="K116" s="138">
        <f t="shared" si="4"/>
        <v>0.20097741376481826</v>
      </c>
      <c r="L116" s="139">
        <f>INDEX('Data Table'!$BE$4:$BE$128,MATCH('Analysis Table'!C116,'Data Table'!$A$4:$A$128,0))</f>
        <v>370.82030375224952</v>
      </c>
      <c r="M116" s="140">
        <f>INDEX('[3]60-Mile'!$V$4:$V$129,MATCH(J116,'[3]60-Mile'!$A$4:$A$129,0))</f>
        <v>119</v>
      </c>
      <c r="N116" s="187"/>
      <c r="O116" s="141">
        <f>INDEX('[3]60-Mile'!$X$4:$X$129,MATCH(J116,'[3]60-Mile'!$A$4:$A$129,0))</f>
        <v>29.476757205954168</v>
      </c>
      <c r="P116" s="142">
        <f>INDEX('[3]60-Mile'!$AA$4:$AA$129,MATCH(J116,'[3]60-Mile'!$A$4:$A$129,0))</f>
        <v>15.285714285714286</v>
      </c>
      <c r="Q116" s="188"/>
      <c r="R116" s="143"/>
      <c r="S116" s="144">
        <f>('[4]Social Distancing Grades'!$M116)</f>
        <v>-1</v>
      </c>
      <c r="T116" s="144">
        <v>0.54354887820512832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366</v>
      </c>
      <c r="E117" s="68">
        <v>130</v>
      </c>
      <c r="F117" s="170" t="s">
        <v>76</v>
      </c>
      <c r="G117" s="171">
        <v>91</v>
      </c>
      <c r="H117" s="171">
        <f t="shared" si="5"/>
        <v>49</v>
      </c>
      <c r="I117" s="172">
        <f>INDEX('Data Table'!$F$4:$F$128,MATCH('Analysis Table'!C117,'Data Table'!$A$4:$A$128,0))</f>
        <v>5.1610878580987882E-3</v>
      </c>
      <c r="J117" s="189" t="s">
        <v>103</v>
      </c>
      <c r="K117" s="138">
        <f t="shared" si="4"/>
        <v>5.1610878580987882E-3</v>
      </c>
      <c r="L117" s="139">
        <f>INDEX('Data Table'!$BE$4:$BE$128,MATCH('Analysis Table'!C117,'Data Table'!$A$4:$A$128,0))</f>
        <v>257.91895873687446</v>
      </c>
      <c r="M117" s="140">
        <f>INDEX('[3]60-Mile'!$V$4:$V$129,MATCH(J117,'[3]60-Mile'!$A$4:$A$129,0))</f>
        <v>181.85714285714286</v>
      </c>
      <c r="N117" s="187"/>
      <c r="O117" s="141">
        <f>INDEX('[3]60-Mile'!$X$4:$X$129,MATCH(J117,'[3]60-Mile'!$A$4:$A$129,0))</f>
        <v>7.0015878950035368</v>
      </c>
      <c r="P117" s="142">
        <f>INDEX('[3]60-Mile'!$AA$4:$AA$129,MATCH(J117,'[3]60-Mile'!$A$4:$A$129,0))</f>
        <v>4</v>
      </c>
      <c r="Q117" s="188"/>
      <c r="R117" s="143"/>
      <c r="S117" s="144">
        <f>('[4]Social Distancing Grades'!$M117)</f>
        <v>-1</v>
      </c>
      <c r="T117" s="144">
        <v>0.84206316701415673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366</v>
      </c>
      <c r="E118" s="68">
        <v>131</v>
      </c>
      <c r="F118" s="170" t="s">
        <v>76</v>
      </c>
      <c r="G118" s="171">
        <v>84</v>
      </c>
      <c r="H118" s="171">
        <f t="shared" si="5"/>
        <v>68</v>
      </c>
      <c r="I118" s="172">
        <f>INDEX('Data Table'!$F$4:$F$128,MATCH('Analysis Table'!C118,'Data Table'!$A$4:$A$128,0))</f>
        <v>1.3292899924385061E-3</v>
      </c>
      <c r="J118" s="189" t="s">
        <v>135</v>
      </c>
      <c r="K118" s="138">
        <f t="shared" si="4"/>
        <v>1.3292899924385061E-3</v>
      </c>
      <c r="L118" s="139">
        <f>INDEX('Data Table'!$BE$4:$BE$128,MATCH('Analysis Table'!C118,'Data Table'!$A$4:$A$128,0))</f>
        <v>313.63047500570002</v>
      </c>
      <c r="M118" s="140">
        <f>INDEX('[3]60-Mile'!$V$4:$V$129,MATCH(J118,'[3]60-Mile'!$A$4:$A$129,0))</f>
        <v>110.14285714285714</v>
      </c>
      <c r="N118" s="187"/>
      <c r="O118" s="141">
        <f>INDEX('[3]60-Mile'!$X$4:$X$129,MATCH(J118,'[3]60-Mile'!$A$4:$A$129,0))</f>
        <v>15.602722123399145</v>
      </c>
      <c r="P118" s="142">
        <f>INDEX('[3]60-Mile'!$AA$4:$AA$129,MATCH(J118,'[3]60-Mile'!$A$4:$A$129,0))</f>
        <v>5</v>
      </c>
      <c r="Q118" s="188"/>
      <c r="R118" s="143"/>
      <c r="S118" s="144">
        <f>('[4]Social Distancing Grades'!$M118)</f>
        <v>-1</v>
      </c>
      <c r="T118" s="144">
        <v>0.90493756086343047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363</v>
      </c>
      <c r="E119" s="68">
        <v>132</v>
      </c>
      <c r="F119" s="170" t="s">
        <v>74</v>
      </c>
      <c r="G119" s="171">
        <v>82</v>
      </c>
      <c r="H119" s="171">
        <f t="shared" si="5"/>
        <v>84</v>
      </c>
      <c r="I119" s="172">
        <f>INDEX('Data Table'!$F$4:$F$128,MATCH('Analysis Table'!C119,'Data Table'!$A$4:$A$128,0))</f>
        <v>5.0738533330961445E-4</v>
      </c>
      <c r="J119" s="189" t="s">
        <v>121</v>
      </c>
      <c r="K119" s="138">
        <f t="shared" si="4"/>
        <v>5.0738533330961445E-4</v>
      </c>
      <c r="L119" s="139">
        <f>INDEX('Data Table'!$BE$4:$BE$128,MATCH('Analysis Table'!C119,'Data Table'!$A$4:$A$128,0))</f>
        <v>119.9865988993437</v>
      </c>
      <c r="M119" s="140">
        <f>INDEX('[3]60-Mile'!$V$4:$V$129,MATCH(J119,'[3]60-Mile'!$A$4:$A$129,0))</f>
        <v>2.8571428571428572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0.93502858630167018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368</v>
      </c>
      <c r="E120" s="68">
        <v>140</v>
      </c>
      <c r="F120" s="170" t="s">
        <v>152</v>
      </c>
      <c r="G120" s="171">
        <v>85</v>
      </c>
      <c r="H120" s="171">
        <f t="shared" si="5"/>
        <v>102</v>
      </c>
      <c r="I120" s="172">
        <f>INDEX('Data Table'!$F$4:$F$128,MATCH('Analysis Table'!C120,'Data Table'!$A$4:$A$128,0))</f>
        <v>8.046993910433206E-6</v>
      </c>
      <c r="J120" s="189" t="s">
        <v>138</v>
      </c>
      <c r="K120" s="138">
        <f t="shared" si="4"/>
        <v>8.046993910433206E-6</v>
      </c>
      <c r="L120" s="139">
        <f>INDEX('Data Table'!$BE$4:$BE$128,MATCH('Analysis Table'!C120,'Data Table'!$A$4:$A$128,0))</f>
        <v>145.18571818187093</v>
      </c>
      <c r="M120" s="140">
        <f>INDEX('[3]60-Mile'!$V$4:$V$129,MATCH(J120,'[3]60-Mile'!$A$4:$A$129,0))</f>
        <v>23.571428571428573</v>
      </c>
      <c r="N120" s="187"/>
      <c r="O120" s="141">
        <f>INDEX('[3]60-Mile'!$X$4:$X$129,MATCH(J120,'[3]60-Mile'!$A$4:$A$129,0))</f>
        <v>7.5436224474992892</v>
      </c>
      <c r="P120" s="142">
        <f>INDEX('[3]60-Mile'!$AA$4:$AA$129,MATCH(J120,'[3]60-Mile'!$A$4:$A$129,0))</f>
        <v>1</v>
      </c>
      <c r="Q120" s="188"/>
      <c r="R120" s="143"/>
      <c r="S120" s="144">
        <f>('[4]Social Distancing Grades'!$M120)</f>
        <v>-1</v>
      </c>
      <c r="T120" s="144">
        <v>0.95704627403846154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364</v>
      </c>
      <c r="E121" s="68">
        <v>143</v>
      </c>
      <c r="F121" s="170" t="s">
        <v>153</v>
      </c>
      <c r="G121" s="171">
        <v>15</v>
      </c>
      <c r="H121" s="171">
        <f t="shared" si="5"/>
        <v>48</v>
      </c>
      <c r="I121" s="172">
        <f>INDEX('Data Table'!$F$4:$F$128,MATCH('Analysis Table'!C121,'Data Table'!$A$4:$A$128,0))</f>
        <v>5.2176359363897175E-3</v>
      </c>
      <c r="J121" s="189" t="s">
        <v>119</v>
      </c>
      <c r="K121" s="138">
        <f t="shared" si="4"/>
        <v>5.2176359363897175E-3</v>
      </c>
      <c r="L121" s="139">
        <f>INDEX('Data Table'!$BE$4:$BE$128,MATCH('Analysis Table'!C121,'Data Table'!$A$4:$A$128,0))</f>
        <v>163.00540476682713</v>
      </c>
      <c r="M121" s="140">
        <f>INDEX('[3]60-Mile'!$V$4:$V$129,MATCH(J121,'[3]60-Mile'!$A$4:$A$129,0))</f>
        <v>231.71428571428572</v>
      </c>
      <c r="N121" s="187"/>
      <c r="O121" s="141">
        <f>INDEX('[3]60-Mile'!$X$4:$X$129,MATCH(J121,'[3]60-Mile'!$A$4:$A$129,0))</f>
        <v>5.0444490386603267</v>
      </c>
      <c r="P121" s="142">
        <f>INDEX('[3]60-Mile'!$AA$4:$AA$129,MATCH(J121,'[3]60-Mile'!$A$4:$A$129,0))</f>
        <v>3.8571428571428572</v>
      </c>
      <c r="Q121" s="188"/>
      <c r="R121" s="143"/>
      <c r="S121" s="144">
        <f>('[4]Social Distancing Grades'!$M121)</f>
        <v>-1</v>
      </c>
      <c r="T121" s="144">
        <v>0.70536283582089554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363</v>
      </c>
      <c r="E122" s="68">
        <v>146</v>
      </c>
      <c r="F122" s="170" t="s">
        <v>74</v>
      </c>
      <c r="G122" s="171">
        <v>29</v>
      </c>
      <c r="H122" s="171">
        <f t="shared" si="5"/>
        <v>98</v>
      </c>
      <c r="I122" s="172">
        <f>INDEX('Data Table'!$F$4:$F$128,MATCH('Analysis Table'!C122,'Data Table'!$A$4:$A$128,0))</f>
        <v>2.679879334202018E-5</v>
      </c>
      <c r="J122" s="189" t="s">
        <v>108</v>
      </c>
      <c r="K122" s="138">
        <f t="shared" si="4"/>
        <v>2.679879334202018E-5</v>
      </c>
      <c r="L122" s="139">
        <f>INDEX('Data Table'!$BE$4:$BE$128,MATCH('Analysis Table'!C122,'Data Table'!$A$4:$A$128,0))</f>
        <v>211.32397948020994</v>
      </c>
      <c r="M122" s="140">
        <f>INDEX('[3]60-Mile'!$V$4:$V$129,MATCH(J122,'[3]60-Mile'!$A$4:$A$129,0))</f>
        <v>12.857142857142858</v>
      </c>
      <c r="N122" s="187"/>
      <c r="O122" s="141">
        <f>INDEX('[3]60-Mile'!$X$4:$X$129,MATCH(J122,'[3]60-Mile'!$A$4:$A$129,0))</f>
        <v>5.4053636651454431</v>
      </c>
      <c r="P122" s="142">
        <f>INDEX('[3]60-Mile'!$AA$4:$AA$129,MATCH(J122,'[3]60-Mile'!$A$4:$A$129,0))</f>
        <v>0.8571428571428571</v>
      </c>
      <c r="Q122" s="188"/>
      <c r="R122" s="143"/>
      <c r="S122" s="144">
        <f>('[4]Social Distancing Grades'!$M122)</f>
        <v>-1</v>
      </c>
      <c r="T122" s="144">
        <v>0.87069791314538092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363</v>
      </c>
      <c r="E123" s="68">
        <v>148</v>
      </c>
      <c r="F123" s="170" t="s">
        <v>74</v>
      </c>
      <c r="G123" s="171">
        <v>115</v>
      </c>
      <c r="H123" s="171">
        <f t="shared" si="5"/>
        <v>103</v>
      </c>
      <c r="I123" s="172">
        <f>INDEX('Data Table'!$F$4:$F$128,MATCH('Analysis Table'!C123,'Data Table'!$A$4:$A$128,0))</f>
        <v>3.8255563892180444E-6</v>
      </c>
      <c r="J123" s="189" t="s">
        <v>110</v>
      </c>
      <c r="K123" s="138">
        <f t="shared" si="4"/>
        <v>3.8255563892180444E-6</v>
      </c>
      <c r="L123" s="139">
        <f>INDEX('Data Table'!$BE$4:$BE$128,MATCH('Analysis Table'!C123,'Data Table'!$A$4:$A$128,0))</f>
        <v>127.83780391609251</v>
      </c>
      <c r="M123" s="140">
        <f>INDEX('[3]60-Mile'!$V$4:$V$129,MATCH(J123,'[3]60-Mile'!$A$4:$A$129,0))</f>
        <v>13.142857142857142</v>
      </c>
      <c r="N123" s="187"/>
      <c r="O123" s="141">
        <f>INDEX('[3]60-Mile'!$X$4:$X$129,MATCH(J123,'[3]60-Mile'!$A$4:$A$129,0))</f>
        <v>5.7352460794605875</v>
      </c>
      <c r="P123" s="142">
        <f>INDEX('[3]60-Mile'!$AA$4:$AA$129,MATCH(J123,'[3]60-Mile'!$A$4:$A$129,0))</f>
        <v>0.7142857142857143</v>
      </c>
      <c r="Q123" s="188"/>
      <c r="R123" s="143"/>
      <c r="S123" s="144">
        <f>('[4]Social Distancing Grades'!$M123)</f>
        <v>-1</v>
      </c>
      <c r="T123" s="144">
        <v>0.95704627403846154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372</v>
      </c>
      <c r="E124" s="68">
        <v>149</v>
      </c>
      <c r="F124" s="170" t="s">
        <v>156</v>
      </c>
      <c r="G124" s="171">
        <v>7</v>
      </c>
      <c r="H124" s="171">
        <f t="shared" si="5"/>
        <v>45</v>
      </c>
      <c r="I124" s="172">
        <f>INDEX('Data Table'!$F$4:$F$128,MATCH('Analysis Table'!C124,'Data Table'!$A$4:$A$128,0))</f>
        <v>8.1249038533678947E-3</v>
      </c>
      <c r="J124" s="189" t="s">
        <v>149</v>
      </c>
      <c r="K124" s="138">
        <f t="shared" si="4"/>
        <v>8.1249038533678947E-3</v>
      </c>
      <c r="L124" s="139">
        <f>INDEX('Data Table'!$BE$4:$BE$128,MATCH('Analysis Table'!C124,'Data Table'!$A$4:$A$128,0))</f>
        <v>264.52488315675498</v>
      </c>
      <c r="M124" s="140">
        <f>INDEX('[3]60-Mile'!$V$4:$V$129,MATCH(J124,'[3]60-Mile'!$A$4:$A$129,0))</f>
        <v>15.142857142857142</v>
      </c>
      <c r="N124" s="187"/>
      <c r="O124" s="141">
        <f>INDEX('[3]60-Mile'!$X$4:$X$129,MATCH(J124,'[3]60-Mile'!$A$4:$A$129,0))</f>
        <v>1.7817738243719248</v>
      </c>
      <c r="P124" s="142">
        <f>INDEX('[3]60-Mile'!$AA$4:$AA$129,MATCH(J124,'[3]60-Mile'!$A$4:$A$129,0))</f>
        <v>0</v>
      </c>
      <c r="Q124" s="188"/>
      <c r="R124" s="143"/>
      <c r="S124" s="144">
        <f>('[4]Social Distancing Grades'!$M124)</f>
        <v>-1</v>
      </c>
      <c r="T124" s="144">
        <v>0.70536283582089554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365</v>
      </c>
      <c r="E125" s="68">
        <v>153</v>
      </c>
      <c r="F125" s="170" t="s">
        <v>154</v>
      </c>
      <c r="G125" s="171">
        <v>110</v>
      </c>
      <c r="H125" s="171">
        <f t="shared" si="5"/>
        <v>116</v>
      </c>
      <c r="I125" s="172">
        <f>INDEX('Data Table'!$F$4:$F$128,MATCH('Analysis Table'!C125,'Data Table'!$A$4:$A$128,0))</f>
        <v>8.3359340474298694E-8</v>
      </c>
      <c r="J125" s="189" t="s">
        <v>114</v>
      </c>
      <c r="K125" s="138">
        <f t="shared" si="4"/>
        <v>8.3359340474298694E-8</v>
      </c>
      <c r="L125" s="139">
        <f>INDEX('Data Table'!$BE$4:$BE$128,MATCH('Analysis Table'!C125,'Data Table'!$A$4:$A$128,0))</f>
        <v>116.08281930069163</v>
      </c>
      <c r="M125" s="140">
        <f>INDEX('[3]60-Mile'!$V$4:$V$129,MATCH(J125,'[3]60-Mile'!$A$4:$A$129,0))</f>
        <v>17.142857142857142</v>
      </c>
      <c r="N125" s="187"/>
      <c r="O125" s="141">
        <f>INDEX('[3]60-Mile'!$X$4:$X$129,MATCH(J125,'[3]60-Mile'!$A$4:$A$129,0))</f>
        <v>3.2711837883667862</v>
      </c>
      <c r="P125" s="142">
        <f>INDEX('[3]60-Mile'!$AA$4:$AA$129,MATCH(J125,'[3]60-Mile'!$A$4:$A$129,0))</f>
        <v>0.7142857142857143</v>
      </c>
      <c r="Q125" s="188"/>
      <c r="R125" s="143"/>
      <c r="S125" s="144">
        <f>('[4]Social Distancing Grades'!$M125)</f>
        <v>-1</v>
      </c>
      <c r="T125" s="144">
        <v>0.91007470530845536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368</v>
      </c>
      <c r="E126" s="70">
        <v>155</v>
      </c>
      <c r="F126" s="184" t="s">
        <v>157</v>
      </c>
      <c r="G126" s="185">
        <v>38</v>
      </c>
      <c r="H126" s="185">
        <f t="shared" si="5"/>
        <v>78</v>
      </c>
      <c r="I126" s="186">
        <f>INDEX('Data Table'!$F$4:$F$128,MATCH('Analysis Table'!C126,'Data Table'!$A$4:$A$128,0))</f>
        <v>7.3485256878146185E-4</v>
      </c>
      <c r="J126" s="189" t="s">
        <v>115</v>
      </c>
      <c r="K126" s="138">
        <f t="shared" si="4"/>
        <v>7.3485256878146185E-4</v>
      </c>
      <c r="L126" s="139">
        <f>INDEX('Data Table'!$BE$4:$BE$128,MATCH('Analysis Table'!C126,'Data Table'!$A$4:$A$128,0))</f>
        <v>214.88449061667376</v>
      </c>
      <c r="M126" s="140">
        <f>INDEX('[3]60-Mile'!$V$4:$V$129,MATCH(J126,'[3]60-Mile'!$A$4:$A$129,0))</f>
        <v>129</v>
      </c>
      <c r="N126" s="187"/>
      <c r="O126" s="141">
        <f>INDEX('[3]60-Mile'!$X$4:$X$129,MATCH(J126,'[3]60-Mile'!$A$4:$A$129,0))</f>
        <v>10.763543711854966</v>
      </c>
      <c r="P126" s="142">
        <f>INDEX('[3]60-Mile'!$AA$4:$AA$129,MATCH(J126,'[3]60-Mile'!$A$4:$A$129,0))</f>
        <v>6.7142857142857144</v>
      </c>
      <c r="Q126" s="188"/>
      <c r="R126" s="143"/>
      <c r="S126" s="144">
        <f>('[4]Social Distancing Grades'!$M126)</f>
        <v>-1</v>
      </c>
      <c r="T126" s="144">
        <v>0.73642437063612864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S2:S126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M4" activePane="bottomRight" state="frozen"/>
      <selection pane="topRight" activeCell="D1" sqref="D1"/>
      <selection pane="bottomLeft" activeCell="A4" sqref="A4"/>
      <selection pane="bottomRight" activeCell="T4" sqref="T4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 t="s">
        <v>428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396</v>
      </c>
      <c r="BW3" s="156" t="s">
        <v>397</v>
      </c>
      <c r="BX3" s="156" t="s">
        <v>398</v>
      </c>
      <c r="BY3" s="156" t="s">
        <v>399</v>
      </c>
      <c r="BZ3" s="156" t="s">
        <v>400</v>
      </c>
      <c r="CA3" s="156" t="s">
        <v>401</v>
      </c>
      <c r="CB3" s="156" t="s">
        <v>402</v>
      </c>
      <c r="CC3" s="156" t="s">
        <v>403</v>
      </c>
      <c r="CD3" s="156" t="s">
        <v>404</v>
      </c>
      <c r="CE3" s="156" t="s">
        <v>405</v>
      </c>
      <c r="CF3" s="156" t="s">
        <v>406</v>
      </c>
      <c r="CG3" s="156" t="s">
        <v>407</v>
      </c>
      <c r="CH3" s="156" t="s">
        <v>408</v>
      </c>
      <c r="CI3" s="156" t="s">
        <v>409</v>
      </c>
      <c r="CK3" s="156" t="s">
        <v>410</v>
      </c>
      <c r="CL3" s="156" t="s">
        <v>411</v>
      </c>
      <c r="CM3" s="156" t="s">
        <v>412</v>
      </c>
      <c r="CN3" s="156" t="s">
        <v>413</v>
      </c>
      <c r="CO3" s="156" t="s">
        <v>414</v>
      </c>
      <c r="CP3" s="156" t="s">
        <v>415</v>
      </c>
      <c r="CQ3" s="156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7.9254847393412996E-7</v>
      </c>
      <c r="G4" s="31">
        <f t="shared" ref="G4:G35" si="0">$X$15*AG4+$X$16*AH4+$X$17*AI4</f>
        <v>0.74396092626308907</v>
      </c>
      <c r="H4" s="31">
        <f>M4*(J4^I4)</f>
        <v>1.0653092735865791E-6</v>
      </c>
      <c r="I4" s="31">
        <f t="shared" ref="I4:I35" si="1">$X$12*AA4+$X$13*AD4-$X$14*Z4</f>
        <v>3.3698587774456241</v>
      </c>
      <c r="J4" s="31">
        <f>L4*(AK4+(K4*AJ4))</f>
        <v>6.4938366348919127E-2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1.0694941823210735E-2</v>
      </c>
      <c r="N4" s="31">
        <f>(1-T4)*O4+T4*P4</f>
        <v>1.3279251175885018E-4</v>
      </c>
      <c r="O4" s="31">
        <f t="shared" ref="O4:O35" si="4">$X$4*AM4+$X$5*AO4</f>
        <v>3.2727867779414169E-4</v>
      </c>
      <c r="P4" s="31">
        <f t="shared" ref="P4:P35" si="5">$X$6*AQ4+$X$7*AS4</f>
        <v>0</v>
      </c>
      <c r="Q4" s="31">
        <f t="shared" ref="Q4:Q35" si="6">$X$8*AL4+$X$9*AN4+T4*P4</f>
        <v>1.4425945007863766E-2</v>
      </c>
      <c r="R4" s="31">
        <f t="shared" ref="R4:R35" si="7">$X$8*AL4+$X$9*AN4</f>
        <v>1.4425945007863766E-2</v>
      </c>
      <c r="S4" s="31">
        <f t="shared" ref="S4:S35" si="8">$X$10*AP4+$X$11*AR4</f>
        <v>1.9064124783362217E-2</v>
      </c>
      <c r="T4" s="31">
        <f t="shared" ref="T4:T67" si="9">IFERROR(1/(AE4+AF4),0)</f>
        <v>0.59425248032083322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0.88348273963985213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4.9246214625638746E-2</v>
      </c>
      <c r="AJ4" s="41">
        <f t="shared" ref="AJ4:AJ35" si="16">((BD4-MIN(BD$4:BD$128))/(MAX(BD$4:BD$128)-MIN(BD$4:BD$128)))</f>
        <v>6.8809437454008193E-2</v>
      </c>
      <c r="AK4" s="41">
        <f t="shared" ref="AK4:AK35" si="17">((BE4-MIN(BE$4:BE$128))/(MAX(BE$4:BE$128)-MIN(BE$4:BE$128)))</f>
        <v>1.7592573071732117E-2</v>
      </c>
      <c r="AL4" s="41">
        <f t="shared" ref="AL4:AL35" si="18">1-((BF4-MIN(BF$4:BF$128))/(MAX(BF$4:BF$128)-MIN(BF$4:BF$128)))</f>
        <v>0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1.4425945007863766E-2</v>
      </c>
      <c r="AO4" s="41">
        <f t="shared" ref="AO4:AO35" si="21">((BI4-MIN(BI$4:BI$128))/(MAX(BI$4:BI$128)-MIN(BI$4:BI$128)))</f>
        <v>1.6363933889707084E-4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1.9064124783362217E-2</v>
      </c>
      <c r="AS4" s="41">
        <f t="shared" ref="AS4:AS35" si="25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INDEX([2]State!$AK$4:$AK$451,MATCH(B4:B128,[2]State!$B$4:$B$451,0))</f>
        <v>-216</v>
      </c>
      <c r="AZ4" s="46">
        <v>0.24455508328258319</v>
      </c>
      <c r="BA4" s="43">
        <v>2.27</v>
      </c>
      <c r="BB4" s="43">
        <v>7.14</v>
      </c>
      <c r="BC4" s="265">
        <f>IF(INDEX('[5]Hospital Capacity'!$I$2:$I$126,MATCH('Data Table'!A4,'[5]Hospital Capacity'!$B$2:$B$126,0))&gt;100,100,INDEX('[5]Hospital Capacity'!$I$2:$I$126,MATCH('Data Table'!A4,'[5]Hospital Capacity'!$B$2:$B$126,0)))</f>
        <v>7.1160365497076009E-2</v>
      </c>
      <c r="BD4" s="47" cm="1">
        <f t="array" ref="BD4:BD128">INDEX([2]State!$AM$4:$AM$451,MATCH($B$4:$B$128,[2]State!$B$4:$B$451,0))</f>
        <v>174.54431969326566</v>
      </c>
      <c r="BE4" s="45">
        <f>INDEX('[3]60-Mile'!$S$4:$S$129,MATCH(E4,'[3]60-Mile'!$A$4:$A$129,0))</f>
        <v>63.498266008889757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INDEX([2]State!$AP$4:$AP$451,MATCH($B$4:$B$128,[2]State!$B$4:$B$451,0))</f>
        <v>39.285714285714285</v>
      </c>
      <c r="BI4" s="45">
        <f>INDEX('[3]60-Mile'!$V$4:$V$129,MATCH(E4,'[3]60-Mile'!$A$4:$A$129,0))</f>
        <v>0.2857142857142857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INDEX([2]State!$AU$4:$AU$451,MATCH($B$4:$B$128,[2]State!$B$4:$B$451,0))</f>
        <v>1.5714285714285714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INDEX([2]State!$AO$4:$AO$451,MATCH($B$4:$B$128,[2]State!$B$4:$B$451,0))</f>
        <v>67.494613508861519</v>
      </c>
      <c r="BQ4" s="38">
        <f>INDEX('[3]60-Mile'!$U$4:$U$129,MATCH(E4,'[3]60-Mile'!$A$4:$A$129,0))</f>
        <v>441.18808967657867</v>
      </c>
      <c r="BR4" s="38" cm="1">
        <f t="array" ref="BR4:BR128">INDEX([2]State!$AT$4:$AT$451,MATCH($B$4:$B$128,[2]State!$B$4:$B$451,0))</f>
        <v>0</v>
      </c>
      <c r="BS4" s="38">
        <f>INDEX('[3]60-Mile'!$Z$4:$Z$129,MATCH(E4,'[3]60-Mile'!$A$4:$A$129,0))</f>
        <v>0</v>
      </c>
      <c r="BT4" s="118">
        <f t="shared" ref="BT4:BT35" si="27">-1+((AY4-MIN(AY$4:AY$128))*2/(MAX(AY$4:AY$128)-MIN(AY$4:AY$128)))</f>
        <v>-0.76696547927970427</v>
      </c>
      <c r="BU4" s="266" cm="1">
        <f t="array" ref="BU4:BU128">INDEX(_xlfn.ANCHORARRAY('[5]Hospital Capacity'!BO2),MATCH(B4:B128,'[5]Hospital Capacity'!$BI$2:$BI$53,0))</f>
        <v>0.92883963450292395</v>
      </c>
      <c r="BV4" s="2">
        <f>'[3]60-Mile'!B4</f>
        <v>1</v>
      </c>
      <c r="BW4" s="2">
        <f>'[3]60-Mile'!C4</f>
        <v>0</v>
      </c>
      <c r="BX4" s="2">
        <f>'[3]60-Mile'!D4</f>
        <v>0</v>
      </c>
      <c r="BY4" s="2">
        <f>'[3]60-Mile'!E4</f>
        <v>1</v>
      </c>
      <c r="BZ4" s="2">
        <f>'[3]60-Mile'!F4</f>
        <v>0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INDEX([2]State!$AY$4:$AY$54,MATCH($B$4:$B$128,[2]State!$AX$4:$AX$54,0))</f>
        <v>-315</v>
      </c>
      <c r="CL4" s="2" cm="1">
        <f t="array" ref="CL4:CL128">INDEX([2]State!$AZ$4:$AZ$54,MATCH($B$4:$B$128,[2]State!$AX$4:$AX$54,0))</f>
        <v>7778</v>
      </c>
      <c r="CM4" s="2" cm="1">
        <f t="array" ref="CM4:CM128">INDEX([2]State!$BA$4:$BA$54,MATCH($B$4:$B$128,[2]State!$AX$4:$AX$54,0))</f>
        <v>-468</v>
      </c>
      <c r="CN4" s="2" cm="1">
        <f t="array" ref="CN4:CN128">INDEX([2]State!$BB$4:$BB$54,MATCH($B$4:$B$128,[2]State!$AX$4:$AX$54,0))</f>
        <v>-333</v>
      </c>
      <c r="CO4" s="2" cm="1">
        <f t="array" ref="CO4:CO128">INDEX([2]State!$BC$4:$BC$54,MATCH($B$4:$B$128,[2]State!$AX$4:$AX$54,0))</f>
        <v>3300</v>
      </c>
      <c r="CP4" s="2" cm="1">
        <f t="array" ref="CP4:CP128">INDEX([2]State!$BD$4:$BD$54,MATCH($B$4:$B$128,[2]State!$AX$4:$AX$54,0))</f>
        <v>-387</v>
      </c>
      <c r="CQ4" s="2" cm="1">
        <f t="array" ref="CQ4:CQ128">INDEX([2]State!$BE$4:$BE$54,MATCH($B$4:$B$128,[2]State!$AX$4:$AX$54,0))</f>
        <v>-216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3.9939527940588495</v>
      </c>
      <c r="G5" s="31">
        <f t="shared" si="0"/>
        <v>1.5649435738810324</v>
      </c>
      <c r="H5" s="31">
        <f t="shared" ref="H5:H65" si="29">M5*(J5^I5)</f>
        <v>2.5521385312020657</v>
      </c>
      <c r="I5" s="31">
        <f t="shared" si="1"/>
        <v>3.3206370477270384</v>
      </c>
      <c r="J5" s="31">
        <f t="shared" ref="J5:J65" si="30">L5*(AK5+(K5*AJ5))</f>
        <v>1.3045972669372032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1.0554771085989092</v>
      </c>
      <c r="N5" s="31">
        <f t="shared" ref="N5:N65" si="32">(1-T5)*O5+T5*P5</f>
        <v>0.46669181975782814</v>
      </c>
      <c r="O5" s="31">
        <f t="shared" si="4"/>
        <v>0.28162330224185894</v>
      </c>
      <c r="P5" s="31">
        <f t="shared" si="5"/>
        <v>0.52478134110787178</v>
      </c>
      <c r="Q5" s="31">
        <f t="shared" si="6"/>
        <v>0.59926124270576153</v>
      </c>
      <c r="R5" s="31">
        <f t="shared" si="7"/>
        <v>0.19984814794728559</v>
      </c>
      <c r="S5" s="31">
        <f t="shared" si="8"/>
        <v>0.74523396880415949</v>
      </c>
      <c r="T5" s="31">
        <f t="shared" si="9"/>
        <v>0.76110384167865131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0.87923645513879056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0.34267497583704404</v>
      </c>
      <c r="AJ5" s="41">
        <f t="shared" si="16"/>
        <v>0.72014143499365524</v>
      </c>
      <c r="AK5" s="41">
        <f t="shared" si="17"/>
        <v>0.59727473923367114</v>
      </c>
      <c r="AL5" s="41">
        <f t="shared" si="18"/>
        <v>0</v>
      </c>
      <c r="AM5" s="41">
        <f t="shared" si="19"/>
        <v>0</v>
      </c>
      <c r="AN5" s="41">
        <f t="shared" si="20"/>
        <v>0.19984814794728559</v>
      </c>
      <c r="AO5" s="41">
        <f t="shared" si="21"/>
        <v>0.14081165112092947</v>
      </c>
      <c r="AP5" s="41">
        <f t="shared" si="22"/>
        <v>0</v>
      </c>
      <c r="AQ5" s="41">
        <f t="shared" si="23"/>
        <v>0</v>
      </c>
      <c r="AR5" s="41">
        <f t="shared" si="24"/>
        <v>0.74523396880415949</v>
      </c>
      <c r="AS5" s="41">
        <f t="shared" si="25"/>
        <v>0.26239067055393589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0</v>
      </c>
      <c r="AZ5" s="46">
        <v>0.194424057632027</v>
      </c>
      <c r="BA5" s="43">
        <v>4.3899999999999997</v>
      </c>
      <c r="BB5" s="43">
        <v>5.5</v>
      </c>
      <c r="BC5" s="265">
        <f>IF(INDEX('[5]Hospital Capacity'!$I$2:$I$126,MATCH('Data Table'!A5,'[5]Hospital Capacity'!$B$2:$B$126,0))&gt;100,100,INDEX('[5]Hospital Capacity'!$I$2:$I$126,MATCH('Data Table'!A5,'[5]Hospital Capacity'!$B$2:$B$126,0)))</f>
        <v>0.49516245487364619</v>
      </c>
      <c r="BD5" s="45">
        <v>1389.8609881006457</v>
      </c>
      <c r="BE5" s="45">
        <f>INDEX('[3]60-Mile'!$S$4:$S$129,MATCH(E5,'[3]60-Mile'!$A$4:$A$129,0))</f>
        <v>1443.1617612143668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527.71428571428567</v>
      </c>
      <c r="BI5" s="45">
        <f>INDEX('[3]60-Mile'!$V$4:$V$129,MATCH(E5,'[3]60-Mile'!$A$4:$A$129,0))</f>
        <v>245.85714285714286</v>
      </c>
      <c r="BJ5" s="47">
        <f t="shared" ref="BJ5:BJ68" si="38">IF(BR5&lt;=0,30,IF(BR5&gt;30,30,BR5))</f>
        <v>30</v>
      </c>
      <c r="BK5" s="47">
        <f t="shared" si="26"/>
        <v>30</v>
      </c>
      <c r="BL5" s="95">
        <v>61.428571428571431</v>
      </c>
      <c r="BM5" s="45">
        <f>INDEX('[3]60-Mile'!$AA$4:$AA$129,MATCH(E5,'[3]60-Mile'!$A$4:$A$129,0))</f>
        <v>25.714285714285715</v>
      </c>
      <c r="BO5" s="20">
        <v>6892503</v>
      </c>
      <c r="BP5" s="38">
        <v>0</v>
      </c>
      <c r="BQ5" s="38">
        <f>INDEX('[3]60-Mile'!$U$4:$U$129,MATCH(E5,'[3]60-Mile'!$A$4:$A$129,0))</f>
        <v>120.46892956317961</v>
      </c>
      <c r="BR5" s="38">
        <v>-1</v>
      </c>
      <c r="BS5" s="38">
        <f>INDEX('[3]60-Mile'!$Z$4:$Z$129,MATCH(E5,'[3]60-Mile'!$A$4:$A$129,0))</f>
        <v>74.886316577836936</v>
      </c>
      <c r="BT5" s="118">
        <f t="shared" si="27"/>
        <v>-0.75847291027758112</v>
      </c>
      <c r="BU5" s="266">
        <v>0.50483754512635381</v>
      </c>
      <c r="BV5" s="2">
        <f>'[3]60-Mile'!B5</f>
        <v>223</v>
      </c>
      <c r="BW5" s="2">
        <f>'[3]60-Mile'!C5</f>
        <v>165</v>
      </c>
      <c r="BX5" s="2">
        <f>'[3]60-Mile'!D5</f>
        <v>173</v>
      </c>
      <c r="BY5" s="2">
        <f>'[3]60-Mile'!E5</f>
        <v>293</v>
      </c>
      <c r="BZ5" s="2">
        <f>'[3]60-Mile'!F5</f>
        <v>265</v>
      </c>
      <c r="CA5" s="2">
        <f>'[3]60-Mile'!G5</f>
        <v>358</v>
      </c>
      <c r="CB5" s="2">
        <f>'[3]60-Mile'!H5</f>
        <v>244</v>
      </c>
      <c r="CC5" s="2">
        <f>'[3]60-Mile'!I5</f>
        <v>15</v>
      </c>
      <c r="CD5" s="2">
        <f>'[3]60-Mile'!J5</f>
        <v>28</v>
      </c>
      <c r="CE5" s="2">
        <f>'[3]60-Mile'!K5</f>
        <v>36</v>
      </c>
      <c r="CF5" s="2">
        <f>'[3]60-Mile'!L5</f>
        <v>29</v>
      </c>
      <c r="CG5" s="2">
        <f>'[3]60-Mile'!M5</f>
        <v>30</v>
      </c>
      <c r="CH5" s="2">
        <f>'[3]60-Mile'!N5</f>
        <v>23</v>
      </c>
      <c r="CI5" s="2">
        <f>'[3]60-Mile'!O5</f>
        <v>19</v>
      </c>
      <c r="CJ5" s="2"/>
      <c r="CK5" s="2">
        <v>700</v>
      </c>
      <c r="CL5" s="2">
        <v>0</v>
      </c>
      <c r="CM5" s="2">
        <v>4822</v>
      </c>
      <c r="CN5" s="2">
        <v>3252</v>
      </c>
      <c r="CO5" s="2">
        <v>2884</v>
      </c>
      <c r="CP5" s="2">
        <v>3694</v>
      </c>
      <c r="CQ5" s="2">
        <v>0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3.4173293063096528</v>
      </c>
      <c r="G6" s="31">
        <f t="shared" si="0"/>
        <v>1.7384966899262699</v>
      </c>
      <c r="H6" s="31">
        <f t="shared" si="29"/>
        <v>1.9656806516293008</v>
      </c>
      <c r="I6" s="31">
        <f t="shared" si="1"/>
        <v>3.4983506854963404</v>
      </c>
      <c r="J6" s="31">
        <f t="shared" si="30"/>
        <v>1.0158029330834317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1.8607630568195821</v>
      </c>
      <c r="N6" s="31">
        <f t="shared" si="32"/>
        <v>0.99937920275548853</v>
      </c>
      <c r="O6" s="31">
        <f t="shared" si="4"/>
        <v>0.45704467353951889</v>
      </c>
      <c r="P6" s="31">
        <f t="shared" si="5"/>
        <v>1.1486880466472302</v>
      </c>
      <c r="Q6" s="31">
        <f t="shared" si="6"/>
        <v>1.001479148861921</v>
      </c>
      <c r="R6" s="31">
        <f t="shared" si="7"/>
        <v>0.10076468355116872</v>
      </c>
      <c r="S6" s="31">
        <f t="shared" si="8"/>
        <v>0.38474870017331025</v>
      </c>
      <c r="T6" s="31">
        <f t="shared" si="9"/>
        <v>0.78412452183144188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0.76218840921601005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0.39335706778144064</v>
      </c>
      <c r="AJ6" s="41">
        <f t="shared" si="16"/>
        <v>0.61813352931768062</v>
      </c>
      <c r="AK6" s="41">
        <f t="shared" si="17"/>
        <v>0.47753448626856437</v>
      </c>
      <c r="AL6" s="41">
        <f t="shared" si="18"/>
        <v>0</v>
      </c>
      <c r="AM6" s="41">
        <f t="shared" si="19"/>
        <v>0</v>
      </c>
      <c r="AN6" s="41">
        <f t="shared" si="20"/>
        <v>0.10076468355116872</v>
      </c>
      <c r="AO6" s="41">
        <f t="shared" si="21"/>
        <v>0.22852233676975944</v>
      </c>
      <c r="AP6" s="41">
        <f t="shared" si="22"/>
        <v>0</v>
      </c>
      <c r="AQ6" s="41">
        <f t="shared" si="23"/>
        <v>0</v>
      </c>
      <c r="AR6" s="41">
        <f t="shared" si="24"/>
        <v>0.38474870017331025</v>
      </c>
      <c r="AS6" s="41">
        <f t="shared" si="25"/>
        <v>0.57434402332361512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5954</v>
      </c>
      <c r="AZ6" s="46">
        <v>0.20521224370724972</v>
      </c>
      <c r="BA6" s="43">
        <v>4.45</v>
      </c>
      <c r="BB6" s="43">
        <v>6.3</v>
      </c>
      <c r="BC6" s="265">
        <f>IF(INDEX('[5]Hospital Capacity'!$I$2:$I$126,MATCH('Data Table'!A6,'[5]Hospital Capacity'!$B$2:$B$126,0))&gt;100,100,INDEX('[5]Hospital Capacity'!$I$2:$I$126,MATCH('Data Table'!A6,'[5]Hospital Capacity'!$B$2:$B$126,0)))</f>
        <v>0.56839765100671136</v>
      </c>
      <c r="BD6" s="45">
        <v>1199.5250172814117</v>
      </c>
      <c r="BE6" s="45">
        <f>INDEX('[3]60-Mile'!$S$4:$S$129,MATCH(E6,'[3]60-Mile'!$A$4:$A$129,0))</f>
        <v>1158.1758403667054</v>
      </c>
      <c r="BF6" s="47">
        <f t="shared" si="36"/>
        <v>30</v>
      </c>
      <c r="BG6" s="43">
        <f t="shared" si="37"/>
        <v>30</v>
      </c>
      <c r="BH6" s="95">
        <v>266.71428571428572</v>
      </c>
      <c r="BI6" s="45">
        <f>INDEX('[3]60-Mile'!$V$4:$V$129,MATCH(E6,'[3]60-Mile'!$A$4:$A$129,0))</f>
        <v>399</v>
      </c>
      <c r="BJ6" s="47">
        <f t="shared" si="38"/>
        <v>30</v>
      </c>
      <c r="BK6" s="47">
        <f t="shared" si="26"/>
        <v>30</v>
      </c>
      <c r="BL6" s="95">
        <v>31.714285714285715</v>
      </c>
      <c r="BM6" s="45">
        <f>INDEX('[3]60-Mile'!$AA$4:$AA$129,MATCH(E6,'[3]60-Mile'!$A$4:$A$129,0))</f>
        <v>56.285714285714285</v>
      </c>
      <c r="BO6" s="20">
        <v>3565287</v>
      </c>
      <c r="BP6" s="38">
        <v>54.615792584143826</v>
      </c>
      <c r="BQ6" s="38">
        <f>INDEX('[3]60-Mile'!$U$4:$U$129,MATCH(E6,'[3]60-Mile'!$A$4:$A$129,0))</f>
        <v>105.84006920662974</v>
      </c>
      <c r="BR6" s="38">
        <v>-1.4747698473569486</v>
      </c>
      <c r="BS6" s="38">
        <f>INDEX('[3]60-Mile'!$Z$4:$Z$129,MATCH(E6,'[3]60-Mile'!$A$4:$A$129,0))</f>
        <v>67.445793703187377</v>
      </c>
      <c r="BT6" s="118">
        <f t="shared" si="27"/>
        <v>-0.52437681843202011</v>
      </c>
      <c r="BU6" s="266">
        <v>0.43160234899328864</v>
      </c>
      <c r="BV6" s="2">
        <f>'[3]60-Mile'!B6</f>
        <v>551</v>
      </c>
      <c r="BW6" s="2">
        <f>'[3]60-Mile'!C6</f>
        <v>512</v>
      </c>
      <c r="BX6" s="2">
        <f>'[3]60-Mile'!D6</f>
        <v>236</v>
      </c>
      <c r="BY6" s="2">
        <f>'[3]60-Mile'!E6</f>
        <v>384</v>
      </c>
      <c r="BZ6" s="2">
        <f>'[3]60-Mile'!F6</f>
        <v>377</v>
      </c>
      <c r="CA6" s="2">
        <f>'[3]60-Mile'!G6</f>
        <v>385</v>
      </c>
      <c r="CB6" s="2">
        <f>'[3]60-Mile'!H6</f>
        <v>348</v>
      </c>
      <c r="CC6" s="2">
        <f>'[3]60-Mile'!I6</f>
        <v>65</v>
      </c>
      <c r="CD6" s="2">
        <f>'[3]60-Mile'!J6</f>
        <v>40</v>
      </c>
      <c r="CE6" s="2">
        <f>'[3]60-Mile'!K6</f>
        <v>60</v>
      </c>
      <c r="CF6" s="2">
        <f>'[3]60-Mile'!L6</f>
        <v>57</v>
      </c>
      <c r="CG6" s="2">
        <f>'[3]60-Mile'!M6</f>
        <v>60</v>
      </c>
      <c r="CH6" s="2">
        <f>'[3]60-Mile'!N6</f>
        <v>56</v>
      </c>
      <c r="CI6" s="2">
        <f>'[3]60-Mile'!O6</f>
        <v>56</v>
      </c>
      <c r="CJ6" s="2"/>
      <c r="CK6" s="2">
        <v>-664</v>
      </c>
      <c r="CL6" s="2">
        <v>0</v>
      </c>
      <c r="CM6" s="2">
        <v>7603</v>
      </c>
      <c r="CN6" s="2">
        <v>3838</v>
      </c>
      <c r="CO6" s="2">
        <v>2942</v>
      </c>
      <c r="CP6" s="2">
        <v>1321</v>
      </c>
      <c r="CQ6" s="2">
        <v>5954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34.963805625374263</v>
      </c>
      <c r="G7" s="31">
        <f t="shared" si="0"/>
        <v>1.0073061098459721</v>
      </c>
      <c r="H7" s="31">
        <f t="shared" si="29"/>
        <v>34.710209025457615</v>
      </c>
      <c r="I7" s="31">
        <f t="shared" si="1"/>
        <v>2.9099680445314915</v>
      </c>
      <c r="J7" s="31">
        <f t="shared" si="30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4.663200691398389</v>
      </c>
      <c r="N7" s="31">
        <f t="shared" si="32"/>
        <v>1.7544475254659475</v>
      </c>
      <c r="O7" s="31">
        <f t="shared" si="4"/>
        <v>0.84208803796432663</v>
      </c>
      <c r="P7" s="31">
        <f t="shared" si="5"/>
        <v>1.3440233236151604</v>
      </c>
      <c r="Q7" s="31">
        <f t="shared" si="6"/>
        <v>2.9277424662563316</v>
      </c>
      <c r="R7" s="31">
        <f t="shared" si="7"/>
        <v>0.48473344541461033</v>
      </c>
      <c r="S7" s="31">
        <f t="shared" si="8"/>
        <v>0.81629116117850964</v>
      </c>
      <c r="T7" s="31">
        <f t="shared" si="9"/>
        <v>1.8176835014071808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8.2232444758984058E-2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0.14254938477570778</v>
      </c>
      <c r="AJ7" s="41">
        <f t="shared" si="16"/>
        <v>1</v>
      </c>
      <c r="AK7" s="41">
        <f t="shared" si="17"/>
        <v>1</v>
      </c>
      <c r="AL7" s="41">
        <f t="shared" si="18"/>
        <v>0</v>
      </c>
      <c r="AM7" s="41">
        <f t="shared" si="19"/>
        <v>0</v>
      </c>
      <c r="AN7" s="41">
        <f t="shared" si="20"/>
        <v>0.48473344541461033</v>
      </c>
      <c r="AO7" s="41">
        <f t="shared" si="21"/>
        <v>0.42104401898216332</v>
      </c>
      <c r="AP7" s="41">
        <f t="shared" si="22"/>
        <v>0</v>
      </c>
      <c r="AQ7" s="41">
        <f t="shared" si="23"/>
        <v>0</v>
      </c>
      <c r="AR7" s="41">
        <f t="shared" si="24"/>
        <v>0.81629116117850964</v>
      </c>
      <c r="AS7" s="41">
        <f t="shared" si="25"/>
        <v>0.67201166180758021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40542</v>
      </c>
      <c r="AZ7" s="46">
        <v>0.19899830746965599</v>
      </c>
      <c r="BA7" s="43">
        <v>4.18</v>
      </c>
      <c r="BB7" s="43">
        <v>3.93</v>
      </c>
      <c r="BC7" s="265">
        <f>IF(INDEX('[5]Hospital Capacity'!$I$2:$I$126,MATCH('Data Table'!A7,'[5]Hospital Capacity'!$B$2:$B$126,0))&gt;100,100,INDEX('[5]Hospital Capacity'!$I$2:$I$126,MATCH('Data Table'!A7,'[5]Hospital Capacity'!$B$2:$B$126,0)))</f>
        <v>0.2059826607818411</v>
      </c>
      <c r="BD7" s="45">
        <v>1912.0474922698625</v>
      </c>
      <c r="BE7" s="45">
        <f>INDEX('[3]60-Mile'!$S$4:$S$129,MATCH(E7,'[3]60-Mile'!$A$4:$A$129,0))</f>
        <v>2401.6617346656667</v>
      </c>
      <c r="BF7" s="47">
        <f t="shared" si="36"/>
        <v>30</v>
      </c>
      <c r="BG7" s="43">
        <f t="shared" si="37"/>
        <v>30</v>
      </c>
      <c r="BH7" s="95">
        <v>1278.1428571428571</v>
      </c>
      <c r="BI7" s="45">
        <f>INDEX('[3]60-Mile'!$V$4:$V$129,MATCH(E7,'[3]60-Mile'!$A$4:$A$129,0))</f>
        <v>735.14285714285711</v>
      </c>
      <c r="BJ7" s="47">
        <f t="shared" si="38"/>
        <v>30</v>
      </c>
      <c r="BK7" s="47">
        <f t="shared" si="26"/>
        <v>30</v>
      </c>
      <c r="BL7" s="95">
        <v>67.285714285714292</v>
      </c>
      <c r="BM7" s="45">
        <f>INDEX('[3]60-Mile'!$AA$4:$AA$129,MATCH(E7,'[3]60-Mile'!$A$4:$A$129,0))</f>
        <v>65.857142857142861</v>
      </c>
      <c r="BO7" s="20">
        <v>19453561</v>
      </c>
      <c r="BP7" s="38">
        <v>273.45820203010931</v>
      </c>
      <c r="BQ7" s="38">
        <f>INDEX('[3]60-Mile'!$U$4:$U$129,MATCH(E7,'[3]60-Mile'!$A$4:$A$129,0))</f>
        <v>204.83395573974394</v>
      </c>
      <c r="BR7" s="38">
        <v>-12.82009994734115</v>
      </c>
      <c r="BS7" s="38">
        <f>INDEX('[3]60-Mile'!$Z$4:$Z$129,MATCH(E7,'[3]60-Mile'!$A$4:$A$129,0))</f>
        <v>145.90871067828434</v>
      </c>
      <c r="BT7" s="118">
        <f t="shared" si="27"/>
        <v>0.83553511048203188</v>
      </c>
      <c r="BU7" s="266">
        <v>0.79401733921815887</v>
      </c>
      <c r="BV7" s="2">
        <f>'[3]60-Mile'!B7</f>
        <v>807</v>
      </c>
      <c r="BW7" s="2">
        <f>'[3]60-Mile'!C7</f>
        <v>687</v>
      </c>
      <c r="BX7" s="2">
        <f>'[3]60-Mile'!D7</f>
        <v>495</v>
      </c>
      <c r="BY7" s="2">
        <f>'[3]60-Mile'!E7</f>
        <v>1030</v>
      </c>
      <c r="BZ7" s="2">
        <f>'[3]60-Mile'!F7</f>
        <v>771</v>
      </c>
      <c r="CA7" s="2">
        <f>'[3]60-Mile'!G7</f>
        <v>695</v>
      </c>
      <c r="CB7" s="2">
        <f>'[3]60-Mile'!H7</f>
        <v>661</v>
      </c>
      <c r="CC7" s="2">
        <f>'[3]60-Mile'!I7</f>
        <v>34</v>
      </c>
      <c r="CD7" s="2">
        <f>'[3]60-Mile'!J7</f>
        <v>54</v>
      </c>
      <c r="CE7" s="2">
        <f>'[3]60-Mile'!K7</f>
        <v>104</v>
      </c>
      <c r="CF7" s="2">
        <f>'[3]60-Mile'!L7</f>
        <v>48</v>
      </c>
      <c r="CG7" s="2">
        <f>'[3]60-Mile'!M7</f>
        <v>95</v>
      </c>
      <c r="CH7" s="2">
        <f>'[3]60-Mile'!N7</f>
        <v>69</v>
      </c>
      <c r="CI7" s="2">
        <f>'[3]60-Mile'!O7</f>
        <v>57</v>
      </c>
      <c r="CJ7" s="2"/>
      <c r="CK7" s="2">
        <v>23959</v>
      </c>
      <c r="CL7" s="2">
        <v>26126</v>
      </c>
      <c r="CM7" s="2">
        <v>47565</v>
      </c>
      <c r="CN7" s="2">
        <v>51831</v>
      </c>
      <c r="CO7" s="2">
        <v>47491</v>
      </c>
      <c r="CP7" s="2">
        <v>47344</v>
      </c>
      <c r="CQ7" s="2">
        <v>40542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0.86744606177370542</v>
      </c>
      <c r="G8" s="31">
        <f t="shared" si="0"/>
        <v>0.80134609575285987</v>
      </c>
      <c r="H8" s="31">
        <f t="shared" si="29"/>
        <v>1.0824861646811232</v>
      </c>
      <c r="I8" s="31">
        <f t="shared" si="1"/>
        <v>3.1039068137305432</v>
      </c>
      <c r="J8" s="31">
        <f t="shared" si="30"/>
        <v>1.0998247981161628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0.80567156734711654</v>
      </c>
      <c r="N8" s="31">
        <f t="shared" si="32"/>
        <v>0.17758889125434935</v>
      </c>
      <c r="O8" s="31">
        <f t="shared" si="4"/>
        <v>9.8510882016036652E-2</v>
      </c>
      <c r="P8" s="31">
        <f t="shared" si="5"/>
        <v>0.15160349854227406</v>
      </c>
      <c r="Q8" s="31">
        <f t="shared" si="6"/>
        <v>0.71053702494552251</v>
      </c>
      <c r="R8" s="31">
        <f t="shared" si="7"/>
        <v>0.48473344541461033</v>
      </c>
      <c r="S8" s="31">
        <f t="shared" si="8"/>
        <v>0.81629116117850964</v>
      </c>
      <c r="T8" s="31">
        <f t="shared" si="9"/>
        <v>1.4894351495981326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8.2232444758984058E-2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0.14254938477570778</v>
      </c>
      <c r="AJ8" s="41">
        <f t="shared" si="16"/>
        <v>1</v>
      </c>
      <c r="AK8" s="41">
        <f t="shared" si="17"/>
        <v>0.21397030431693911</v>
      </c>
      <c r="AL8" s="41">
        <f t="shared" si="18"/>
        <v>0</v>
      </c>
      <c r="AM8" s="41">
        <f t="shared" si="19"/>
        <v>0</v>
      </c>
      <c r="AN8" s="41">
        <f t="shared" si="20"/>
        <v>0.48473344541461033</v>
      </c>
      <c r="AO8" s="41">
        <f t="shared" si="21"/>
        <v>4.9255441008018326E-2</v>
      </c>
      <c r="AP8" s="41">
        <f t="shared" si="22"/>
        <v>0</v>
      </c>
      <c r="AQ8" s="41">
        <f t="shared" si="23"/>
        <v>0</v>
      </c>
      <c r="AR8" s="41">
        <f t="shared" si="24"/>
        <v>0.81629116117850964</v>
      </c>
      <c r="AS8" s="41">
        <f t="shared" si="25"/>
        <v>7.5801749271137031E-2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40542</v>
      </c>
      <c r="AZ8" s="46">
        <v>0.21566626492245164</v>
      </c>
      <c r="BA8" s="43">
        <v>2.63</v>
      </c>
      <c r="BB8" s="43">
        <v>4.68</v>
      </c>
      <c r="BC8" s="265">
        <f>IF(INDEX('[5]Hospital Capacity'!$I$2:$I$126,MATCH('Data Table'!A8,'[5]Hospital Capacity'!$B$2:$B$126,0))&gt;100,100,INDEX('[5]Hospital Capacity'!$I$2:$I$126,MATCH('Data Table'!A8,'[5]Hospital Capacity'!$B$2:$B$126,0)))</f>
        <v>0.2059826607818411</v>
      </c>
      <c r="BD8" s="45">
        <v>1912.0474922698625</v>
      </c>
      <c r="BE8" s="45">
        <f>INDEX('[3]60-Mile'!$S$4:$S$129,MATCH(E8,'[3]60-Mile'!$A$4:$A$129,0))</f>
        <v>530.88402131707721</v>
      </c>
      <c r="BF8" s="47">
        <f t="shared" si="36"/>
        <v>30</v>
      </c>
      <c r="BG8" s="43">
        <f t="shared" si="37"/>
        <v>30</v>
      </c>
      <c r="BH8" s="95">
        <v>1278.1428571428571</v>
      </c>
      <c r="BI8" s="45">
        <f>INDEX('[3]60-Mile'!$V$4:$V$129,MATCH(E8,'[3]60-Mile'!$A$4:$A$129,0))</f>
        <v>86</v>
      </c>
      <c r="BJ8" s="47">
        <f t="shared" si="38"/>
        <v>30</v>
      </c>
      <c r="BK8" s="47">
        <f t="shared" si="26"/>
        <v>30</v>
      </c>
      <c r="BL8" s="95">
        <v>67.285714285714292</v>
      </c>
      <c r="BM8" s="45">
        <f>INDEX('[3]60-Mile'!$AA$4:$AA$129,MATCH(E8,'[3]60-Mile'!$A$4:$A$129,0))</f>
        <v>7.4285714285714288</v>
      </c>
      <c r="BO8" s="20">
        <v>19453561</v>
      </c>
      <c r="BP8" s="38">
        <v>273.45820203010931</v>
      </c>
      <c r="BQ8" s="38">
        <f>INDEX('[3]60-Mile'!$U$4:$U$129,MATCH(E8,'[3]60-Mile'!$A$4:$A$129,0))</f>
        <v>62.487383580528217</v>
      </c>
      <c r="BR8" s="38">
        <v>-12.82009994734115</v>
      </c>
      <c r="BS8" s="38">
        <f>INDEX('[3]60-Mile'!$Z$4:$Z$129,MATCH(E8,'[3]60-Mile'!$A$4:$A$129,0))</f>
        <v>56.757384867597551</v>
      </c>
      <c r="BT8" s="118">
        <f t="shared" si="27"/>
        <v>0.83553511048203188</v>
      </c>
      <c r="BU8" s="266">
        <v>0.79401733921815887</v>
      </c>
      <c r="BV8" s="2">
        <f>'[3]60-Mile'!B8</f>
        <v>96</v>
      </c>
      <c r="BW8" s="2">
        <f>'[3]60-Mile'!C8</f>
        <v>69</v>
      </c>
      <c r="BX8" s="2">
        <f>'[3]60-Mile'!D8</f>
        <v>70</v>
      </c>
      <c r="BY8" s="2">
        <f>'[3]60-Mile'!E8</f>
        <v>98</v>
      </c>
      <c r="BZ8" s="2">
        <f>'[3]60-Mile'!F8</f>
        <v>81</v>
      </c>
      <c r="CA8" s="2">
        <f>'[3]60-Mile'!G8</f>
        <v>108</v>
      </c>
      <c r="CB8" s="2">
        <f>'[3]60-Mile'!H8</f>
        <v>80</v>
      </c>
      <c r="CC8" s="2">
        <f>'[3]60-Mile'!I8</f>
        <v>9</v>
      </c>
      <c r="CD8" s="2">
        <f>'[3]60-Mile'!J8</f>
        <v>10</v>
      </c>
      <c r="CE8" s="2">
        <f>'[3]60-Mile'!K8</f>
        <v>10</v>
      </c>
      <c r="CF8" s="2">
        <f>'[3]60-Mile'!L8</f>
        <v>12</v>
      </c>
      <c r="CG8" s="2">
        <f>'[3]60-Mile'!M8</f>
        <v>3</v>
      </c>
      <c r="CH8" s="2">
        <f>'[3]60-Mile'!N8</f>
        <v>7</v>
      </c>
      <c r="CI8" s="2">
        <f>'[3]60-Mile'!O8</f>
        <v>1</v>
      </c>
      <c r="CJ8" s="2"/>
      <c r="CK8" s="2">
        <v>23959</v>
      </c>
      <c r="CL8" s="2">
        <v>26126</v>
      </c>
      <c r="CM8" s="2">
        <v>47565</v>
      </c>
      <c r="CN8" s="2">
        <v>51831</v>
      </c>
      <c r="CO8" s="2">
        <v>47491</v>
      </c>
      <c r="CP8" s="2">
        <v>47344</v>
      </c>
      <c r="CQ8" s="2">
        <v>40542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1.7073192150075134E-2</v>
      </c>
      <c r="G9" s="31">
        <f t="shared" si="0"/>
        <v>1.5095650694915907</v>
      </c>
      <c r="H9" s="31">
        <f t="shared" si="29"/>
        <v>1.1310007428712725E-2</v>
      </c>
      <c r="I9" s="31">
        <f t="shared" si="1"/>
        <v>3.3959385630347385</v>
      </c>
      <c r="J9" s="31">
        <f t="shared" si="30"/>
        <v>0.38105171996438419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0.29951303888421243</v>
      </c>
      <c r="N9" s="31">
        <f t="shared" si="32"/>
        <v>9.8617079704745758E-2</v>
      </c>
      <c r="O9" s="31">
        <f t="shared" si="4"/>
        <v>0.11700212731140566</v>
      </c>
      <c r="P9" s="31">
        <f t="shared" si="5"/>
        <v>9.6209912536443148E-2</v>
      </c>
      <c r="Q9" s="31">
        <f t="shared" si="6"/>
        <v>0.22835470651232304</v>
      </c>
      <c r="R9" s="31">
        <f t="shared" si="7"/>
        <v>0.14328325831118824</v>
      </c>
      <c r="S9" s="31">
        <f t="shared" si="8"/>
        <v>0.4783362218370884</v>
      </c>
      <c r="T9" s="31">
        <f t="shared" si="9"/>
        <v>0.88422747675724944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0.64248643548006612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0.14149463014613606</v>
      </c>
      <c r="AJ9" s="41">
        <f t="shared" si="16"/>
        <v>0.28221739020488112</v>
      </c>
      <c r="AK9" s="41">
        <f t="shared" si="17"/>
        <v>0.13334906919192549</v>
      </c>
      <c r="AL9" s="41">
        <f t="shared" si="18"/>
        <v>0</v>
      </c>
      <c r="AM9" s="41">
        <f t="shared" si="19"/>
        <v>0</v>
      </c>
      <c r="AN9" s="41">
        <f t="shared" si="20"/>
        <v>0.14328325831118824</v>
      </c>
      <c r="AO9" s="41">
        <f t="shared" si="21"/>
        <v>5.8501063655702831E-2</v>
      </c>
      <c r="AP9" s="41">
        <f t="shared" si="22"/>
        <v>0</v>
      </c>
      <c r="AQ9" s="41">
        <f t="shared" si="23"/>
        <v>0</v>
      </c>
      <c r="AR9" s="41">
        <f t="shared" si="24"/>
        <v>0.4783362218370884</v>
      </c>
      <c r="AS9" s="41">
        <f t="shared" si="25"/>
        <v>4.8104956268221574E-2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12043</v>
      </c>
      <c r="AZ9" s="46">
        <v>0.20182008319940944</v>
      </c>
      <c r="BA9" s="43">
        <v>2.13</v>
      </c>
      <c r="BB9" s="43">
        <v>14.95</v>
      </c>
      <c r="BC9" s="265">
        <f>IF(INDEX('[5]Hospital Capacity'!$I$2:$I$126,MATCH('Data Table'!A9,'[5]Hospital Capacity'!$B$2:$B$126,0))&gt;100,100,INDEX('[5]Hospital Capacity'!$I$2:$I$126,MATCH('Data Table'!A9,'[5]Hospital Capacity'!$B$2:$B$126,0)))</f>
        <v>0.20445854922279794</v>
      </c>
      <c r="BD9" s="45">
        <v>572.74100453069866</v>
      </c>
      <c r="BE9" s="45">
        <f>INDEX('[3]60-Mile'!$S$4:$S$129,MATCH(E9,'[3]60-Mile'!$A$4:$A$129,0))</f>
        <v>339.00270853353749</v>
      </c>
      <c r="BF9" s="47">
        <f t="shared" si="36"/>
        <v>30</v>
      </c>
      <c r="BG9" s="43">
        <f t="shared" si="37"/>
        <v>30</v>
      </c>
      <c r="BH9" s="95">
        <v>378.71428571428572</v>
      </c>
      <c r="BI9" s="45">
        <f>INDEX('[3]60-Mile'!$V$4:$V$129,MATCH(E9,'[3]60-Mile'!$A$4:$A$129,0))</f>
        <v>102.14285714285714</v>
      </c>
      <c r="BJ9" s="47">
        <f t="shared" si="38"/>
        <v>30</v>
      </c>
      <c r="BK9" s="47">
        <f t="shared" si="26"/>
        <v>30</v>
      </c>
      <c r="BL9" s="95">
        <v>39.428571428571431</v>
      </c>
      <c r="BM9" s="45">
        <f>INDEX('[3]60-Mile'!$AA$4:$AA$129,MATCH(E9,'[3]60-Mile'!$A$4:$A$129,0))</f>
        <v>4.7142857142857144</v>
      </c>
      <c r="BO9" s="20">
        <v>11689100</v>
      </c>
      <c r="BP9" s="38">
        <v>295.04694694699327</v>
      </c>
      <c r="BQ9" s="38">
        <f>INDEX('[3]60-Mile'!$U$4:$U$129,MATCH(E9,'[3]60-Mile'!$A$4:$A$129,0))</f>
        <v>52.41425037539404</v>
      </c>
      <c r="BR9" s="38">
        <v>-6.1162553741997074</v>
      </c>
      <c r="BS9" s="38">
        <f>INDEX('[3]60-Mile'!$Z$4:$Z$129,MATCH(E9,'[3]60-Mile'!$A$4:$A$129,0))</f>
        <v>44.055946095982627</v>
      </c>
      <c r="BT9" s="118">
        <f t="shared" si="27"/>
        <v>-0.28497287096013213</v>
      </c>
      <c r="BU9" s="266">
        <v>0.79554145077720206</v>
      </c>
      <c r="BV9" s="2">
        <f>'[3]60-Mile'!B9</f>
        <v>56</v>
      </c>
      <c r="BW9" s="2">
        <f>'[3]60-Mile'!C9</f>
        <v>55</v>
      </c>
      <c r="BX9" s="2">
        <f>'[3]60-Mile'!D9</f>
        <v>82</v>
      </c>
      <c r="BY9" s="2">
        <f>'[3]60-Mile'!E9</f>
        <v>149</v>
      </c>
      <c r="BZ9" s="2">
        <f>'[3]60-Mile'!F9</f>
        <v>164</v>
      </c>
      <c r="CA9" s="2">
        <f>'[3]60-Mile'!G9</f>
        <v>96</v>
      </c>
      <c r="CB9" s="2">
        <f>'[3]60-Mile'!H9</f>
        <v>113</v>
      </c>
      <c r="CC9" s="2">
        <f>'[3]60-Mile'!I9</f>
        <v>3</v>
      </c>
      <c r="CD9" s="2">
        <f>'[3]60-Mile'!J9</f>
        <v>7</v>
      </c>
      <c r="CE9" s="2">
        <f>'[3]60-Mile'!K9</f>
        <v>5</v>
      </c>
      <c r="CF9" s="2">
        <f>'[3]60-Mile'!L9</f>
        <v>8</v>
      </c>
      <c r="CG9" s="2">
        <f>'[3]60-Mile'!M9</f>
        <v>2</v>
      </c>
      <c r="CH9" s="2">
        <f>'[3]60-Mile'!N9</f>
        <v>4</v>
      </c>
      <c r="CI9" s="2">
        <f>'[3]60-Mile'!O9</f>
        <v>4</v>
      </c>
      <c r="CJ9" s="2"/>
      <c r="CK9" s="2">
        <v>9189</v>
      </c>
      <c r="CL9" s="2">
        <v>4933</v>
      </c>
      <c r="CM9" s="2">
        <v>6146</v>
      </c>
      <c r="CN9" s="2">
        <v>11079</v>
      </c>
      <c r="CO9" s="2">
        <v>14575</v>
      </c>
      <c r="CP9" s="2">
        <v>10688</v>
      </c>
      <c r="CQ9" s="2">
        <v>12043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1.0748997494819956</v>
      </c>
      <c r="G10" s="31">
        <f t="shared" si="0"/>
        <v>0.8636117891614763</v>
      </c>
      <c r="H10" s="31">
        <f t="shared" si="29"/>
        <v>1.2446561788204273</v>
      </c>
      <c r="I10" s="31">
        <f t="shared" si="1"/>
        <v>2.6959385630347388</v>
      </c>
      <c r="J10" s="31">
        <f t="shared" si="30"/>
        <v>0.7260510665456168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2.9503488728994456</v>
      </c>
      <c r="N10" s="31">
        <f t="shared" si="32"/>
        <v>1.4622974845132055</v>
      </c>
      <c r="O10" s="31">
        <f t="shared" si="4"/>
        <v>1.108329242349861</v>
      </c>
      <c r="P10" s="31">
        <f t="shared" si="5"/>
        <v>1.5393586005830904</v>
      </c>
      <c r="Q10" s="31">
        <f t="shared" si="6"/>
        <v>1.5192032593338856</v>
      </c>
      <c r="R10" s="31">
        <f t="shared" si="7"/>
        <v>0.25505721568414769</v>
      </c>
      <c r="S10" s="31">
        <f t="shared" si="8"/>
        <v>0.74176776429809366</v>
      </c>
      <c r="T10" s="31">
        <f t="shared" si="9"/>
        <v>0.82121608517397737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0.81727215538255882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0.22201448055861936</v>
      </c>
      <c r="AJ10" s="41">
        <f t="shared" si="16"/>
        <v>0.27999175492966361</v>
      </c>
      <c r="AK10" s="41">
        <f t="shared" si="17"/>
        <v>0.45352893483737583</v>
      </c>
      <c r="AL10" s="41">
        <f t="shared" si="18"/>
        <v>0</v>
      </c>
      <c r="AM10" s="41">
        <f t="shared" si="19"/>
        <v>0</v>
      </c>
      <c r="AN10" s="41">
        <f t="shared" si="20"/>
        <v>0.25505721568414769</v>
      </c>
      <c r="AO10" s="41">
        <f t="shared" si="21"/>
        <v>0.55416462117493048</v>
      </c>
      <c r="AP10" s="41">
        <f t="shared" si="22"/>
        <v>0</v>
      </c>
      <c r="AQ10" s="41">
        <f t="shared" si="23"/>
        <v>0</v>
      </c>
      <c r="AR10" s="41">
        <f t="shared" si="24"/>
        <v>0.74176776429809366</v>
      </c>
      <c r="AS10" s="41">
        <f t="shared" si="25"/>
        <v>0.76967930029154519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3152</v>
      </c>
      <c r="AZ10" s="46">
        <v>0.18972100417365076</v>
      </c>
      <c r="BA10" s="43">
        <v>2.54</v>
      </c>
      <c r="BB10" s="43">
        <v>3.63</v>
      </c>
      <c r="BC10" s="265">
        <f>IF(INDEX('[5]Hospital Capacity'!$I$2:$I$126,MATCH('Data Table'!A10,'[5]Hospital Capacity'!$B$2:$B$126,0))&gt;100,100,INDEX('[5]Hospital Capacity'!$I$2:$I$126,MATCH('Data Table'!A10,'[5]Hospital Capacity'!$B$2:$B$126,0)))</f>
        <v>0.32080905511811025</v>
      </c>
      <c r="BD10" s="45">
        <v>568.58820433358778</v>
      </c>
      <c r="BE10" s="45">
        <f>INDEX('[3]60-Mile'!$S$4:$S$129,MATCH(E10,'[3]60-Mile'!$A$4:$A$129,0))</f>
        <v>1101.041802224438</v>
      </c>
      <c r="BF10" s="47">
        <f t="shared" si="36"/>
        <v>30</v>
      </c>
      <c r="BG10" s="43">
        <f t="shared" si="37"/>
        <v>30</v>
      </c>
      <c r="BH10" s="95">
        <v>673.14285714285711</v>
      </c>
      <c r="BI10" s="45">
        <f>INDEX('[3]60-Mile'!$V$4:$V$129,MATCH(E10,'[3]60-Mile'!$A$4:$A$129,0))</f>
        <v>967.57142857142856</v>
      </c>
      <c r="BJ10" s="47">
        <f t="shared" si="38"/>
        <v>30</v>
      </c>
      <c r="BK10" s="47">
        <f t="shared" si="26"/>
        <v>30</v>
      </c>
      <c r="BL10" s="95">
        <v>61.142857142857146</v>
      </c>
      <c r="BM10" s="45">
        <f>INDEX('[3]60-Mile'!$AA$4:$AA$129,MATCH(E10,'[3]60-Mile'!$A$4:$A$129,0))</f>
        <v>75.428571428571431</v>
      </c>
      <c r="BO10" s="20">
        <v>12801989</v>
      </c>
      <c r="BP10" s="38">
        <v>143.20156491186594</v>
      </c>
      <c r="BQ10" s="38">
        <f>INDEX('[3]60-Mile'!$U$4:$U$129,MATCH(E10,'[3]60-Mile'!$A$4:$A$129,0))</f>
        <v>78.689503305335336</v>
      </c>
      <c r="BR10" s="38">
        <v>-1.7095112913514545</v>
      </c>
      <c r="BS10" s="38">
        <f>INDEX('[3]60-Mile'!$Z$4:$Z$129,MATCH(E10,'[3]60-Mile'!$A$4:$A$129,0))</f>
        <v>70.494338197136287</v>
      </c>
      <c r="BT10" s="118">
        <f t="shared" si="27"/>
        <v>-0.63454431076511764</v>
      </c>
      <c r="BU10" s="266">
        <v>0.6791909448818898</v>
      </c>
      <c r="BV10" s="2">
        <f>'[3]60-Mile'!B10</f>
        <v>1124</v>
      </c>
      <c r="BW10" s="2">
        <f>'[3]60-Mile'!C10</f>
        <v>760</v>
      </c>
      <c r="BX10" s="2">
        <f>'[3]60-Mile'!D10</f>
        <v>981</v>
      </c>
      <c r="BY10" s="2">
        <f>'[3]60-Mile'!E10</f>
        <v>955</v>
      </c>
      <c r="BZ10" s="2">
        <f>'[3]60-Mile'!F10</f>
        <v>1128</v>
      </c>
      <c r="CA10" s="2">
        <f>'[3]60-Mile'!G10</f>
        <v>1045</v>
      </c>
      <c r="CB10" s="2">
        <f>'[3]60-Mile'!H10</f>
        <v>780</v>
      </c>
      <c r="CC10" s="2">
        <f>'[3]60-Mile'!I10</f>
        <v>21</v>
      </c>
      <c r="CD10" s="2">
        <f>'[3]60-Mile'!J10</f>
        <v>25</v>
      </c>
      <c r="CE10" s="2">
        <f>'[3]60-Mile'!K10</f>
        <v>137</v>
      </c>
      <c r="CF10" s="2">
        <f>'[3]60-Mile'!L10</f>
        <v>111</v>
      </c>
      <c r="CG10" s="2">
        <f>'[3]60-Mile'!M10</f>
        <v>96</v>
      </c>
      <c r="CH10" s="2">
        <f>'[3]60-Mile'!N10</f>
        <v>101</v>
      </c>
      <c r="CI10" s="2">
        <f>'[3]60-Mile'!O10</f>
        <v>37</v>
      </c>
      <c r="CJ10" s="2"/>
      <c r="CK10" s="2">
        <v>848</v>
      </c>
      <c r="CL10" s="2">
        <v>3135</v>
      </c>
      <c r="CM10" s="2">
        <v>2189</v>
      </c>
      <c r="CN10" s="2">
        <v>-2507</v>
      </c>
      <c r="CO10" s="2">
        <v>2543</v>
      </c>
      <c r="CP10" s="2">
        <v>2735</v>
      </c>
      <c r="CQ10" s="2">
        <v>3152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6.2705324863519579E-4</v>
      </c>
      <c r="G11" s="31">
        <f t="shared" si="0"/>
        <v>0.524070299606888</v>
      </c>
      <c r="H11" s="31">
        <f t="shared" si="29"/>
        <v>1.1965059823187017E-3</v>
      </c>
      <c r="I11" s="31">
        <f t="shared" si="1"/>
        <v>3.098701164828368</v>
      </c>
      <c r="J11" s="31">
        <f t="shared" si="30"/>
        <v>0.22335886972468683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0.12449714915681459</v>
      </c>
      <c r="N11" s="31">
        <f t="shared" si="32"/>
        <v>0.23596885907151569</v>
      </c>
      <c r="O11" s="31">
        <f t="shared" si="4"/>
        <v>4.9582719685812467E-2</v>
      </c>
      <c r="P11" s="31">
        <f t="shared" si="5"/>
        <v>0.3177933138253668</v>
      </c>
      <c r="Q11" s="31">
        <f t="shared" si="6"/>
        <v>0.24465062349535277</v>
      </c>
      <c r="R11" s="31">
        <f t="shared" si="7"/>
        <v>2.3808232550572156E-2</v>
      </c>
      <c r="S11" s="31">
        <f t="shared" si="8"/>
        <v>2.0797227036395145E-2</v>
      </c>
      <c r="T11" s="31">
        <f t="shared" si="9"/>
        <v>0.69492459827565012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0.85715970747817882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4.8098275861582079E-2</v>
      </c>
      <c r="AJ11" s="41">
        <f t="shared" si="16"/>
        <v>0.27402689968211363</v>
      </c>
      <c r="AK11" s="41">
        <f t="shared" si="17"/>
        <v>0.48581516053835982</v>
      </c>
      <c r="AL11" s="41">
        <f t="shared" si="18"/>
        <v>0</v>
      </c>
      <c r="AM11" s="41">
        <f t="shared" si="19"/>
        <v>0</v>
      </c>
      <c r="AN11" s="41">
        <f t="shared" si="20"/>
        <v>2.3808232550572156E-2</v>
      </c>
      <c r="AO11" s="41">
        <f t="shared" si="21"/>
        <v>2.4791359842906233E-2</v>
      </c>
      <c r="AP11" s="41">
        <f t="shared" si="22"/>
        <v>0</v>
      </c>
      <c r="AQ11" s="41">
        <f t="shared" si="23"/>
        <v>0.28572334297988577</v>
      </c>
      <c r="AR11" s="41">
        <f t="shared" si="24"/>
        <v>2.0797227036395145E-2</v>
      </c>
      <c r="AS11" s="41">
        <f t="shared" si="25"/>
        <v>1.6034985422740525E-2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1123</v>
      </c>
      <c r="AZ11" s="46">
        <v>0.21466027572929422</v>
      </c>
      <c r="BA11" s="43">
        <v>1.02</v>
      </c>
      <c r="BB11" s="43">
        <v>7.08</v>
      </c>
      <c r="BC11" s="265">
        <f>IF(INDEX('[5]Hospital Capacity'!$I$2:$I$126,MATCH('Data Table'!A11,'[5]Hospital Capacity'!$B$2:$B$126,0))&gt;100,100,INDEX('[5]Hospital Capacity'!$I$2:$I$126,MATCH('Data Table'!A11,'[5]Hospital Capacity'!$B$2:$B$126,0)))</f>
        <v>6.9501603648281937E-2</v>
      </c>
      <c r="BD11" s="45">
        <v>557.45841486467179</v>
      </c>
      <c r="BE11" s="45">
        <f>INDEX('[3]60-Mile'!$S$4:$S$129,MATCH(E11,'[3]60-Mile'!$A$4:$A$129,0))</f>
        <v>1177.8841299650653</v>
      </c>
      <c r="BF11" s="47">
        <f t="shared" si="36"/>
        <v>30</v>
      </c>
      <c r="BG11" s="43">
        <f t="shared" si="37"/>
        <v>30</v>
      </c>
      <c r="BH11" s="95">
        <v>64</v>
      </c>
      <c r="BI11" s="45">
        <f>INDEX('[3]60-Mile'!$V$4:$V$129,MATCH(E11,'[3]60-Mile'!$A$4:$A$129,0))</f>
        <v>43.285714285714285</v>
      </c>
      <c r="BJ11" s="47">
        <f t="shared" si="38"/>
        <v>30</v>
      </c>
      <c r="BK11" s="47">
        <f t="shared" si="26"/>
        <v>24.794150264719718</v>
      </c>
      <c r="BL11" s="95">
        <v>1.7142857142857142</v>
      </c>
      <c r="BM11" s="45">
        <f>INDEX('[3]60-Mile'!$AA$4:$AA$129,MATCH(E11,'[3]60-Mile'!$A$4:$A$129,0))</f>
        <v>1.5714285714285714</v>
      </c>
      <c r="BO11" s="20">
        <v>884659</v>
      </c>
      <c r="BP11" s="38">
        <v>84.757902982179758</v>
      </c>
      <c r="BQ11" s="38">
        <f>INDEX('[3]60-Mile'!$U$4:$U$129,MATCH(E11,'[3]60-Mile'!$A$4:$A$129,0))</f>
        <v>93.058582073432206</v>
      </c>
      <c r="BR11" s="38">
        <v>0</v>
      </c>
      <c r="BS11" s="38">
        <f>INDEX('[3]60-Mile'!$Z$4:$Z$129,MATCH(E11,'[3]60-Mile'!$A$4:$A$129,0))</f>
        <v>24.794150264719718</v>
      </c>
      <c r="BT11" s="118">
        <f t="shared" si="27"/>
        <v>-0.71431941495635765</v>
      </c>
      <c r="BU11" s="266">
        <v>0.93049839635171805</v>
      </c>
      <c r="BV11" s="2">
        <f>'[3]60-Mile'!B11</f>
        <v>34</v>
      </c>
      <c r="BW11" s="2">
        <f>'[3]60-Mile'!C11</f>
        <v>38</v>
      </c>
      <c r="BX11" s="2">
        <f>'[3]60-Mile'!D11</f>
        <v>29</v>
      </c>
      <c r="BY11" s="2">
        <f>'[3]60-Mile'!E11</f>
        <v>32</v>
      </c>
      <c r="BZ11" s="2">
        <f>'[3]60-Mile'!F11</f>
        <v>32</v>
      </c>
      <c r="CA11" s="2">
        <f>'[3]60-Mile'!G11</f>
        <v>36</v>
      </c>
      <c r="CB11" s="2">
        <f>'[3]60-Mile'!H11</f>
        <v>102</v>
      </c>
      <c r="CC11" s="2">
        <f>'[3]60-Mile'!I11</f>
        <v>0</v>
      </c>
      <c r="CD11" s="2">
        <f>'[3]60-Mile'!J11</f>
        <v>1</v>
      </c>
      <c r="CE11" s="2">
        <f>'[3]60-Mile'!K11</f>
        <v>3</v>
      </c>
      <c r="CF11" s="2">
        <f>'[3]60-Mile'!L11</f>
        <v>0</v>
      </c>
      <c r="CG11" s="2">
        <f>'[3]60-Mile'!M11</f>
        <v>6</v>
      </c>
      <c r="CH11" s="2">
        <f>'[3]60-Mile'!N11</f>
        <v>1</v>
      </c>
      <c r="CI11" s="2">
        <f>'[3]60-Mile'!O11</f>
        <v>0</v>
      </c>
      <c r="CJ11" s="2"/>
      <c r="CK11" s="2">
        <v>1085</v>
      </c>
      <c r="CL11" s="2">
        <v>398</v>
      </c>
      <c r="CM11" s="2">
        <v>190</v>
      </c>
      <c r="CN11" s="2">
        <v>926</v>
      </c>
      <c r="CO11" s="2">
        <v>1316</v>
      </c>
      <c r="CP11" s="2">
        <v>860</v>
      </c>
      <c r="CQ11" s="2">
        <v>1123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1.7595234765277168E-3</v>
      </c>
      <c r="G12" s="31">
        <f t="shared" si="0"/>
        <v>0.67360540586250384</v>
      </c>
      <c r="H12" s="31">
        <f t="shared" si="29"/>
        <v>2.6120982124167667E-3</v>
      </c>
      <c r="I12" s="31">
        <f t="shared" si="1"/>
        <v>3.295897330172147</v>
      </c>
      <c r="J12" s="31">
        <f t="shared" si="30"/>
        <v>0.2502060530919088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0.25126855172492824</v>
      </c>
      <c r="N12" s="31">
        <f t="shared" si="32"/>
        <v>6.8996885988090256E-2</v>
      </c>
      <c r="O12" s="31">
        <f t="shared" si="4"/>
        <v>0.13254786450662739</v>
      </c>
      <c r="P12" s="31">
        <f t="shared" si="5"/>
        <v>5.5393586005830907E-2</v>
      </c>
      <c r="Q12" s="31">
        <f t="shared" si="6"/>
        <v>0.20561396245400729</v>
      </c>
      <c r="R12" s="31">
        <f t="shared" si="7"/>
        <v>0.15998698410976733</v>
      </c>
      <c r="S12" s="31">
        <f t="shared" si="8"/>
        <v>0.14038128249566723</v>
      </c>
      <c r="T12" s="31">
        <f t="shared" si="9"/>
        <v>0.82368703010917388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0.83535818196115441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6.5518870554833866E-2</v>
      </c>
      <c r="AJ12" s="41">
        <f t="shared" si="16"/>
        <v>0.14509190900044597</v>
      </c>
      <c r="AK12" s="41">
        <f t="shared" si="17"/>
        <v>0.12539520687326922</v>
      </c>
      <c r="AL12" s="41">
        <f t="shared" si="18"/>
        <v>0</v>
      </c>
      <c r="AM12" s="41">
        <f t="shared" si="19"/>
        <v>0</v>
      </c>
      <c r="AN12" s="41">
        <f t="shared" si="20"/>
        <v>0.15998698410976733</v>
      </c>
      <c r="AO12" s="41">
        <f t="shared" si="21"/>
        <v>6.6273932253313697E-2</v>
      </c>
      <c r="AP12" s="41">
        <f t="shared" si="22"/>
        <v>0</v>
      </c>
      <c r="AQ12" s="41">
        <f t="shared" si="23"/>
        <v>0</v>
      </c>
      <c r="AR12" s="41">
        <f t="shared" si="24"/>
        <v>0.14038128249566723</v>
      </c>
      <c r="AS12" s="41">
        <f t="shared" si="25"/>
        <v>2.7696793002915453E-2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2232</v>
      </c>
      <c r="AZ12" s="46">
        <v>0.1867324665250549</v>
      </c>
      <c r="BA12" s="43">
        <v>2.93</v>
      </c>
      <c r="BB12" s="43">
        <v>4.3600000000000003</v>
      </c>
      <c r="BC12" s="265">
        <f>IF(INDEX('[5]Hospital Capacity'!$I$2:$I$126,MATCH('Data Table'!A12,'[5]Hospital Capacity'!$B$2:$B$126,0))&gt;100,100,INDEX('[5]Hospital Capacity'!$I$2:$I$126,MATCH('Data Table'!A12,'[5]Hospital Capacity'!$B$2:$B$126,0)))</f>
        <v>9.4674216304338255E-2</v>
      </c>
      <c r="BD12" s="45">
        <v>316.879349336968</v>
      </c>
      <c r="BE12" s="45">
        <f>INDEX('[3]60-Mile'!$S$4:$S$129,MATCH(E12,'[3]60-Mile'!$A$4:$A$129,0))</f>
        <v>320.0722426204722</v>
      </c>
      <c r="BF12" s="47">
        <f t="shared" si="36"/>
        <v>30</v>
      </c>
      <c r="BG12" s="43">
        <f t="shared" si="37"/>
        <v>30</v>
      </c>
      <c r="BH12" s="95">
        <v>422.71428571428572</v>
      </c>
      <c r="BI12" s="45">
        <f>INDEX('[3]60-Mile'!$V$4:$V$129,MATCH(E12,'[3]60-Mile'!$A$4:$A$129,0))</f>
        <v>115.71428571428571</v>
      </c>
      <c r="BJ12" s="47">
        <f t="shared" si="38"/>
        <v>30</v>
      </c>
      <c r="BK12" s="47">
        <f t="shared" si="26"/>
        <v>30</v>
      </c>
      <c r="BL12" s="95">
        <v>11.571428571428571</v>
      </c>
      <c r="BM12" s="45">
        <f>INDEX('[3]60-Mile'!$AA$4:$AA$129,MATCH(E12,'[3]60-Mile'!$A$4:$A$129,0))</f>
        <v>2.7142857142857144</v>
      </c>
      <c r="BO12" s="20">
        <v>5822434</v>
      </c>
      <c r="BP12" s="38">
        <v>91.460332714474831</v>
      </c>
      <c r="BQ12" s="38">
        <f>INDEX('[3]60-Mile'!$U$4:$U$129,MATCH(E12,'[3]60-Mile'!$A$4:$A$129,0))</f>
        <v>31.202320291562344</v>
      </c>
      <c r="BR12" s="38">
        <v>-2.4094208396532091</v>
      </c>
      <c r="BS12" s="38">
        <f>INDEX('[3]60-Mile'!$Z$4:$Z$129,MATCH(E12,'[3]60-Mile'!$A$4:$A$129,0))</f>
        <v>38.979381402230253</v>
      </c>
      <c r="BT12" s="118">
        <f t="shared" si="27"/>
        <v>-0.67071636392230871</v>
      </c>
      <c r="BU12" s="266">
        <v>0.90532578369566175</v>
      </c>
      <c r="BV12" s="2">
        <f>'[3]60-Mile'!B12</f>
        <v>95</v>
      </c>
      <c r="BW12" s="2">
        <f>'[3]60-Mile'!C12</f>
        <v>95</v>
      </c>
      <c r="BX12" s="2">
        <f>'[3]60-Mile'!D12</f>
        <v>66</v>
      </c>
      <c r="BY12" s="2">
        <f>'[3]60-Mile'!E12</f>
        <v>185</v>
      </c>
      <c r="BZ12" s="2">
        <f>'[3]60-Mile'!F12</f>
        <v>139</v>
      </c>
      <c r="CA12" s="2">
        <f>'[3]60-Mile'!G12</f>
        <v>151</v>
      </c>
      <c r="CB12" s="2">
        <f>'[3]60-Mile'!H12</f>
        <v>79</v>
      </c>
      <c r="CC12" s="2">
        <f>'[3]60-Mile'!I12</f>
        <v>0</v>
      </c>
      <c r="CD12" s="2">
        <f>'[3]60-Mile'!J12</f>
        <v>0</v>
      </c>
      <c r="CE12" s="2">
        <f>'[3]60-Mile'!K12</f>
        <v>8</v>
      </c>
      <c r="CF12" s="2">
        <f>'[3]60-Mile'!L12</f>
        <v>4</v>
      </c>
      <c r="CG12" s="2">
        <f>'[3]60-Mile'!M12</f>
        <v>4</v>
      </c>
      <c r="CH12" s="2">
        <f>'[3]60-Mile'!N12</f>
        <v>3</v>
      </c>
      <c r="CI12" s="2">
        <f>'[3]60-Mile'!O12</f>
        <v>0</v>
      </c>
      <c r="CJ12" s="2"/>
      <c r="CK12" s="2">
        <v>4984</v>
      </c>
      <c r="CL12" s="2">
        <v>4340</v>
      </c>
      <c r="CM12" s="2">
        <v>5506</v>
      </c>
      <c r="CN12" s="2">
        <v>6272</v>
      </c>
      <c r="CO12" s="2">
        <v>4613</v>
      </c>
      <c r="CP12" s="2">
        <v>5638</v>
      </c>
      <c r="CQ12" s="2">
        <v>2232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1.0680524425988075E-3</v>
      </c>
      <c r="G13" s="31">
        <f t="shared" si="0"/>
        <v>0.36511597087206688</v>
      </c>
      <c r="H13" s="31">
        <f t="shared" si="29"/>
        <v>2.9252416432176366E-3</v>
      </c>
      <c r="I13" s="31">
        <f t="shared" si="1"/>
        <v>3.2627048757860013</v>
      </c>
      <c r="J13" s="31">
        <f t="shared" si="30"/>
        <v>0.21643936245592565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0.43128407099984239</v>
      </c>
      <c r="N13" s="31">
        <f t="shared" si="32"/>
        <v>0.19487793909279832</v>
      </c>
      <c r="O13" s="31">
        <f t="shared" si="4"/>
        <v>0.5430236254505757</v>
      </c>
      <c r="P13" s="31">
        <f t="shared" si="5"/>
        <v>6.7055393586005832E-2</v>
      </c>
      <c r="Q13" s="31">
        <f t="shared" si="6"/>
        <v>0.37595160815532497</v>
      </c>
      <c r="R13" s="31">
        <f t="shared" si="7"/>
        <v>0.32690412040065187</v>
      </c>
      <c r="S13" s="31">
        <f t="shared" si="8"/>
        <v>0.99327367305421321</v>
      </c>
      <c r="T13" s="31">
        <f t="shared" si="9"/>
        <v>0.73144731738490776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0.85230400251631677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5.4776476179840966E-2</v>
      </c>
      <c r="AJ13" s="41">
        <f t="shared" si="16"/>
        <v>0.17575686726898168</v>
      </c>
      <c r="AK13" s="41">
        <f t="shared" si="17"/>
        <v>0.10868310885322859</v>
      </c>
      <c r="AL13" s="41">
        <f t="shared" si="18"/>
        <v>0.13036417788750043</v>
      </c>
      <c r="AM13" s="41">
        <f t="shared" si="19"/>
        <v>0.3571293364635032</v>
      </c>
      <c r="AN13" s="41">
        <f t="shared" si="20"/>
        <v>0.19653994251315143</v>
      </c>
      <c r="AO13" s="41">
        <f t="shared" si="21"/>
        <v>9.2947144493536235E-2</v>
      </c>
      <c r="AP13" s="41">
        <f t="shared" si="22"/>
        <v>0.84769308379944719</v>
      </c>
      <c r="AQ13" s="41">
        <f t="shared" si="23"/>
        <v>0</v>
      </c>
      <c r="AR13" s="41">
        <f t="shared" si="24"/>
        <v>0.14558058925476602</v>
      </c>
      <c r="AS13" s="41">
        <f t="shared" si="25"/>
        <v>3.3527696793002916E-2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1370</v>
      </c>
      <c r="AZ13" s="46">
        <v>0.20544996590953912</v>
      </c>
      <c r="BA13" s="43">
        <v>1.8</v>
      </c>
      <c r="BB13" s="43">
        <v>3.14</v>
      </c>
      <c r="BC13" s="265">
        <f>IF(INDEX('[5]Hospital Capacity'!$I$2:$I$126,MATCH('Data Table'!A13,'[5]Hospital Capacity'!$B$2:$B$126,0))&gt;100,100,INDEX('[5]Hospital Capacity'!$I$2:$I$126,MATCH('Data Table'!A13,'[5]Hospital Capacity'!$B$2:$B$126,0)))</f>
        <v>7.915154687991012E-2</v>
      </c>
      <c r="BD13" s="45">
        <v>374.09692049966782</v>
      </c>
      <c r="BE13" s="45">
        <f>INDEX('[3]60-Mile'!$S$4:$S$129,MATCH(E13,'[3]60-Mile'!$A$4:$A$129,0))</f>
        <v>280.29687447484491</v>
      </c>
      <c r="BF13" s="47">
        <f t="shared" si="36"/>
        <v>27.322095106773173</v>
      </c>
      <c r="BG13" s="43">
        <f t="shared" si="37"/>
        <v>23.873460290241759</v>
      </c>
      <c r="BH13" s="95">
        <v>519</v>
      </c>
      <c r="BI13" s="45">
        <f>INDEX('[3]60-Mile'!$V$4:$V$129,MATCH(E13,'[3]60-Mile'!$A$4:$A$129,0))</f>
        <v>162.28571428571428</v>
      </c>
      <c r="BJ13" s="47">
        <f t="shared" si="38"/>
        <v>4.8437672547929944</v>
      </c>
      <c r="BK13" s="47">
        <f t="shared" si="26"/>
        <v>30</v>
      </c>
      <c r="BL13" s="95">
        <v>12</v>
      </c>
      <c r="BM13" s="45">
        <f>INDEX('[3]60-Mile'!$AA$4:$AA$129,MATCH(E13,'[3]60-Mile'!$A$4:$A$129,0))</f>
        <v>3.2857142857142856</v>
      </c>
      <c r="BO13" s="20">
        <v>4903185</v>
      </c>
      <c r="BP13" s="38">
        <v>27.322095106773173</v>
      </c>
      <c r="BQ13" s="38">
        <f>INDEX('[3]60-Mile'!$U$4:$U$129,MATCH(E13,'[3]60-Mile'!$A$4:$A$129,0))</f>
        <v>23.873460290241759</v>
      </c>
      <c r="BR13" s="38">
        <v>4.8437672547929944</v>
      </c>
      <c r="BS13" s="38">
        <f>INDEX('[3]60-Mile'!$Z$4:$Z$129,MATCH(E13,'[3]60-Mile'!$A$4:$A$129,0))</f>
        <v>36.569953163149719</v>
      </c>
      <c r="BT13" s="118">
        <f t="shared" si="27"/>
        <v>-0.70460800503263354</v>
      </c>
      <c r="BU13" s="266">
        <v>0.92084845312008989</v>
      </c>
      <c r="BV13" s="2">
        <f>'[3]60-Mile'!B13</f>
        <v>156</v>
      </c>
      <c r="BW13" s="2">
        <f>'[3]60-Mile'!C13</f>
        <v>194</v>
      </c>
      <c r="BX13" s="2">
        <f>'[3]60-Mile'!D13</f>
        <v>95</v>
      </c>
      <c r="BY13" s="2">
        <f>'[3]60-Mile'!E13</f>
        <v>183</v>
      </c>
      <c r="BZ13" s="2">
        <f>'[3]60-Mile'!F13</f>
        <v>186</v>
      </c>
      <c r="CA13" s="2">
        <f>'[3]60-Mile'!G13</f>
        <v>110</v>
      </c>
      <c r="CB13" s="2">
        <f>'[3]60-Mile'!H13</f>
        <v>212</v>
      </c>
      <c r="CC13" s="2">
        <f>'[3]60-Mile'!I13</f>
        <v>4</v>
      </c>
      <c r="CD13" s="2">
        <f>'[3]60-Mile'!J13</f>
        <v>6</v>
      </c>
      <c r="CE13" s="2">
        <f>'[3]60-Mile'!K13</f>
        <v>1</v>
      </c>
      <c r="CF13" s="2">
        <f>'[3]60-Mile'!L13</f>
        <v>4</v>
      </c>
      <c r="CG13" s="2">
        <f>'[3]60-Mile'!M13</f>
        <v>4</v>
      </c>
      <c r="CH13" s="2">
        <f>'[3]60-Mile'!N13</f>
        <v>0</v>
      </c>
      <c r="CI13" s="2">
        <f>'[3]60-Mile'!O13</f>
        <v>4</v>
      </c>
      <c r="CJ13" s="2"/>
      <c r="CK13" s="2">
        <v>-3216</v>
      </c>
      <c r="CL13" s="2">
        <v>-2435</v>
      </c>
      <c r="CM13" s="2">
        <v>17</v>
      </c>
      <c r="CN13" s="2">
        <v>3272</v>
      </c>
      <c r="CO13" s="2">
        <v>-2042</v>
      </c>
      <c r="CP13" s="2">
        <v>-88</v>
      </c>
      <c r="CQ13" s="2">
        <v>1370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3.7925947273944683E-3</v>
      </c>
      <c r="G14" s="31">
        <f t="shared" si="0"/>
        <v>0.46464964951221854</v>
      </c>
      <c r="H14" s="31">
        <f t="shared" si="29"/>
        <v>8.1622674877208472E-3</v>
      </c>
      <c r="I14" s="31">
        <f t="shared" si="1"/>
        <v>3.3298113596536441</v>
      </c>
      <c r="J14" s="31">
        <f t="shared" si="30"/>
        <v>0.35119905970892129</v>
      </c>
      <c r="K14" s="31">
        <f t="shared" si="2"/>
        <v>1</v>
      </c>
      <c r="L14" s="31">
        <f t="shared" si="3"/>
        <v>1</v>
      </c>
      <c r="M14" s="31">
        <f t="shared" si="31"/>
        <v>0.26609239287479547</v>
      </c>
      <c r="N14" s="31">
        <f t="shared" si="32"/>
        <v>4.7059070518460519E-2</v>
      </c>
      <c r="O14" s="31">
        <f t="shared" si="4"/>
        <v>0.21714940271641303</v>
      </c>
      <c r="P14" s="31">
        <f t="shared" si="5"/>
        <v>3.4985422740524783E-2</v>
      </c>
      <c r="Q14" s="31">
        <f t="shared" si="6"/>
        <v>0.21903332235633494</v>
      </c>
      <c r="R14" s="31">
        <f t="shared" si="7"/>
        <v>0.18636669870873285</v>
      </c>
      <c r="S14" s="31">
        <f t="shared" si="8"/>
        <v>5.0259965337954945E-2</v>
      </c>
      <c r="T14" s="31">
        <f t="shared" si="9"/>
        <v>0.93372099259395935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0.74091766926161828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3.5147933765276425E-2</v>
      </c>
      <c r="AJ14" s="41">
        <f t="shared" si="16"/>
        <v>0.15827750776500898</v>
      </c>
      <c r="AK14" s="41">
        <f t="shared" si="17"/>
        <v>0.19292155194391228</v>
      </c>
      <c r="AL14" s="41">
        <f t="shared" si="18"/>
        <v>2.7030509110598455E-2</v>
      </c>
      <c r="AM14" s="41">
        <f t="shared" si="19"/>
        <v>0</v>
      </c>
      <c r="AN14" s="41">
        <f t="shared" si="20"/>
        <v>0.15933618959813439</v>
      </c>
      <c r="AO14" s="41">
        <f t="shared" si="21"/>
        <v>0.10857470135820652</v>
      </c>
      <c r="AP14" s="41">
        <f t="shared" si="22"/>
        <v>0</v>
      </c>
      <c r="AQ14" s="41">
        <f t="shared" si="23"/>
        <v>0</v>
      </c>
      <c r="AR14" s="41">
        <f t="shared" si="24"/>
        <v>5.0259965337954945E-2</v>
      </c>
      <c r="AS14" s="41">
        <f t="shared" si="25"/>
        <v>1.7492711370262391E-2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7036</v>
      </c>
      <c r="AZ14" s="46">
        <v>0.18004724308723763</v>
      </c>
      <c r="BA14" s="43">
        <v>2.11</v>
      </c>
      <c r="BB14" s="43">
        <v>4.25</v>
      </c>
      <c r="BC14" s="265">
        <f>IF(INDEX('[5]Hospital Capacity'!$I$2:$I$126,MATCH('Data Table'!A14,'[5]Hospital Capacity'!$B$2:$B$126,0))&gt;100,100,INDEX('[5]Hospital Capacity'!$I$2:$I$126,MATCH('Data Table'!A14,'[5]Hospital Capacity'!$B$2:$B$126,0)))</f>
        <v>5.0788468356752374E-2</v>
      </c>
      <c r="BD14" s="45">
        <v>341.48228305132119</v>
      </c>
      <c r="BE14" s="45">
        <f>INDEX('[3]60-Mile'!$S$4:$S$129,MATCH(E14,'[3]60-Mile'!$A$4:$A$129,0))</f>
        <v>480.78726664035639</v>
      </c>
      <c r="BF14" s="47">
        <f t="shared" si="36"/>
        <v>29.444746756458283</v>
      </c>
      <c r="BG14" s="43">
        <f t="shared" si="37"/>
        <v>30</v>
      </c>
      <c r="BH14" s="95">
        <v>421</v>
      </c>
      <c r="BI14" s="45">
        <f>INDEX('[3]60-Mile'!$V$4:$V$129,MATCH(E14,'[3]60-Mile'!$A$4:$A$129,0))</f>
        <v>189.57142857142858</v>
      </c>
      <c r="BJ14" s="47">
        <f t="shared" si="38"/>
        <v>30</v>
      </c>
      <c r="BK14" s="47">
        <f t="shared" si="26"/>
        <v>30</v>
      </c>
      <c r="BL14" s="95">
        <v>4.1428571428571432</v>
      </c>
      <c r="BM14" s="45">
        <f>INDEX('[3]60-Mile'!$AA$4:$AA$129,MATCH(E14,'[3]60-Mile'!$A$4:$A$129,0))</f>
        <v>1.7142857142857142</v>
      </c>
      <c r="BO14" s="20">
        <v>6829174</v>
      </c>
      <c r="BP14" s="38">
        <v>29.444746756458283</v>
      </c>
      <c r="BQ14" s="38">
        <f>INDEX('[3]60-Mile'!$U$4:$U$129,MATCH(E14,'[3]60-Mile'!$A$4:$A$129,0))</f>
        <v>46.512866952290828</v>
      </c>
      <c r="BR14" s="38">
        <v>0</v>
      </c>
      <c r="BS14" s="38">
        <f>INDEX('[3]60-Mile'!$Z$4:$Z$129,MATCH(E14,'[3]60-Mile'!$A$4:$A$129,0))</f>
        <v>73.646344286436104</v>
      </c>
      <c r="BT14" s="118">
        <f t="shared" si="27"/>
        <v>-0.48183533852323657</v>
      </c>
      <c r="BU14" s="266">
        <v>0.94921153164324767</v>
      </c>
      <c r="BV14" s="2">
        <f>'[3]60-Mile'!B14</f>
        <v>202</v>
      </c>
      <c r="BW14" s="2">
        <f>'[3]60-Mile'!C14</f>
        <v>302</v>
      </c>
      <c r="BX14" s="2">
        <f>'[3]60-Mile'!D14</f>
        <v>181</v>
      </c>
      <c r="BY14" s="2">
        <f>'[3]60-Mile'!E14</f>
        <v>217</v>
      </c>
      <c r="BZ14" s="2">
        <f>'[3]60-Mile'!F14</f>
        <v>190</v>
      </c>
      <c r="CA14" s="2">
        <f>'[3]60-Mile'!G14</f>
        <v>217</v>
      </c>
      <c r="CB14" s="2">
        <f>'[3]60-Mile'!H14</f>
        <v>18</v>
      </c>
      <c r="CC14" s="2">
        <f>'[3]60-Mile'!I14</f>
        <v>1</v>
      </c>
      <c r="CD14" s="2">
        <f>'[3]60-Mile'!J14</f>
        <v>3</v>
      </c>
      <c r="CE14" s="2">
        <f>'[3]60-Mile'!K14</f>
        <v>1</v>
      </c>
      <c r="CF14" s="2">
        <f>'[3]60-Mile'!L14</f>
        <v>1</v>
      </c>
      <c r="CG14" s="2">
        <f>'[3]60-Mile'!M14</f>
        <v>2</v>
      </c>
      <c r="CH14" s="2">
        <f>'[3]60-Mile'!N14</f>
        <v>4</v>
      </c>
      <c r="CI14" s="2">
        <f>'[3]60-Mile'!O14</f>
        <v>0</v>
      </c>
      <c r="CJ14" s="2"/>
      <c r="CK14" s="2">
        <v>3705</v>
      </c>
      <c r="CL14" s="2">
        <v>2716</v>
      </c>
      <c r="CM14" s="2">
        <v>2629</v>
      </c>
      <c r="CN14" s="2">
        <v>1918</v>
      </c>
      <c r="CO14" s="2">
        <v>269</v>
      </c>
      <c r="CP14" s="2">
        <v>4531</v>
      </c>
      <c r="CQ14" s="2">
        <v>7036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1.0606984595166484E-5</v>
      </c>
      <c r="G15" s="31">
        <f t="shared" si="0"/>
        <v>0.55906131175621032</v>
      </c>
      <c r="H15" s="31">
        <f t="shared" si="29"/>
        <v>1.8972846756013529E-5</v>
      </c>
      <c r="I15" s="31">
        <f t="shared" si="1"/>
        <v>3.318575404597464</v>
      </c>
      <c r="J15" s="31">
        <f t="shared" si="30"/>
        <v>0.1253059168710218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1.8688817901740554E-2</v>
      </c>
      <c r="N15" s="31">
        <f t="shared" si="32"/>
        <v>3.8625509032022255E-2</v>
      </c>
      <c r="O15" s="31">
        <f t="shared" si="4"/>
        <v>4.0418916707576504E-2</v>
      </c>
      <c r="P15" s="31">
        <f t="shared" si="5"/>
        <v>3.7900874635568516E-2</v>
      </c>
      <c r="Q15" s="31">
        <f t="shared" si="6"/>
        <v>3.5616904878427322E-2</v>
      </c>
      <c r="R15" s="31">
        <f t="shared" si="7"/>
        <v>8.6230272791366115E-3</v>
      </c>
      <c r="S15" s="31">
        <f t="shared" si="8"/>
        <v>1.2131715771230503E-2</v>
      </c>
      <c r="T15" s="31">
        <f t="shared" si="9"/>
        <v>0.71222307819667019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0.86388299127152623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7.4673150702053437E-2</v>
      </c>
      <c r="AJ15" s="41">
        <f t="shared" si="16"/>
        <v>0.15995561931729563</v>
      </c>
      <c r="AK15" s="41">
        <f t="shared" si="17"/>
        <v>0.28757035312858586</v>
      </c>
      <c r="AL15" s="41">
        <f t="shared" si="18"/>
        <v>0</v>
      </c>
      <c r="AM15" s="41">
        <f t="shared" si="19"/>
        <v>0</v>
      </c>
      <c r="AN15" s="41">
        <f t="shared" si="20"/>
        <v>8.6230272791366115E-3</v>
      </c>
      <c r="AO15" s="41">
        <f t="shared" si="21"/>
        <v>2.0209458353788252E-2</v>
      </c>
      <c r="AP15" s="41">
        <f t="shared" si="22"/>
        <v>0</v>
      </c>
      <c r="AQ15" s="41">
        <f t="shared" si="23"/>
        <v>0</v>
      </c>
      <c r="AR15" s="41">
        <f t="shared" si="24"/>
        <v>1.2131715771230503E-2</v>
      </c>
      <c r="AS15" s="41">
        <f t="shared" si="25"/>
        <v>1.8950437317784258E-2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781</v>
      </c>
      <c r="AZ15" s="46">
        <v>0.20893121644139975</v>
      </c>
      <c r="BA15" s="43">
        <v>1.65</v>
      </c>
      <c r="BB15" s="43">
        <v>5.46</v>
      </c>
      <c r="BC15" s="265">
        <f>IF(INDEX('[5]Hospital Capacity'!$I$2:$I$126,MATCH('Data Table'!A15,'[5]Hospital Capacity'!$B$2:$B$126,0))&gt;100,100,INDEX('[5]Hospital Capacity'!$I$2:$I$126,MATCH('Data Table'!A15,'[5]Hospital Capacity'!$B$2:$B$126,0)))</f>
        <v>0.10790207404103475</v>
      </c>
      <c r="BD15" s="45">
        <v>344.61346184899236</v>
      </c>
      <c r="BE15" s="45">
        <f>INDEX('[3]60-Mile'!$S$4:$S$129,MATCH(E15,'[3]60-Mile'!$A$4:$A$129,0))</f>
        <v>706.0546691620608</v>
      </c>
      <c r="BF15" s="47">
        <f t="shared" si="36"/>
        <v>30</v>
      </c>
      <c r="BG15" s="43">
        <f t="shared" si="37"/>
        <v>30</v>
      </c>
      <c r="BH15" s="95">
        <v>24</v>
      </c>
      <c r="BI15" s="45">
        <f>INDEX('[3]60-Mile'!$V$4:$V$129,MATCH(E15,'[3]60-Mile'!$A$4:$A$129,0))</f>
        <v>35.285714285714285</v>
      </c>
      <c r="BJ15" s="47">
        <f t="shared" si="38"/>
        <v>30</v>
      </c>
      <c r="BK15" s="47">
        <f t="shared" si="26"/>
        <v>30</v>
      </c>
      <c r="BL15" s="95">
        <v>1</v>
      </c>
      <c r="BM15" s="45">
        <f>INDEX('[3]60-Mile'!$AA$4:$AA$129,MATCH(E15,'[3]60-Mile'!$A$4:$A$129,0))</f>
        <v>1.8571428571428572</v>
      </c>
      <c r="BO15" s="20">
        <v>762062</v>
      </c>
      <c r="BP15" s="38">
        <v>37.558846852099379</v>
      </c>
      <c r="BQ15" s="38">
        <f>INDEX('[3]60-Mile'!$U$4:$U$129,MATCH(E15,'[3]60-Mile'!$A$4:$A$129,0))</f>
        <v>43.969035157391481</v>
      </c>
      <c r="BR15" s="38">
        <v>-1</v>
      </c>
      <c r="BS15" s="38">
        <f>INDEX('[3]60-Mile'!$Z$4:$Z$129,MATCH(E15,'[3]60-Mile'!$A$4:$A$129,0))</f>
        <v>30.63046636868955</v>
      </c>
      <c r="BT15" s="118">
        <f t="shared" si="27"/>
        <v>-0.72776598254305258</v>
      </c>
      <c r="BU15" s="266">
        <v>0.8920979259589652</v>
      </c>
      <c r="BV15" s="2">
        <f>'[3]60-Mile'!B15</f>
        <v>45</v>
      </c>
      <c r="BW15" s="2">
        <f>'[3]60-Mile'!C15</f>
        <v>29</v>
      </c>
      <c r="BX15" s="2">
        <f>'[3]60-Mile'!D15</f>
        <v>36</v>
      </c>
      <c r="BY15" s="2">
        <f>'[3]60-Mile'!E15</f>
        <v>48</v>
      </c>
      <c r="BZ15" s="2">
        <f>'[3]60-Mile'!F15</f>
        <v>36</v>
      </c>
      <c r="CA15" s="2">
        <f>'[3]60-Mile'!G15</f>
        <v>32</v>
      </c>
      <c r="CB15" s="2">
        <f>'[3]60-Mile'!H15</f>
        <v>21</v>
      </c>
      <c r="CC15" s="2">
        <f>'[3]60-Mile'!I15</f>
        <v>2</v>
      </c>
      <c r="CD15" s="2">
        <f>'[3]60-Mile'!J15</f>
        <v>1</v>
      </c>
      <c r="CE15" s="2">
        <f>'[3]60-Mile'!K15</f>
        <v>2</v>
      </c>
      <c r="CF15" s="2">
        <f>'[3]60-Mile'!L15</f>
        <v>1</v>
      </c>
      <c r="CG15" s="2">
        <f>'[3]60-Mile'!M15</f>
        <v>2</v>
      </c>
      <c r="CH15" s="2">
        <f>'[3]60-Mile'!N15</f>
        <v>2</v>
      </c>
      <c r="CI15" s="2">
        <f>'[3]60-Mile'!O15</f>
        <v>3</v>
      </c>
      <c r="CJ15" s="2"/>
      <c r="CK15" s="2">
        <v>854</v>
      </c>
      <c r="CL15" s="2">
        <v>316</v>
      </c>
      <c r="CM15" s="2">
        <v>494</v>
      </c>
      <c r="CN15" s="2">
        <v>809</v>
      </c>
      <c r="CO15" s="2">
        <v>1188</v>
      </c>
      <c r="CP15" s="2">
        <v>829</v>
      </c>
      <c r="CQ15" s="2">
        <v>781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2.2840839274526781E-3</v>
      </c>
      <c r="G16" s="31">
        <f t="shared" si="0"/>
        <v>0.69568676180918021</v>
      </c>
      <c r="H16" s="31">
        <f t="shared" si="29"/>
        <v>3.2832074043104746E-3</v>
      </c>
      <c r="I16" s="31">
        <f t="shared" si="1"/>
        <v>3.2576538501185444</v>
      </c>
      <c r="J16" s="31">
        <f t="shared" si="30"/>
        <v>0.23644393205011693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0.36014314008959125</v>
      </c>
      <c r="N16" s="31">
        <f t="shared" si="32"/>
        <v>0.153197458733251</v>
      </c>
      <c r="O16" s="31">
        <f t="shared" si="4"/>
        <v>0.1690394370806742</v>
      </c>
      <c r="P16" s="31">
        <f t="shared" si="5"/>
        <v>0.15160349854227406</v>
      </c>
      <c r="Q16" s="31">
        <f t="shared" si="6"/>
        <v>0.327450796474969</v>
      </c>
      <c r="R16" s="31">
        <f t="shared" si="7"/>
        <v>0.18970660014100546</v>
      </c>
      <c r="S16" s="31">
        <f t="shared" si="8"/>
        <v>1.3795493934142113</v>
      </c>
      <c r="T16" s="31">
        <f t="shared" si="9"/>
        <v>0.90858191043364411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0.83111189746009284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0.18240634267504396</v>
      </c>
      <c r="AJ16" s="41">
        <f t="shared" si="16"/>
        <v>0.13942576467257564</v>
      </c>
      <c r="AK16" s="41">
        <f t="shared" si="17"/>
        <v>0.16408816741592486</v>
      </c>
      <c r="AL16" s="41">
        <f t="shared" si="18"/>
        <v>0</v>
      </c>
      <c r="AM16" s="41">
        <f t="shared" si="19"/>
        <v>0</v>
      </c>
      <c r="AN16" s="41">
        <f t="shared" si="20"/>
        <v>0.18970660014100546</v>
      </c>
      <c r="AO16" s="41">
        <f t="shared" si="21"/>
        <v>8.4519718540337102E-2</v>
      </c>
      <c r="AP16" s="41">
        <f t="shared" si="22"/>
        <v>1</v>
      </c>
      <c r="AQ16" s="41">
        <f t="shared" si="23"/>
        <v>0</v>
      </c>
      <c r="AR16" s="41">
        <f t="shared" si="24"/>
        <v>0.3795493934142114</v>
      </c>
      <c r="AS16" s="41">
        <f t="shared" si="25"/>
        <v>7.5801749271137031E-2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2448</v>
      </c>
      <c r="AZ16" s="46">
        <v>0.17172159606858609</v>
      </c>
      <c r="BA16" s="43">
        <v>1.41</v>
      </c>
      <c r="BB16" s="43">
        <v>4.97</v>
      </c>
      <c r="BC16" s="265">
        <f>IF(INDEX('[5]Hospital Capacity'!$I$2:$I$126,MATCH('Data Table'!A16,'[5]Hospital Capacity'!$B$2:$B$126,0))&gt;100,100,INDEX('[5]Hospital Capacity'!$I$2:$I$126,MATCH('Data Table'!A16,'[5]Hospital Capacity'!$B$2:$B$126,0)))</f>
        <v>0.26357562936387141</v>
      </c>
      <c r="BD16" s="45">
        <v>306.30692287354435</v>
      </c>
      <c r="BE16" s="45">
        <f>INDEX('[3]60-Mile'!$S$4:$S$129,MATCH(E16,'[3]60-Mile'!$A$4:$A$129,0))</f>
        <v>412.16281966129634</v>
      </c>
      <c r="BF16" s="47">
        <f t="shared" si="36"/>
        <v>30</v>
      </c>
      <c r="BG16" s="43">
        <f t="shared" si="37"/>
        <v>30</v>
      </c>
      <c r="BH16" s="95">
        <v>501</v>
      </c>
      <c r="BI16" s="45">
        <f>INDEX('[3]60-Mile'!$V$4:$V$129,MATCH(E16,'[3]60-Mile'!$A$4:$A$129,0))</f>
        <v>147.57142857142858</v>
      </c>
      <c r="BJ16" s="47">
        <f t="shared" si="38"/>
        <v>0.32389053777082122</v>
      </c>
      <c r="BK16" s="47">
        <f t="shared" si="26"/>
        <v>30</v>
      </c>
      <c r="BL16" s="95">
        <v>31.285714285714285</v>
      </c>
      <c r="BM16" s="45">
        <f>INDEX('[3]60-Mile'!$AA$4:$AA$129,MATCH(E16,'[3]60-Mile'!$A$4:$A$129,0))</f>
        <v>7.4285714285714288</v>
      </c>
      <c r="BO16" s="20">
        <v>11689100</v>
      </c>
      <c r="BP16" s="38">
        <v>52.60852129599057</v>
      </c>
      <c r="BQ16" s="38">
        <f>INDEX('[3]60-Mile'!$U$4:$U$129,MATCH(E16,'[3]60-Mile'!$A$4:$A$129,0))</f>
        <v>58.93863866823672</v>
      </c>
      <c r="BR16" s="38">
        <v>0.32389053777082122</v>
      </c>
      <c r="BS16" s="38">
        <f>INDEX('[3]60-Mile'!$Z$4:$Z$129,MATCH(E16,'[3]60-Mile'!$A$4:$A$129,0))</f>
        <v>35.949231391330898</v>
      </c>
      <c r="BT16" s="118">
        <f t="shared" si="27"/>
        <v>-0.66222379492018557</v>
      </c>
      <c r="BU16" s="266">
        <v>0.73642437063612864</v>
      </c>
      <c r="BV16" s="2">
        <f>'[3]60-Mile'!B16</f>
        <v>158</v>
      </c>
      <c r="BW16" s="2">
        <f>'[3]60-Mile'!C16</f>
        <v>144</v>
      </c>
      <c r="BX16" s="2">
        <f>'[3]60-Mile'!D16</f>
        <v>98</v>
      </c>
      <c r="BY16" s="2">
        <f>'[3]60-Mile'!E16</f>
        <v>132</v>
      </c>
      <c r="BZ16" s="2">
        <f>'[3]60-Mile'!F16</f>
        <v>181</v>
      </c>
      <c r="CA16" s="2">
        <f>'[3]60-Mile'!G16</f>
        <v>162</v>
      </c>
      <c r="CB16" s="2">
        <f>'[3]60-Mile'!H16</f>
        <v>158</v>
      </c>
      <c r="CC16" s="2">
        <f>'[3]60-Mile'!I16</f>
        <v>10</v>
      </c>
      <c r="CD16" s="2">
        <f>'[3]60-Mile'!J16</f>
        <v>4</v>
      </c>
      <c r="CE16" s="2">
        <f>'[3]60-Mile'!K16</f>
        <v>6</v>
      </c>
      <c r="CF16" s="2">
        <f>'[3]60-Mile'!L16</f>
        <v>16</v>
      </c>
      <c r="CG16" s="2">
        <f>'[3]60-Mile'!M16</f>
        <v>8</v>
      </c>
      <c r="CH16" s="2">
        <f>'[3]60-Mile'!N16</f>
        <v>6</v>
      </c>
      <c r="CI16" s="2">
        <f>'[3]60-Mile'!O16</f>
        <v>2</v>
      </c>
      <c r="CJ16" s="2"/>
      <c r="CK16" s="2">
        <v>3776</v>
      </c>
      <c r="CL16" s="2">
        <v>5995</v>
      </c>
      <c r="CM16" s="2">
        <v>5527</v>
      </c>
      <c r="CN16" s="2">
        <v>3368</v>
      </c>
      <c r="CO16" s="2">
        <v>7377</v>
      </c>
      <c r="CP16" s="2">
        <v>4171</v>
      </c>
      <c r="CQ16" s="2">
        <v>2448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1.9244742139894364E-3</v>
      </c>
      <c r="G17" s="31">
        <f t="shared" si="0"/>
        <v>0.60338886283990101</v>
      </c>
      <c r="H17" s="31">
        <f t="shared" si="29"/>
        <v>3.1894427168107395E-3</v>
      </c>
      <c r="I17" s="31">
        <f t="shared" si="1"/>
        <v>3.1691062777033294</v>
      </c>
      <c r="J17" s="31">
        <f t="shared" si="30"/>
        <v>0.18831639708187939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0.63339023715828668</v>
      </c>
      <c r="N17" s="31">
        <f t="shared" si="32"/>
        <v>8.2767511052601148E-2</v>
      </c>
      <c r="O17" s="31">
        <f t="shared" si="4"/>
        <v>0.10276550482736049</v>
      </c>
      <c r="P17" s="31">
        <f t="shared" si="5"/>
        <v>7.5801749271137031E-2</v>
      </c>
      <c r="Q17" s="31">
        <f t="shared" si="6"/>
        <v>0.6219488474355237</v>
      </c>
      <c r="R17" s="31">
        <f t="shared" si="7"/>
        <v>0.56572956793348161</v>
      </c>
      <c r="S17" s="31">
        <f t="shared" si="8"/>
        <v>8.3188908145580581E-2</v>
      </c>
      <c r="T17" s="31">
        <f t="shared" si="9"/>
        <v>0.74166203343078596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0.90139183769757014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6.0292483456260072E-2</v>
      </c>
      <c r="AJ17" s="41">
        <f t="shared" si="16"/>
        <v>9.4917778835859445E-2</v>
      </c>
      <c r="AK17" s="41">
        <f t="shared" si="17"/>
        <v>0.10963787664110386</v>
      </c>
      <c r="AL17" s="41">
        <f t="shared" si="18"/>
        <v>0.48622417176232269</v>
      </c>
      <c r="AM17" s="41">
        <f t="shared" si="19"/>
        <v>0</v>
      </c>
      <c r="AN17" s="41">
        <f t="shared" si="20"/>
        <v>7.9505396171158954E-2</v>
      </c>
      <c r="AO17" s="41">
        <f t="shared" si="21"/>
        <v>5.1382752413680247E-2</v>
      </c>
      <c r="AP17" s="41">
        <f t="shared" si="22"/>
        <v>0</v>
      </c>
      <c r="AQ17" s="41">
        <f t="shared" si="23"/>
        <v>0</v>
      </c>
      <c r="AR17" s="41">
        <f t="shared" si="24"/>
        <v>8.3188908145580581E-2</v>
      </c>
      <c r="AS17" s="41">
        <f t="shared" si="25"/>
        <v>3.7900874635568516E-2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-1127</v>
      </c>
      <c r="AZ17" s="46">
        <v>0.19611312647890189</v>
      </c>
      <c r="BA17" s="43">
        <v>2.27</v>
      </c>
      <c r="BB17" s="43">
        <v>5.04</v>
      </c>
      <c r="BC17" s="265">
        <f>IF(INDEX('[5]Hospital Capacity'!$I$2:$I$126,MATCH('Data Table'!A17,'[5]Hospital Capacity'!$B$2:$B$126,0))&gt;100,100,INDEX('[5]Hospital Capacity'!$I$2:$I$126,MATCH('Data Table'!A17,'[5]Hospital Capacity'!$B$2:$B$126,0)))</f>
        <v>8.712213095136398E-2</v>
      </c>
      <c r="BD17" s="45">
        <v>223.25972533231163</v>
      </c>
      <c r="BE17" s="45">
        <f>INDEX('[3]60-Mile'!$S$4:$S$129,MATCH(E17,'[3]60-Mile'!$A$4:$A$129,0))</f>
        <v>282.56925465181524</v>
      </c>
      <c r="BF17" s="47">
        <f t="shared" si="36"/>
        <v>20.012117516737476</v>
      </c>
      <c r="BG17" s="43">
        <f t="shared" si="37"/>
        <v>30</v>
      </c>
      <c r="BH17" s="95">
        <v>210.71428571428572</v>
      </c>
      <c r="BI17" s="45">
        <f>INDEX('[3]60-Mile'!$V$4:$V$129,MATCH(E17,'[3]60-Mile'!$A$4:$A$129,0))</f>
        <v>89.714285714285708</v>
      </c>
      <c r="BJ17" s="47">
        <f t="shared" si="38"/>
        <v>30</v>
      </c>
      <c r="BK17" s="47">
        <f t="shared" si="26"/>
        <v>30</v>
      </c>
      <c r="BL17" s="95">
        <v>6.8571428571428568</v>
      </c>
      <c r="BM17" s="45">
        <f>INDEX('[3]60-Mile'!$AA$4:$AA$129,MATCH(E17,'[3]60-Mile'!$A$4:$A$129,0))</f>
        <v>3.7142857142857144</v>
      </c>
      <c r="BO17" s="20">
        <v>4467673</v>
      </c>
      <c r="BP17" s="38">
        <v>20.012117516737476</v>
      </c>
      <c r="BQ17" s="38">
        <f>INDEX('[3]60-Mile'!$U$4:$U$129,MATCH(E17,'[3]60-Mile'!$A$4:$A$129,0))</f>
        <v>42.996268758429153</v>
      </c>
      <c r="BR17" s="38">
        <v>-1.4276746079647162</v>
      </c>
      <c r="BS17" s="38">
        <f>INDEX('[3]60-Mile'!$Z$4:$Z$129,MATCH(E17,'[3]60-Mile'!$A$4:$A$129,0))</f>
        <v>68.327730333692472</v>
      </c>
      <c r="BT17" s="118">
        <f t="shared" si="27"/>
        <v>-0.80278367539514039</v>
      </c>
      <c r="BU17" s="266">
        <v>0.91287786904863599</v>
      </c>
      <c r="BV17" s="2">
        <f>'[3]60-Mile'!B17</f>
        <v>75</v>
      </c>
      <c r="BW17" s="2">
        <f>'[3]60-Mile'!C17</f>
        <v>145</v>
      </c>
      <c r="BX17" s="2">
        <f>'[3]60-Mile'!D17</f>
        <v>89</v>
      </c>
      <c r="BY17" s="2">
        <f>'[3]60-Mile'!E17</f>
        <v>103</v>
      </c>
      <c r="BZ17" s="2">
        <f>'[3]60-Mile'!F17</f>
        <v>69</v>
      </c>
      <c r="CA17" s="2">
        <f>'[3]60-Mile'!G17</f>
        <v>122</v>
      </c>
      <c r="CB17" s="2">
        <f>'[3]60-Mile'!H17</f>
        <v>25</v>
      </c>
      <c r="CC17" s="2">
        <f>'[3]60-Mile'!I17</f>
        <v>5</v>
      </c>
      <c r="CD17" s="2">
        <f>'[3]60-Mile'!J17</f>
        <v>4</v>
      </c>
      <c r="CE17" s="2">
        <f>'[3]60-Mile'!K17</f>
        <v>8</v>
      </c>
      <c r="CF17" s="2">
        <f>'[3]60-Mile'!L17</f>
        <v>2</v>
      </c>
      <c r="CG17" s="2">
        <f>'[3]60-Mile'!M17</f>
        <v>1</v>
      </c>
      <c r="CH17" s="2">
        <f>'[3]60-Mile'!N17</f>
        <v>6</v>
      </c>
      <c r="CI17" s="2">
        <f>'[3]60-Mile'!O17</f>
        <v>0</v>
      </c>
      <c r="CJ17" s="2"/>
      <c r="CK17" s="2">
        <v>0</v>
      </c>
      <c r="CL17" s="2">
        <v>7185</v>
      </c>
      <c r="CM17" s="2">
        <v>0</v>
      </c>
      <c r="CN17" s="2">
        <v>38103</v>
      </c>
      <c r="CO17" s="2">
        <v>-15879</v>
      </c>
      <c r="CP17" s="2">
        <v>3158</v>
      </c>
      <c r="CQ17" s="2">
        <v>-1127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5.2981397651588274E-7</v>
      </c>
      <c r="G18" s="31">
        <f t="shared" si="0"/>
        <v>0.48254604989141758</v>
      </c>
      <c r="H18" s="31">
        <f t="shared" si="29"/>
        <v>1.0979552658965945E-6</v>
      </c>
      <c r="I18" s="31">
        <f t="shared" si="1"/>
        <v>3.4609834037728069</v>
      </c>
      <c r="J18" s="31">
        <f t="shared" si="30"/>
        <v>7.7413650771121847E-2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7.6978362352241496E-3</v>
      </c>
      <c r="N18" s="31">
        <f t="shared" si="32"/>
        <v>1.3205591564865772E-3</v>
      </c>
      <c r="O18" s="31">
        <f t="shared" si="4"/>
        <v>5.7273768613974796E-3</v>
      </c>
      <c r="P18" s="31">
        <f t="shared" si="5"/>
        <v>0</v>
      </c>
      <c r="Q18" s="31">
        <f t="shared" si="6"/>
        <v>1.1063506697760182E-2</v>
      </c>
      <c r="R18" s="31">
        <f t="shared" si="7"/>
        <v>1.1063506697760182E-2</v>
      </c>
      <c r="S18" s="31">
        <f t="shared" si="8"/>
        <v>5.1993067590987863E-3</v>
      </c>
      <c r="T18" s="31">
        <f t="shared" si="9"/>
        <v>0.76943037127744363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0.87923645513879056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2.171540087551771E-2</v>
      </c>
      <c r="AJ18" s="41">
        <f t="shared" si="16"/>
        <v>5.8583161530438237E-2</v>
      </c>
      <c r="AK18" s="41">
        <f t="shared" si="17"/>
        <v>5.4189067005738861E-2</v>
      </c>
      <c r="AL18" s="41">
        <f t="shared" si="18"/>
        <v>0</v>
      </c>
      <c r="AM18" s="41">
        <f t="shared" si="19"/>
        <v>0</v>
      </c>
      <c r="AN18" s="41">
        <f t="shared" si="20"/>
        <v>1.1063506697760182E-2</v>
      </c>
      <c r="AO18" s="41">
        <f t="shared" si="21"/>
        <v>2.8636884306987398E-3</v>
      </c>
      <c r="AP18" s="41">
        <f t="shared" si="22"/>
        <v>0</v>
      </c>
      <c r="AQ18" s="41">
        <f t="shared" si="23"/>
        <v>0</v>
      </c>
      <c r="AR18" s="41">
        <f t="shared" si="24"/>
        <v>5.1993067590987863E-3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0</v>
      </c>
      <c r="AZ18" s="46">
        <v>0.19246940096924267</v>
      </c>
      <c r="BA18" s="43">
        <v>2.2999999999999998</v>
      </c>
      <c r="BB18" s="43">
        <v>4.41</v>
      </c>
      <c r="BC18" s="265">
        <f>IF(INDEX('[5]Hospital Capacity'!$I$2:$I$126,MATCH('Data Table'!A18,'[5]Hospital Capacity'!$B$2:$B$126,0))&gt;100,100,INDEX('[5]Hospital Capacity'!$I$2:$I$126,MATCH('Data Table'!A18,'[5]Hospital Capacity'!$B$2:$B$126,0)))</f>
        <v>3.1378571428571429E-2</v>
      </c>
      <c r="BD18" s="45">
        <v>155.46316963063398</v>
      </c>
      <c r="BE18" s="45">
        <f>INDEX('[3]60-Mile'!$S$4:$S$129,MATCH(E18,'[3]60-Mile'!$A$4:$A$129,0))</f>
        <v>150.59918040747547</v>
      </c>
      <c r="BF18" s="47">
        <f t="shared" si="36"/>
        <v>30</v>
      </c>
      <c r="BG18" s="43">
        <f t="shared" si="37"/>
        <v>30</v>
      </c>
      <c r="BH18" s="95">
        <v>30.428571428571427</v>
      </c>
      <c r="BI18" s="45">
        <f>INDEX('[3]60-Mile'!$V$4:$V$129,MATCH(E18,'[3]60-Mile'!$A$4:$A$129,0))</f>
        <v>5</v>
      </c>
      <c r="BJ18" s="47">
        <f t="shared" si="38"/>
        <v>30</v>
      </c>
      <c r="BK18" s="47">
        <f t="shared" si="26"/>
        <v>30</v>
      </c>
      <c r="BL18" s="95">
        <v>0.42857142857142855</v>
      </c>
      <c r="BM18" s="45">
        <f>INDEX('[3]60-Mile'!$AA$4:$AA$129,MATCH(E18,'[3]60-Mile'!$A$4:$A$129,0))</f>
        <v>0</v>
      </c>
      <c r="BO18" s="20">
        <v>1787065</v>
      </c>
      <c r="BP18" s="38">
        <v>0</v>
      </c>
      <c r="BQ18" s="38">
        <f>INDEX('[3]60-Mile'!$U$4:$U$129,MATCH(E18,'[3]60-Mile'!$A$4:$A$129,0))</f>
        <v>165.17673073409807</v>
      </c>
      <c r="BR18" s="38">
        <v>0</v>
      </c>
      <c r="BS18" s="38">
        <f>INDEX('[3]60-Mile'!$Z$4:$Z$129,MATCH(E18,'[3]60-Mile'!$A$4:$A$129,0))</f>
        <v>0</v>
      </c>
      <c r="BT18" s="118">
        <f t="shared" si="27"/>
        <v>-0.75847291027758112</v>
      </c>
      <c r="BU18" s="266">
        <v>0.96862142857142852</v>
      </c>
      <c r="BV18" s="2">
        <f>'[3]60-Mile'!B18</f>
        <v>2</v>
      </c>
      <c r="BW18" s="2">
        <f>'[3]60-Mile'!C18</f>
        <v>3</v>
      </c>
      <c r="BX18" s="2">
        <f>'[3]60-Mile'!D18</f>
        <v>6</v>
      </c>
      <c r="BY18" s="2">
        <f>'[3]60-Mile'!E18</f>
        <v>6</v>
      </c>
      <c r="BZ18" s="2">
        <f>'[3]60-Mile'!F18</f>
        <v>8</v>
      </c>
      <c r="CA18" s="2">
        <f>'[3]60-Mile'!G18</f>
        <v>10</v>
      </c>
      <c r="CB18" s="2">
        <f>'[3]60-Mile'!H18</f>
        <v>0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0</v>
      </c>
      <c r="CL18" s="2">
        <v>881</v>
      </c>
      <c r="CM18" s="2">
        <v>538</v>
      </c>
      <c r="CN18" s="2">
        <v>506</v>
      </c>
      <c r="CO18" s="2">
        <v>323</v>
      </c>
      <c r="CP18" s="2">
        <v>913</v>
      </c>
      <c r="CQ18" s="2">
        <v>0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6.0270185270696903E-4</v>
      </c>
      <c r="G19" s="31">
        <f t="shared" si="0"/>
        <v>0.61250457282310822</v>
      </c>
      <c r="H19" s="31">
        <f t="shared" si="29"/>
        <v>9.8399567847966057E-4</v>
      </c>
      <c r="I19" s="31">
        <f t="shared" si="1"/>
        <v>3.179311411194722</v>
      </c>
      <c r="J19" s="31">
        <f t="shared" si="30"/>
        <v>0.16108946444445993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0.32656804671312556</v>
      </c>
      <c r="N19" s="31">
        <f t="shared" si="32"/>
        <v>4.4323454102044357E-2</v>
      </c>
      <c r="O19" s="31">
        <f t="shared" si="4"/>
        <v>5.9891998036327929E-2</v>
      </c>
      <c r="P19" s="31">
        <f t="shared" si="5"/>
        <v>4.3731778425655975E-2</v>
      </c>
      <c r="Q19" s="31">
        <f t="shared" si="6"/>
        <v>0.31736246815676411</v>
      </c>
      <c r="R19" s="31">
        <f t="shared" si="7"/>
        <v>0.2752318455447692</v>
      </c>
      <c r="S19" s="31">
        <f t="shared" si="8"/>
        <v>1.3495290420527741</v>
      </c>
      <c r="T19" s="31">
        <f t="shared" si="9"/>
        <v>0.96338690372761693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0.63584178658488644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8.9482934443994647E-2</v>
      </c>
      <c r="AJ19" s="41">
        <f t="shared" si="16"/>
        <v>0.11375102723419601</v>
      </c>
      <c r="AK19" s="41">
        <f t="shared" si="17"/>
        <v>6.2391800719442891E-2</v>
      </c>
      <c r="AL19" s="41">
        <f t="shared" si="18"/>
        <v>0</v>
      </c>
      <c r="AM19" s="41">
        <f t="shared" si="19"/>
        <v>0</v>
      </c>
      <c r="AN19" s="41">
        <f t="shared" si="20"/>
        <v>0.2752318455447692</v>
      </c>
      <c r="AO19" s="41">
        <f t="shared" si="21"/>
        <v>2.9945999018163964E-2</v>
      </c>
      <c r="AP19" s="41">
        <f t="shared" si="22"/>
        <v>0.98211136440979319</v>
      </c>
      <c r="AQ19" s="41">
        <f t="shared" si="23"/>
        <v>0</v>
      </c>
      <c r="AR19" s="41">
        <f t="shared" si="24"/>
        <v>0.36741767764298089</v>
      </c>
      <c r="AS19" s="41">
        <f t="shared" si="25"/>
        <v>2.1865889212827987E-2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12381</v>
      </c>
      <c r="AZ19" s="46">
        <v>0.18995864543271562</v>
      </c>
      <c r="BA19" s="43">
        <v>2.29</v>
      </c>
      <c r="BB19" s="43">
        <v>4.3600000000000003</v>
      </c>
      <c r="BC19" s="265">
        <f>IF(INDEX('[5]Hospital Capacity'!$I$2:$I$126,MATCH('Data Table'!A19,'[5]Hospital Capacity'!$B$2:$B$126,0))&gt;100,100,INDEX('[5]Hospital Capacity'!$I$2:$I$126,MATCH('Data Table'!A19,'[5]Hospital Capacity'!$B$2:$B$126,0)))</f>
        <v>0.12930208685461902</v>
      </c>
      <c r="BD19" s="45">
        <v>258.40057636560022</v>
      </c>
      <c r="BE19" s="45">
        <f>INDEX('[3]60-Mile'!$S$4:$S$129,MATCH(E19,'[3]60-Mile'!$A$4:$A$129,0))</f>
        <v>170.12196880136096</v>
      </c>
      <c r="BF19" s="47">
        <f t="shared" si="36"/>
        <v>30</v>
      </c>
      <c r="BG19" s="43">
        <f t="shared" si="37"/>
        <v>30</v>
      </c>
      <c r="BH19" s="95">
        <v>726.28571428571433</v>
      </c>
      <c r="BI19" s="45">
        <f>INDEX('[3]60-Mile'!$V$4:$V$129,MATCH(E19,'[3]60-Mile'!$A$4:$A$129,0))</f>
        <v>52.285714285714285</v>
      </c>
      <c r="BJ19" s="47">
        <f t="shared" si="38"/>
        <v>0.85475564567572737</v>
      </c>
      <c r="BK19" s="47">
        <f t="shared" si="26"/>
        <v>30</v>
      </c>
      <c r="BL19" s="95">
        <v>30.285714285714285</v>
      </c>
      <c r="BM19" s="45">
        <f>INDEX('[3]60-Mile'!$AA$4:$AA$129,MATCH(E19,'[3]60-Mile'!$A$4:$A$129,0))</f>
        <v>2.1428571428571428</v>
      </c>
      <c r="BO19" s="20">
        <v>21477737</v>
      </c>
      <c r="BP19" s="38">
        <v>58.710546965288565</v>
      </c>
      <c r="BQ19" s="38">
        <f>INDEX('[3]60-Mile'!$U$4:$U$129,MATCH(E19,'[3]60-Mile'!$A$4:$A$129,0))</f>
        <v>44.235520701568994</v>
      </c>
      <c r="BR19" s="38">
        <v>0.85475564567572737</v>
      </c>
      <c r="BS19" s="38">
        <f>INDEX('[3]60-Mile'!$Z$4:$Z$129,MATCH(E19,'[3]60-Mile'!$A$4:$A$129,0))</f>
        <v>38.792105100016897</v>
      </c>
      <c r="BT19" s="118">
        <f t="shared" si="27"/>
        <v>-0.27168357316977276</v>
      </c>
      <c r="BU19" s="266">
        <v>0.87069791314538092</v>
      </c>
      <c r="BV19" s="2">
        <f>'[3]60-Mile'!B19</f>
        <v>50</v>
      </c>
      <c r="BW19" s="2">
        <f>'[3]60-Mile'!C19</f>
        <v>35</v>
      </c>
      <c r="BX19" s="2">
        <f>'[3]60-Mile'!D19</f>
        <v>51</v>
      </c>
      <c r="BY19" s="2">
        <f>'[3]60-Mile'!E19</f>
        <v>53</v>
      </c>
      <c r="BZ19" s="2">
        <f>'[3]60-Mile'!F19</f>
        <v>62</v>
      </c>
      <c r="CA19" s="2">
        <f>'[3]60-Mile'!G19</f>
        <v>67</v>
      </c>
      <c r="CB19" s="2">
        <f>'[3]60-Mile'!H19</f>
        <v>48</v>
      </c>
      <c r="CC19" s="2">
        <f>'[3]60-Mile'!I19</f>
        <v>3</v>
      </c>
      <c r="CD19" s="2">
        <f>'[3]60-Mile'!J19</f>
        <v>1</v>
      </c>
      <c r="CE19" s="2">
        <f>'[3]60-Mile'!K19</f>
        <v>3</v>
      </c>
      <c r="CF19" s="2">
        <f>'[3]60-Mile'!L19</f>
        <v>1</v>
      </c>
      <c r="CG19" s="2">
        <f>'[3]60-Mile'!M19</f>
        <v>3</v>
      </c>
      <c r="CH19" s="2">
        <f>'[3]60-Mile'!N19</f>
        <v>1</v>
      </c>
      <c r="CI19" s="2">
        <f>'[3]60-Mile'!O19</f>
        <v>3</v>
      </c>
      <c r="CJ19" s="2"/>
      <c r="CK19" s="2">
        <v>9899</v>
      </c>
      <c r="CL19" s="2">
        <v>6557</v>
      </c>
      <c r="CM19" s="2">
        <v>11535</v>
      </c>
      <c r="CN19" s="2">
        <v>19503</v>
      </c>
      <c r="CO19" s="2">
        <v>2459</v>
      </c>
      <c r="CP19" s="2">
        <v>18991</v>
      </c>
      <c r="CQ19" s="2">
        <v>12381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0.17251046381421645</v>
      </c>
      <c r="G20" s="31">
        <f t="shared" si="0"/>
        <v>0.82882024587322378</v>
      </c>
      <c r="H20" s="31">
        <f t="shared" si="29"/>
        <v>0.20813978021550841</v>
      </c>
      <c r="I20" s="31">
        <f t="shared" si="1"/>
        <v>3.5</v>
      </c>
      <c r="J20" s="31">
        <f t="shared" si="30"/>
        <v>0.61236373147297751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1.1583024604943464</v>
      </c>
      <c r="N20" s="31">
        <f t="shared" si="32"/>
        <v>0.51833466047997401</v>
      </c>
      <c r="O20" s="31">
        <f t="shared" si="4"/>
        <v>0.18360333824251349</v>
      </c>
      <c r="P20" s="31">
        <f t="shared" si="5"/>
        <v>0.54227405247813409</v>
      </c>
      <c r="Q20" s="31">
        <f t="shared" si="6"/>
        <v>0.64936335740126605</v>
      </c>
      <c r="R20" s="31">
        <f t="shared" si="7"/>
        <v>0.14328325831118824</v>
      </c>
      <c r="S20" s="31">
        <f t="shared" si="8"/>
        <v>0.4783362218370884</v>
      </c>
      <c r="T20" s="31">
        <f t="shared" si="9"/>
        <v>0.93325523649406816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0.64248643548006612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0.14149463014613606</v>
      </c>
      <c r="AJ20" s="41">
        <f t="shared" si="16"/>
        <v>0.28221739020488112</v>
      </c>
      <c r="AK20" s="41">
        <f t="shared" si="17"/>
        <v>0.33479708854659296</v>
      </c>
      <c r="AL20" s="41">
        <f t="shared" si="18"/>
        <v>0</v>
      </c>
      <c r="AM20" s="41">
        <f t="shared" si="19"/>
        <v>0</v>
      </c>
      <c r="AN20" s="41">
        <f t="shared" si="20"/>
        <v>0.14328325831118824</v>
      </c>
      <c r="AO20" s="41">
        <f t="shared" si="21"/>
        <v>9.1801669121256743E-2</v>
      </c>
      <c r="AP20" s="41">
        <f t="shared" si="22"/>
        <v>0</v>
      </c>
      <c r="AQ20" s="41">
        <f t="shared" si="23"/>
        <v>0</v>
      </c>
      <c r="AR20" s="41">
        <f t="shared" si="24"/>
        <v>0.4783362218370884</v>
      </c>
      <c r="AS20" s="41">
        <f t="shared" si="25"/>
        <v>0.27113702623906705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12043</v>
      </c>
      <c r="AZ20" s="46">
        <v>0.19365242978669384</v>
      </c>
      <c r="BA20" s="43">
        <v>2.74</v>
      </c>
      <c r="BB20" s="43">
        <v>4.82</v>
      </c>
      <c r="BC20" s="265">
        <f>IF(INDEX('[5]Hospital Capacity'!$I$2:$I$126,MATCH('Data Table'!A20,'[5]Hospital Capacity'!$B$2:$B$126,0))&gt;100,100,INDEX('[5]Hospital Capacity'!$I$2:$I$126,MATCH('Data Table'!A20,'[5]Hospital Capacity'!$B$2:$B$126,0)))</f>
        <v>0.20445854922279794</v>
      </c>
      <c r="BD20" s="45">
        <v>572.74100453069866</v>
      </c>
      <c r="BE20" s="45">
        <f>INDEX('[3]60-Mile'!$S$4:$S$129,MATCH(E20,'[3]60-Mile'!$A$4:$A$129,0))</f>
        <v>818.45592394854987</v>
      </c>
      <c r="BF20" s="47">
        <f t="shared" si="36"/>
        <v>30</v>
      </c>
      <c r="BG20" s="43">
        <f t="shared" si="37"/>
        <v>30</v>
      </c>
      <c r="BH20" s="95">
        <v>378.71428571428572</v>
      </c>
      <c r="BI20" s="45">
        <f>INDEX('[3]60-Mile'!$V$4:$V$129,MATCH(E20,'[3]60-Mile'!$A$4:$A$129,0))</f>
        <v>160.28571428571428</v>
      </c>
      <c r="BJ20" s="47">
        <f t="shared" si="38"/>
        <v>30</v>
      </c>
      <c r="BK20" s="47">
        <f t="shared" si="26"/>
        <v>30</v>
      </c>
      <c r="BL20" s="95">
        <v>39.428571428571431</v>
      </c>
      <c r="BM20" s="45">
        <f>INDEX('[3]60-Mile'!$AA$4:$AA$129,MATCH(E20,'[3]60-Mile'!$A$4:$A$129,0))</f>
        <v>26.571428571428573</v>
      </c>
      <c r="BO20" s="20">
        <v>9986857</v>
      </c>
      <c r="BP20" s="38">
        <v>295.04694694699327</v>
      </c>
      <c r="BQ20" s="38">
        <f>INDEX('[3]60-Mile'!$U$4:$U$129,MATCH(E20,'[3]60-Mile'!$A$4:$A$129,0))</f>
        <v>166.89255049822168</v>
      </c>
      <c r="BR20" s="38">
        <v>-6.1162553741997074</v>
      </c>
      <c r="BS20" s="38">
        <f>INDEX('[3]60-Mile'!$Z$4:$Z$129,MATCH(E20,'[3]60-Mile'!$A$4:$A$129,0))</f>
        <v>119.80605671441427</v>
      </c>
      <c r="BT20" s="118">
        <f t="shared" si="27"/>
        <v>-0.28497287096013213</v>
      </c>
      <c r="BU20" s="266">
        <v>0.79554145077720206</v>
      </c>
      <c r="BV20" s="2">
        <f>'[3]60-Mile'!B20</f>
        <v>89</v>
      </c>
      <c r="BW20" s="2">
        <f>'[3]60-Mile'!C20</f>
        <v>140</v>
      </c>
      <c r="BX20" s="2">
        <f>'[3]60-Mile'!D20</f>
        <v>130</v>
      </c>
      <c r="BY20" s="2">
        <f>'[3]60-Mile'!E20</f>
        <v>132</v>
      </c>
      <c r="BZ20" s="2">
        <f>'[3]60-Mile'!F20</f>
        <v>255</v>
      </c>
      <c r="CA20" s="2">
        <f>'[3]60-Mile'!G20</f>
        <v>50</v>
      </c>
      <c r="CB20" s="2">
        <f>'[3]60-Mile'!H20</f>
        <v>326</v>
      </c>
      <c r="CC20" s="2">
        <f>'[3]60-Mile'!I20</f>
        <v>8</v>
      </c>
      <c r="CD20" s="2">
        <f>'[3]60-Mile'!J20</f>
        <v>12</v>
      </c>
      <c r="CE20" s="2">
        <f>'[3]60-Mile'!K20</f>
        <v>49</v>
      </c>
      <c r="CF20" s="2">
        <f>'[3]60-Mile'!L20</f>
        <v>19</v>
      </c>
      <c r="CG20" s="2">
        <f>'[3]60-Mile'!M20</f>
        <v>28</v>
      </c>
      <c r="CH20" s="2">
        <f>'[3]60-Mile'!N20</f>
        <v>48</v>
      </c>
      <c r="CI20" s="2">
        <f>'[3]60-Mile'!O20</f>
        <v>22</v>
      </c>
      <c r="CJ20" s="2"/>
      <c r="CK20" s="2">
        <v>9189</v>
      </c>
      <c r="CL20" s="2">
        <v>4933</v>
      </c>
      <c r="CM20" s="2">
        <v>6146</v>
      </c>
      <c r="CN20" s="2">
        <v>11079</v>
      </c>
      <c r="CO20" s="2">
        <v>14575</v>
      </c>
      <c r="CP20" s="2">
        <v>10688</v>
      </c>
      <c r="CQ20" s="2">
        <v>12043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2.641068902303222E-2</v>
      </c>
      <c r="G21" s="31">
        <f t="shared" si="0"/>
        <v>0.57478471432351752</v>
      </c>
      <c r="H21" s="31">
        <f t="shared" si="29"/>
        <v>4.5948836781638851E-2</v>
      </c>
      <c r="I21" s="31">
        <f t="shared" si="1"/>
        <v>3.1785898360993712</v>
      </c>
      <c r="J21" s="31">
        <f t="shared" si="30"/>
        <v>0.40976653598651763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0.78318092495220337</v>
      </c>
      <c r="N21" s="31">
        <f t="shared" si="32"/>
        <v>0.35890785493392213</v>
      </c>
      <c r="O21" s="31">
        <f t="shared" si="4"/>
        <v>0.547209949271805</v>
      </c>
      <c r="P21" s="31">
        <f t="shared" si="5"/>
        <v>0.32361516034985421</v>
      </c>
      <c r="Q21" s="31">
        <f t="shared" si="6"/>
        <v>0.4325220138712994</v>
      </c>
      <c r="R21" s="31">
        <f t="shared" si="7"/>
        <v>0.15998698410976733</v>
      </c>
      <c r="S21" s="31">
        <f t="shared" si="8"/>
        <v>0.14038128249566723</v>
      </c>
      <c r="T21" s="31">
        <f t="shared" si="9"/>
        <v>0.84215779466851803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0.83535818196115441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6.5518870554833866E-2</v>
      </c>
      <c r="AJ21" s="41">
        <f t="shared" si="16"/>
        <v>0.14509190900044597</v>
      </c>
      <c r="AK21" s="41">
        <f t="shared" si="17"/>
        <v>0.26844192773206144</v>
      </c>
      <c r="AL21" s="41">
        <f t="shared" si="18"/>
        <v>0</v>
      </c>
      <c r="AM21" s="41">
        <f t="shared" si="19"/>
        <v>0</v>
      </c>
      <c r="AN21" s="41">
        <f t="shared" si="20"/>
        <v>0.15998698410976733</v>
      </c>
      <c r="AO21" s="41">
        <f t="shared" si="21"/>
        <v>0.2736049746359025</v>
      </c>
      <c r="AP21" s="41">
        <f t="shared" si="22"/>
        <v>0</v>
      </c>
      <c r="AQ21" s="41">
        <f t="shared" si="23"/>
        <v>0</v>
      </c>
      <c r="AR21" s="41">
        <f t="shared" si="24"/>
        <v>0.14038128249566723</v>
      </c>
      <c r="AS21" s="41">
        <f t="shared" si="25"/>
        <v>0.16180758017492711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2232</v>
      </c>
      <c r="AZ21" s="46">
        <v>0.1830718952676624</v>
      </c>
      <c r="BA21" s="43">
        <v>2.6</v>
      </c>
      <c r="BB21" s="43">
        <v>3.81</v>
      </c>
      <c r="BC21" s="265">
        <f>IF(INDEX('[5]Hospital Capacity'!$I$2:$I$126,MATCH('Data Table'!A21,'[5]Hospital Capacity'!$B$2:$B$126,0))&gt;100,100,INDEX('[5]Hospital Capacity'!$I$2:$I$126,MATCH('Data Table'!A21,'[5]Hospital Capacity'!$B$2:$B$126,0)))</f>
        <v>9.4674216304338255E-2</v>
      </c>
      <c r="BD21" s="45">
        <v>316.879349336968</v>
      </c>
      <c r="BE21" s="45">
        <f>INDEX('[3]60-Mile'!$S$4:$S$129,MATCH(E21,'[3]60-Mile'!$A$4:$A$129,0))</f>
        <v>660.52835874426955</v>
      </c>
      <c r="BF21" s="47">
        <f t="shared" si="36"/>
        <v>30</v>
      </c>
      <c r="BG21" s="43">
        <f t="shared" si="37"/>
        <v>30</v>
      </c>
      <c r="BH21" s="95">
        <v>422.71428571428572</v>
      </c>
      <c r="BI21" s="45">
        <f>INDEX('[3]60-Mile'!$V$4:$V$129,MATCH(E21,'[3]60-Mile'!$A$4:$A$129,0))</f>
        <v>477.71428571428572</v>
      </c>
      <c r="BJ21" s="47">
        <f t="shared" si="38"/>
        <v>30</v>
      </c>
      <c r="BK21" s="47">
        <f t="shared" si="26"/>
        <v>30</v>
      </c>
      <c r="BL21" s="95">
        <v>11.571428571428571</v>
      </c>
      <c r="BM21" s="45">
        <f>INDEX('[3]60-Mile'!$AA$4:$AA$129,MATCH(E21,'[3]60-Mile'!$A$4:$A$129,0))</f>
        <v>15.857142857142858</v>
      </c>
      <c r="BO21" s="20">
        <v>5822434</v>
      </c>
      <c r="BP21" s="38">
        <v>91.460332714474831</v>
      </c>
      <c r="BQ21" s="38">
        <f>INDEX('[3]60-Mile'!$U$4:$U$129,MATCH(E21,'[3]60-Mile'!$A$4:$A$129,0))</f>
        <v>32.626852321471354</v>
      </c>
      <c r="BR21" s="38">
        <v>-2.4094208396532091</v>
      </c>
      <c r="BS21" s="38">
        <f>INDEX('[3]60-Mile'!$Z$4:$Z$129,MATCH(E21,'[3]60-Mile'!$A$4:$A$129,0))</f>
        <v>35.102705144030644</v>
      </c>
      <c r="BT21" s="118">
        <f t="shared" si="27"/>
        <v>-0.67071636392230871</v>
      </c>
      <c r="BU21" s="266">
        <v>0.90532578369566175</v>
      </c>
      <c r="BV21" s="2">
        <f>'[3]60-Mile'!B21</f>
        <v>329</v>
      </c>
      <c r="BW21" s="2">
        <f>'[3]60-Mile'!C21</f>
        <v>278</v>
      </c>
      <c r="BX21" s="2">
        <f>'[3]60-Mile'!D21</f>
        <v>629</v>
      </c>
      <c r="BY21" s="2">
        <f>'[3]60-Mile'!E21</f>
        <v>633</v>
      </c>
      <c r="BZ21" s="2">
        <f>'[3]60-Mile'!F21</f>
        <v>610</v>
      </c>
      <c r="CA21" s="2">
        <f>'[3]60-Mile'!G21</f>
        <v>594</v>
      </c>
      <c r="CB21" s="2">
        <f>'[3]60-Mile'!H21</f>
        <v>271</v>
      </c>
      <c r="CC21" s="2">
        <f>'[3]60-Mile'!I21</f>
        <v>4</v>
      </c>
      <c r="CD21" s="2">
        <f>'[3]60-Mile'!J21</f>
        <v>3</v>
      </c>
      <c r="CE21" s="2">
        <f>'[3]60-Mile'!K21</f>
        <v>36</v>
      </c>
      <c r="CF21" s="2">
        <f>'[3]60-Mile'!L21</f>
        <v>22</v>
      </c>
      <c r="CG21" s="2">
        <f>'[3]60-Mile'!M21</f>
        <v>23</v>
      </c>
      <c r="CH21" s="2">
        <f>'[3]60-Mile'!N21</f>
        <v>16</v>
      </c>
      <c r="CI21" s="2">
        <f>'[3]60-Mile'!O21</f>
        <v>7</v>
      </c>
      <c r="CJ21" s="2"/>
      <c r="CK21" s="2">
        <v>4984</v>
      </c>
      <c r="CL21" s="2">
        <v>4340</v>
      </c>
      <c r="CM21" s="2">
        <v>5506</v>
      </c>
      <c r="CN21" s="2">
        <v>6272</v>
      </c>
      <c r="CO21" s="2">
        <v>4613</v>
      </c>
      <c r="CP21" s="2">
        <v>5638</v>
      </c>
      <c r="CQ21" s="2">
        <v>2232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8.9884630908264409E-7</v>
      </c>
      <c r="G22" s="31">
        <f t="shared" si="0"/>
        <v>0.62788542236950773</v>
      </c>
      <c r="H22" s="31">
        <f t="shared" si="29"/>
        <v>1.4315451148564445E-6</v>
      </c>
      <c r="I22" s="31">
        <f t="shared" si="1"/>
        <v>3.1149366044737654</v>
      </c>
      <c r="J22" s="31">
        <f t="shared" si="30"/>
        <v>4.6813992073820386E-2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1.9838119972206476E-2</v>
      </c>
      <c r="N22" s="31">
        <f t="shared" si="32"/>
        <v>8.7234364776659756E-3</v>
      </c>
      <c r="O22" s="31">
        <f t="shared" si="4"/>
        <v>8.6728849615447558E-3</v>
      </c>
      <c r="P22" s="31">
        <f t="shared" si="5"/>
        <v>8.7463556851311956E-3</v>
      </c>
      <c r="Q22" s="31">
        <f t="shared" si="6"/>
        <v>1.8708421191454973E-2</v>
      </c>
      <c r="R22" s="31">
        <f t="shared" si="7"/>
        <v>1.2690492976842561E-2</v>
      </c>
      <c r="S22" s="31">
        <f t="shared" si="8"/>
        <v>5.1993067590987863E-3</v>
      </c>
      <c r="T22" s="31">
        <f t="shared" si="9"/>
        <v>0.68804979253735254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0.87131398914838409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2.3286127867145547E-2</v>
      </c>
      <c r="AJ22" s="41">
        <f t="shared" si="16"/>
        <v>3.6060146318952345E-2</v>
      </c>
      <c r="AK22" s="41">
        <f t="shared" si="17"/>
        <v>2.7239307594062016E-2</v>
      </c>
      <c r="AL22" s="41">
        <f t="shared" si="18"/>
        <v>0</v>
      </c>
      <c r="AM22" s="41">
        <f t="shared" si="19"/>
        <v>0</v>
      </c>
      <c r="AN22" s="41">
        <f t="shared" si="20"/>
        <v>1.2690492976842561E-2</v>
      </c>
      <c r="AO22" s="41">
        <f t="shared" si="21"/>
        <v>4.3364424807723779E-3</v>
      </c>
      <c r="AP22" s="41">
        <f t="shared" si="22"/>
        <v>0</v>
      </c>
      <c r="AQ22" s="41">
        <f t="shared" si="23"/>
        <v>0</v>
      </c>
      <c r="AR22" s="41">
        <f t="shared" si="24"/>
        <v>5.1993067590987863E-3</v>
      </c>
      <c r="AS22" s="41">
        <f t="shared" si="25"/>
        <v>4.3731778425655978E-3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403</v>
      </c>
      <c r="AZ22" s="46">
        <v>0.21469105114024717</v>
      </c>
      <c r="BA22" s="43">
        <v>2.63</v>
      </c>
      <c r="BB22" s="43">
        <v>5.52</v>
      </c>
      <c r="BC22" s="265">
        <f>IF(INDEX('[5]Hospital Capacity'!$I$2:$I$126,MATCH('Data Table'!A22,'[5]Hospital Capacity'!$B$2:$B$126,0))&gt;100,100,INDEX('[5]Hospital Capacity'!$I$2:$I$126,MATCH('Data Table'!A22,'[5]Hospital Capacity'!$B$2:$B$126,0)))</f>
        <v>3.3648258706467662E-2</v>
      </c>
      <c r="BD22" s="45">
        <v>113.43760369389281</v>
      </c>
      <c r="BE22" s="45">
        <f>INDEX('[3]60-Mile'!$S$4:$S$129,MATCH(E22,'[3]60-Mile'!$A$4:$A$129,0))</f>
        <v>86.457825997628404</v>
      </c>
      <c r="BF22" s="47">
        <f t="shared" si="36"/>
        <v>30</v>
      </c>
      <c r="BG22" s="43">
        <f t="shared" si="37"/>
        <v>30</v>
      </c>
      <c r="BH22" s="95">
        <v>34.714285714285715</v>
      </c>
      <c r="BI22" s="45">
        <f>INDEX('[3]60-Mile'!$V$4:$V$129,MATCH(E22,'[3]60-Mile'!$A$4:$A$129,0))</f>
        <v>7.5714285714285712</v>
      </c>
      <c r="BJ22" s="47">
        <f t="shared" si="38"/>
        <v>30</v>
      </c>
      <c r="BK22" s="47">
        <f t="shared" si="26"/>
        <v>30</v>
      </c>
      <c r="BL22" s="95">
        <v>0.42857142857142855</v>
      </c>
      <c r="BM22" s="45">
        <f>INDEX('[3]60-Mile'!$AA$4:$AA$129,MATCH(E22,'[3]60-Mile'!$A$4:$A$129,0))</f>
        <v>0.42857142857142855</v>
      </c>
      <c r="BO22" s="20">
        <v>1792147</v>
      </c>
      <c r="BP22" s="38">
        <v>199.37863462417209</v>
      </c>
      <c r="BQ22" s="38">
        <f>INDEX('[3]60-Mile'!$U$4:$U$129,MATCH(E22,'[3]60-Mile'!$A$4:$A$129,0))</f>
        <v>75.54597357880813</v>
      </c>
      <c r="BR22" s="38">
        <v>0</v>
      </c>
      <c r="BS22" s="38">
        <f>INDEX('[3]60-Mile'!$Z$4:$Z$129,MATCH(E22,'[3]60-Mile'!$A$4:$A$129,0))</f>
        <v>88.60686272368595</v>
      </c>
      <c r="BT22" s="118">
        <f t="shared" si="27"/>
        <v>-0.74262797829676819</v>
      </c>
      <c r="BU22" s="266">
        <v>0.9663517412935323</v>
      </c>
      <c r="BV22" s="2">
        <f>'[3]60-Mile'!B22</f>
        <v>3</v>
      </c>
      <c r="BW22" s="2">
        <f>'[3]60-Mile'!C22</f>
        <v>6</v>
      </c>
      <c r="BX22" s="2">
        <f>'[3]60-Mile'!D22</f>
        <v>7</v>
      </c>
      <c r="BY22" s="2">
        <f>'[3]60-Mile'!E22</f>
        <v>9</v>
      </c>
      <c r="BZ22" s="2">
        <f>'[3]60-Mile'!F22</f>
        <v>7</v>
      </c>
      <c r="CA22" s="2">
        <f>'[3]60-Mile'!G22</f>
        <v>12</v>
      </c>
      <c r="CB22" s="2">
        <f>'[3]60-Mile'!H22</f>
        <v>9</v>
      </c>
      <c r="CC22" s="2">
        <f>'[3]60-Mile'!I22</f>
        <v>0</v>
      </c>
      <c r="CD22" s="2">
        <f>'[3]60-Mile'!J22</f>
        <v>0</v>
      </c>
      <c r="CE22" s="2">
        <f>'[3]60-Mile'!K22</f>
        <v>1</v>
      </c>
      <c r="CF22" s="2">
        <f>'[3]60-Mile'!L22</f>
        <v>0</v>
      </c>
      <c r="CG22" s="2">
        <f>'[3]60-Mile'!M22</f>
        <v>1</v>
      </c>
      <c r="CH22" s="2">
        <f>'[3]60-Mile'!N22</f>
        <v>1</v>
      </c>
      <c r="CI22" s="2">
        <f>'[3]60-Mile'!O22</f>
        <v>0</v>
      </c>
      <c r="CJ22" s="2"/>
      <c r="CK22" s="2">
        <v>686</v>
      </c>
      <c r="CL22" s="2">
        <v>520</v>
      </c>
      <c r="CM22" s="2">
        <v>1464</v>
      </c>
      <c r="CN22" s="2">
        <v>2612</v>
      </c>
      <c r="CO22" s="2">
        <v>2283</v>
      </c>
      <c r="CP22" s="2">
        <v>1372</v>
      </c>
      <c r="CQ22" s="2">
        <v>403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2.4776660511775496E-2</v>
      </c>
      <c r="G23" s="31">
        <f t="shared" si="0"/>
        <v>1.4252927643622759</v>
      </c>
      <c r="H23" s="31">
        <f t="shared" si="29"/>
        <v>1.7383558754584298E-2</v>
      </c>
      <c r="I23" s="31">
        <f t="shared" si="1"/>
        <v>3.4970621585403565</v>
      </c>
      <c r="J23" s="31">
        <f t="shared" si="30"/>
        <v>0.44131539246255985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0.30371990500184032</v>
      </c>
      <c r="N23" s="31">
        <f t="shared" si="32"/>
        <v>0.16362558602681826</v>
      </c>
      <c r="O23" s="31">
        <f t="shared" si="4"/>
        <v>0.11389297987236131</v>
      </c>
      <c r="P23" s="31">
        <f t="shared" si="5"/>
        <v>0.17776533816224499</v>
      </c>
      <c r="Q23" s="31">
        <f t="shared" si="6"/>
        <v>0.25289811305353815</v>
      </c>
      <c r="R23" s="31">
        <f t="shared" si="7"/>
        <v>0.11448560117143011</v>
      </c>
      <c r="S23" s="31">
        <f t="shared" si="8"/>
        <v>1.1568942033366771</v>
      </c>
      <c r="T23" s="31">
        <f t="shared" si="9"/>
        <v>0.77862486192769531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0.85299205787528509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0.42197396390601355</v>
      </c>
      <c r="AJ23" s="41">
        <f t="shared" si="16"/>
        <v>0.30724073917423039</v>
      </c>
      <c r="AK23" s="41">
        <f t="shared" si="17"/>
        <v>0.28708895318631711</v>
      </c>
      <c r="AL23" s="41">
        <f t="shared" si="18"/>
        <v>0</v>
      </c>
      <c r="AM23" s="41">
        <f t="shared" si="19"/>
        <v>0</v>
      </c>
      <c r="AN23" s="41">
        <f t="shared" si="20"/>
        <v>0.11448560117143011</v>
      </c>
      <c r="AO23" s="41">
        <f t="shared" si="21"/>
        <v>5.6946489936180657E-2</v>
      </c>
      <c r="AP23" s="41">
        <f t="shared" si="22"/>
        <v>0.99744879605764758</v>
      </c>
      <c r="AQ23" s="41">
        <f t="shared" si="23"/>
        <v>8.4470877520845589E-2</v>
      </c>
      <c r="AR23" s="41">
        <f t="shared" si="24"/>
        <v>0.15944540727902945</v>
      </c>
      <c r="AS23" s="41">
        <f t="shared" si="25"/>
        <v>4.6647230320699708E-2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1335</v>
      </c>
      <c r="AZ23" s="46">
        <v>0.19396747472076434</v>
      </c>
      <c r="BA23" s="43">
        <v>2.0299999999999998</v>
      </c>
      <c r="BB23" s="43">
        <v>6.84</v>
      </c>
      <c r="BC23" s="265">
        <f>IF(INDEX('[5]Hospital Capacity'!$I$2:$I$126,MATCH('Data Table'!A23,'[5]Hospital Capacity'!$B$2:$B$126,0))&gt;100,100,INDEX('[5]Hospital Capacity'!$I$2:$I$126,MATCH('Data Table'!A23,'[5]Hospital Capacity'!$B$2:$B$126,0)))</f>
        <v>0.60974882496184157</v>
      </c>
      <c r="BD23" s="45">
        <v>619.43192900040219</v>
      </c>
      <c r="BE23" s="45">
        <f>INDEX('[3]60-Mile'!$S$4:$S$129,MATCH(E23,'[3]60-Mile'!$A$4:$A$129,0))</f>
        <v>704.90892074040471</v>
      </c>
      <c r="BF23" s="47">
        <f t="shared" si="36"/>
        <v>30</v>
      </c>
      <c r="BG23" s="43">
        <f t="shared" si="37"/>
        <v>30</v>
      </c>
      <c r="BH23" s="95">
        <v>302.85714285714283</v>
      </c>
      <c r="BI23" s="45">
        <f>INDEX('[3]60-Mile'!$V$4:$V$129,MATCH(E23,'[3]60-Mile'!$A$4:$A$129,0))</f>
        <v>99.428571428571431</v>
      </c>
      <c r="BJ23" s="47">
        <f t="shared" si="38"/>
        <v>0.3996003452245438</v>
      </c>
      <c r="BK23" s="47">
        <f t="shared" si="26"/>
        <v>28.460949354733877</v>
      </c>
      <c r="BL23" s="95">
        <v>13.142857142857142</v>
      </c>
      <c r="BM23" s="45">
        <f>INDEX('[3]60-Mile'!$AA$4:$AA$129,MATCH(E23,'[3]60-Mile'!$A$4:$A$129,0))</f>
        <v>4.5714285714285712</v>
      </c>
      <c r="BO23" s="20">
        <v>3155070</v>
      </c>
      <c r="BP23" s="38">
        <v>93.81106869111477</v>
      </c>
      <c r="BQ23" s="38">
        <f>INDEX('[3]60-Mile'!$U$4:$U$129,MATCH(E23,'[3]60-Mile'!$A$4:$A$129,0))</f>
        <v>47.747640744617584</v>
      </c>
      <c r="BR23" s="38">
        <v>0.3996003452245438</v>
      </c>
      <c r="BS23" s="38">
        <f>INDEX('[3]60-Mile'!$Z$4:$Z$129,MATCH(E23,'[3]60-Mile'!$A$4:$A$129,0))</f>
        <v>28.460949354733877</v>
      </c>
      <c r="BT23" s="118">
        <f t="shared" si="27"/>
        <v>-0.70598411575057018</v>
      </c>
      <c r="BU23" s="266">
        <v>0.39025117503815843</v>
      </c>
      <c r="BV23" s="2">
        <f>'[3]60-Mile'!B23</f>
        <v>72</v>
      </c>
      <c r="BW23" s="2">
        <f>'[3]60-Mile'!C23</f>
        <v>50</v>
      </c>
      <c r="BX23" s="2">
        <f>'[3]60-Mile'!D23</f>
        <v>98</v>
      </c>
      <c r="BY23" s="2">
        <f>'[3]60-Mile'!E23</f>
        <v>95</v>
      </c>
      <c r="BZ23" s="2">
        <f>'[3]60-Mile'!F23</f>
        <v>155</v>
      </c>
      <c r="CA23" s="2">
        <f>'[3]60-Mile'!G23</f>
        <v>154</v>
      </c>
      <c r="CB23" s="2">
        <f>'[3]60-Mile'!H23</f>
        <v>72</v>
      </c>
      <c r="CC23" s="2">
        <f>'[3]60-Mile'!I23</f>
        <v>2</v>
      </c>
      <c r="CD23" s="2">
        <f>'[3]60-Mile'!J23</f>
        <v>7</v>
      </c>
      <c r="CE23" s="2">
        <f>'[3]60-Mile'!K23</f>
        <v>5</v>
      </c>
      <c r="CF23" s="2">
        <f>'[3]60-Mile'!L23</f>
        <v>6</v>
      </c>
      <c r="CG23" s="2">
        <f>'[3]60-Mile'!M23</f>
        <v>7</v>
      </c>
      <c r="CH23" s="2">
        <f>'[3]60-Mile'!N23</f>
        <v>3</v>
      </c>
      <c r="CI23" s="2">
        <f>'[3]60-Mile'!O23</f>
        <v>2</v>
      </c>
      <c r="CJ23" s="2"/>
      <c r="CK23" s="2">
        <v>1029</v>
      </c>
      <c r="CL23" s="2">
        <v>-2048</v>
      </c>
      <c r="CM23" s="2">
        <v>1277</v>
      </c>
      <c r="CN23" s="2">
        <v>857</v>
      </c>
      <c r="CO23" s="2">
        <v>-77</v>
      </c>
      <c r="CP23" s="2">
        <v>2793</v>
      </c>
      <c r="CQ23" s="2">
        <v>1335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7.3100588395032988E-4</v>
      </c>
      <c r="G24" s="31">
        <f t="shared" si="0"/>
        <v>0.93635060106120738</v>
      </c>
      <c r="H24" s="31">
        <f t="shared" si="29"/>
        <v>7.806967637141993E-4</v>
      </c>
      <c r="I24" s="31">
        <f t="shared" si="1"/>
        <v>3.1267395113905785</v>
      </c>
      <c r="J24" s="31">
        <f t="shared" si="30"/>
        <v>0.17517741293736666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0.1811045114709546</v>
      </c>
      <c r="N24" s="31">
        <f t="shared" si="32"/>
        <v>1.3390265899545784E-2</v>
      </c>
      <c r="O24" s="31">
        <f t="shared" si="4"/>
        <v>3.9109801996399941E-2</v>
      </c>
      <c r="P24" s="31">
        <f t="shared" si="5"/>
        <v>2.9154518950437317E-3</v>
      </c>
      <c r="Q24" s="31">
        <f t="shared" si="6"/>
        <v>0.18843840520555455</v>
      </c>
      <c r="R24" s="31">
        <f t="shared" si="7"/>
        <v>0.18636669870873285</v>
      </c>
      <c r="S24" s="31">
        <f t="shared" si="8"/>
        <v>5.0259965337954945E-2</v>
      </c>
      <c r="T24" s="31">
        <f t="shared" si="9"/>
        <v>0.71059532840984596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0.74091766926161828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3.5147933765276425E-2</v>
      </c>
      <c r="AJ24" s="41">
        <f t="shared" si="16"/>
        <v>0.15827750776500898</v>
      </c>
      <c r="AK24" s="41">
        <f t="shared" si="17"/>
        <v>3.5637224968121668E-2</v>
      </c>
      <c r="AL24" s="41">
        <f t="shared" si="18"/>
        <v>2.7030509110598455E-2</v>
      </c>
      <c r="AM24" s="41">
        <f t="shared" si="19"/>
        <v>0</v>
      </c>
      <c r="AN24" s="41">
        <f t="shared" si="20"/>
        <v>0.15933618959813439</v>
      </c>
      <c r="AO24" s="41">
        <f t="shared" si="21"/>
        <v>1.9554900998199971E-2</v>
      </c>
      <c r="AP24" s="41">
        <f t="shared" si="22"/>
        <v>0</v>
      </c>
      <c r="AQ24" s="41">
        <f t="shared" si="23"/>
        <v>0</v>
      </c>
      <c r="AR24" s="41">
        <f t="shared" si="24"/>
        <v>5.0259965337954945E-2</v>
      </c>
      <c r="AS24" s="41">
        <f t="shared" si="25"/>
        <v>1.4577259475218659E-3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7036</v>
      </c>
      <c r="AZ24" s="46">
        <v>0.22627786632107705</v>
      </c>
      <c r="BA24" s="43">
        <v>2.61</v>
      </c>
      <c r="BB24" s="43">
        <v>9.24</v>
      </c>
      <c r="BC24" s="265">
        <f>IF(INDEX('[5]Hospital Capacity'!$I$2:$I$126,MATCH('Data Table'!A24,'[5]Hospital Capacity'!$B$2:$B$126,0))&gt;100,100,INDEX('[5]Hospital Capacity'!$I$2:$I$126,MATCH('Data Table'!A24,'[5]Hospital Capacity'!$B$2:$B$126,0)))</f>
        <v>5.0788468356752374E-2</v>
      </c>
      <c r="BD24" s="45">
        <v>341.48228305132119</v>
      </c>
      <c r="BE24" s="45">
        <f>INDEX('[3]60-Mile'!$S$4:$S$129,MATCH(E24,'[3]60-Mile'!$A$4:$A$129,0))</f>
        <v>106.44515821703158</v>
      </c>
      <c r="BF24" s="47">
        <f t="shared" si="36"/>
        <v>29.444746756458283</v>
      </c>
      <c r="BG24" s="43">
        <f t="shared" si="37"/>
        <v>30</v>
      </c>
      <c r="BH24" s="95">
        <v>421</v>
      </c>
      <c r="BI24" s="45">
        <f>INDEX('[3]60-Mile'!$V$4:$V$129,MATCH(E24,'[3]60-Mile'!$A$4:$A$129,0))</f>
        <v>34.142857142857146</v>
      </c>
      <c r="BJ24" s="47">
        <f t="shared" si="38"/>
        <v>30</v>
      </c>
      <c r="BK24" s="47">
        <f t="shared" si="26"/>
        <v>30</v>
      </c>
      <c r="BL24" s="95">
        <v>4.1428571428571432</v>
      </c>
      <c r="BM24" s="45">
        <f>INDEX('[3]60-Mile'!$AA$4:$AA$129,MATCH(E24,'[3]60-Mile'!$A$4:$A$129,0))</f>
        <v>0.14285714285714285</v>
      </c>
      <c r="BO24" s="20">
        <v>6829174</v>
      </c>
      <c r="BP24" s="38">
        <v>29.444746756458283</v>
      </c>
      <c r="BQ24" s="38">
        <f>INDEX('[3]60-Mile'!$U$4:$U$129,MATCH(E24,'[3]60-Mile'!$A$4:$A$129,0))</f>
        <v>35.626351244057581</v>
      </c>
      <c r="BR24" s="38">
        <v>0</v>
      </c>
      <c r="BS24" s="38">
        <f>INDEX('[3]60-Mile'!$Z$4:$Z$129,MATCH(E24,'[3]60-Mile'!$A$4:$A$129,0))</f>
        <v>179.1783227228203</v>
      </c>
      <c r="BT24" s="118">
        <f t="shared" si="27"/>
        <v>-0.48183533852323657</v>
      </c>
      <c r="BU24" s="266">
        <v>0.94921153164324767</v>
      </c>
      <c r="BV24" s="2">
        <f>'[3]60-Mile'!B24</f>
        <v>27</v>
      </c>
      <c r="BW24" s="2">
        <f>'[3]60-Mile'!C24</f>
        <v>23</v>
      </c>
      <c r="BX24" s="2">
        <f>'[3]60-Mile'!D24</f>
        <v>33</v>
      </c>
      <c r="BY24" s="2">
        <f>'[3]60-Mile'!E24</f>
        <v>9</v>
      </c>
      <c r="BZ24" s="2">
        <f>'[3]60-Mile'!F24</f>
        <v>70</v>
      </c>
      <c r="CA24" s="2">
        <f>'[3]60-Mile'!G24</f>
        <v>55</v>
      </c>
      <c r="CB24" s="2">
        <f>'[3]60-Mile'!H24</f>
        <v>22</v>
      </c>
      <c r="CC24" s="2">
        <f>'[3]60-Mile'!I24</f>
        <v>1</v>
      </c>
      <c r="CD24" s="2">
        <f>'[3]60-Mile'!J24</f>
        <v>0</v>
      </c>
      <c r="CE24" s="2">
        <f>'[3]60-Mile'!K24</f>
        <v>0</v>
      </c>
      <c r="CF24" s="2">
        <f>'[3]60-Mile'!L24</f>
        <v>0</v>
      </c>
      <c r="CG24" s="2">
        <f>'[3]60-Mile'!M24</f>
        <v>0</v>
      </c>
      <c r="CH24" s="2">
        <f>'[3]60-Mile'!N24</f>
        <v>0</v>
      </c>
      <c r="CI24" s="2">
        <f>'[3]60-Mile'!O24</f>
        <v>0</v>
      </c>
      <c r="CJ24" s="2"/>
      <c r="CK24" s="2">
        <v>3705</v>
      </c>
      <c r="CL24" s="2">
        <v>2716</v>
      </c>
      <c r="CM24" s="2">
        <v>2629</v>
      </c>
      <c r="CN24" s="2">
        <v>1918</v>
      </c>
      <c r="CO24" s="2">
        <v>269</v>
      </c>
      <c r="CP24" s="2">
        <v>4531</v>
      </c>
      <c r="CQ24" s="2">
        <v>7036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9.9721029489288317E-6</v>
      </c>
      <c r="G25" s="31">
        <f t="shared" si="0"/>
        <v>0.36335637488367162</v>
      </c>
      <c r="H25" s="31">
        <f t="shared" si="29"/>
        <v>2.7444414459829954E-5</v>
      </c>
      <c r="I25" s="31">
        <f t="shared" si="1"/>
        <v>3.1649829914441812</v>
      </c>
      <c r="J25" s="31">
        <f t="shared" si="30"/>
        <v>8.7965262100715327E-2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6.0213110444377292E-2</v>
      </c>
      <c r="N25" s="31">
        <f t="shared" si="32"/>
        <v>3.1909188964827834E-2</v>
      </c>
      <c r="O25" s="31">
        <f t="shared" si="4"/>
        <v>2.3400425462281129E-2</v>
      </c>
      <c r="P25" s="31">
        <f t="shared" si="5"/>
        <v>3.4985422740524783E-2</v>
      </c>
      <c r="Q25" s="31">
        <f t="shared" si="6"/>
        <v>5.1401916923159492E-2</v>
      </c>
      <c r="R25" s="31">
        <f t="shared" si="7"/>
        <v>2.5706383209501596E-2</v>
      </c>
      <c r="S25" s="31">
        <f t="shared" si="8"/>
        <v>3.6395147313691506E-2</v>
      </c>
      <c r="T25" s="31">
        <f t="shared" si="9"/>
        <v>0.73446400531538814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0.89109066603758746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2.9725935117066147E-2</v>
      </c>
      <c r="AJ25" s="41">
        <f t="shared" si="16"/>
        <v>6.4338601561691217E-2</v>
      </c>
      <c r="AK25" s="41">
        <f t="shared" si="17"/>
        <v>5.5386942330197662E-2</v>
      </c>
      <c r="AL25" s="41">
        <f t="shared" si="18"/>
        <v>0</v>
      </c>
      <c r="AM25" s="41">
        <f t="shared" si="19"/>
        <v>0</v>
      </c>
      <c r="AN25" s="41">
        <f t="shared" si="20"/>
        <v>2.5706383209501596E-2</v>
      </c>
      <c r="AO25" s="41">
        <f t="shared" si="21"/>
        <v>1.1700212731140565E-2</v>
      </c>
      <c r="AP25" s="41">
        <f t="shared" si="22"/>
        <v>0</v>
      </c>
      <c r="AQ25" s="41">
        <f t="shared" si="23"/>
        <v>0</v>
      </c>
      <c r="AR25" s="41">
        <f t="shared" si="24"/>
        <v>3.6395147313691506E-2</v>
      </c>
      <c r="AS25" s="41">
        <f t="shared" si="25"/>
        <v>1.7492711370262391E-2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-603</v>
      </c>
      <c r="AZ25" s="46">
        <v>0.19934585584172027</v>
      </c>
      <c r="BA25" s="43">
        <v>1.67</v>
      </c>
      <c r="BB25" s="43">
        <v>4.05</v>
      </c>
      <c r="BC25" s="265">
        <f>IF(INDEX('[5]Hospital Capacity'!$I$2:$I$126,MATCH('Data Table'!A25,'[5]Hospital Capacity'!$B$2:$B$126,0))&gt;100,100,INDEX('[5]Hospital Capacity'!$I$2:$I$126,MATCH('Data Table'!A25,'[5]Hospital Capacity'!$B$2:$B$126,0)))</f>
        <v>4.2953725961538458E-2</v>
      </c>
      <c r="BD25" s="45">
        <v>166.20221243894477</v>
      </c>
      <c r="BE25" s="45">
        <f>INDEX('[3]60-Mile'!$S$4:$S$129,MATCH(E25,'[3]60-Mile'!$A$4:$A$129,0))</f>
        <v>153.45016488385755</v>
      </c>
      <c r="BF25" s="47">
        <f t="shared" si="36"/>
        <v>30</v>
      </c>
      <c r="BG25" s="43">
        <f t="shared" si="37"/>
        <v>30</v>
      </c>
      <c r="BH25" s="95">
        <v>69</v>
      </c>
      <c r="BI25" s="45">
        <f>INDEX('[3]60-Mile'!$V$4:$V$129,MATCH(E25,'[3]60-Mile'!$A$4:$A$129,0))</f>
        <v>20.428571428571427</v>
      </c>
      <c r="BJ25" s="47">
        <f t="shared" si="38"/>
        <v>30</v>
      </c>
      <c r="BK25" s="47">
        <f t="shared" si="26"/>
        <v>30</v>
      </c>
      <c r="BL25" s="95">
        <v>3</v>
      </c>
      <c r="BM25" s="45">
        <f>INDEX('[3]60-Mile'!$AA$4:$AA$129,MATCH(E25,'[3]60-Mile'!$A$4:$A$129,0))</f>
        <v>1.7142857142857142</v>
      </c>
      <c r="BO25" s="20">
        <v>3956971</v>
      </c>
      <c r="BP25" s="38">
        <v>67.653676663265628</v>
      </c>
      <c r="BQ25" s="38">
        <f>INDEX('[3]60-Mile'!$U$4:$U$129,MATCH(E25,'[3]60-Mile'!$A$4:$A$129,0))</f>
        <v>67.275882443706607</v>
      </c>
      <c r="BR25" s="38">
        <v>0</v>
      </c>
      <c r="BS25" s="38">
        <f>INDEX('[3]60-Mile'!$Z$4:$Z$129,MATCH(E25,'[3]60-Mile'!$A$4:$A$129,0))</f>
        <v>57.0684162932303</v>
      </c>
      <c r="BT25" s="118">
        <f t="shared" si="27"/>
        <v>-0.78218133207517493</v>
      </c>
      <c r="BU25" s="266">
        <v>0.95704627403846154</v>
      </c>
      <c r="BV25" s="2">
        <f>'[3]60-Mile'!B25</f>
        <v>13</v>
      </c>
      <c r="BW25" s="2">
        <f>'[3]60-Mile'!C25</f>
        <v>15</v>
      </c>
      <c r="BX25" s="2">
        <f>'[3]60-Mile'!D25</f>
        <v>32</v>
      </c>
      <c r="BY25" s="2">
        <f>'[3]60-Mile'!E25</f>
        <v>8</v>
      </c>
      <c r="BZ25" s="2">
        <f>'[3]60-Mile'!F25</f>
        <v>32</v>
      </c>
      <c r="CA25" s="2">
        <f>'[3]60-Mile'!G25</f>
        <v>24</v>
      </c>
      <c r="CB25" s="2">
        <f>'[3]60-Mile'!H25</f>
        <v>19</v>
      </c>
      <c r="CC25" s="2">
        <f>'[3]60-Mile'!I25</f>
        <v>0</v>
      </c>
      <c r="CD25" s="2">
        <f>'[3]60-Mile'!J25</f>
        <v>3</v>
      </c>
      <c r="CE25" s="2">
        <f>'[3]60-Mile'!K25</f>
        <v>4</v>
      </c>
      <c r="CF25" s="2">
        <f>'[3]60-Mile'!L25</f>
        <v>0</v>
      </c>
      <c r="CG25" s="2">
        <f>'[3]60-Mile'!M25</f>
        <v>2</v>
      </c>
      <c r="CH25" s="2">
        <f>'[3]60-Mile'!N25</f>
        <v>3</v>
      </c>
      <c r="CI25" s="2">
        <f>'[3]60-Mile'!O25</f>
        <v>0</v>
      </c>
      <c r="CJ25" s="2"/>
      <c r="CK25" s="2">
        <v>-1562</v>
      </c>
      <c r="CL25" s="2">
        <v>17777</v>
      </c>
      <c r="CM25" s="2">
        <v>3358</v>
      </c>
      <c r="CN25" s="2">
        <v>4312</v>
      </c>
      <c r="CO25" s="2">
        <v>4920</v>
      </c>
      <c r="CP25" s="2">
        <v>-792</v>
      </c>
      <c r="CQ25" s="2">
        <v>-603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5.379144192696393E-5</v>
      </c>
      <c r="G26" s="31">
        <f t="shared" si="0"/>
        <v>0.49140167354676834</v>
      </c>
      <c r="H26" s="31">
        <f t="shared" si="29"/>
        <v>1.0946532098418754E-4</v>
      </c>
      <c r="I26" s="31">
        <f t="shared" si="1"/>
        <v>3.2556952891454491</v>
      </c>
      <c r="J26" s="31">
        <f t="shared" si="30"/>
        <v>0.12436473810266517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9.6976481267308789E-2</v>
      </c>
      <c r="N26" s="31">
        <f t="shared" si="32"/>
        <v>4.6410525940421984E-2</v>
      </c>
      <c r="O26" s="31">
        <f t="shared" si="4"/>
        <v>8.0346915398461782E-2</v>
      </c>
      <c r="P26" s="31">
        <f t="shared" si="5"/>
        <v>4.0816326530612242E-2</v>
      </c>
      <c r="Q26" s="31">
        <f t="shared" si="6"/>
        <v>9.7462215281442999E-2</v>
      </c>
      <c r="R26" s="31">
        <f t="shared" si="7"/>
        <v>6.2422040240793973E-2</v>
      </c>
      <c r="S26" s="31">
        <f t="shared" si="8"/>
        <v>0.15251299826689774</v>
      </c>
      <c r="T26" s="31">
        <f t="shared" si="9"/>
        <v>0.85848428849590097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0.79377997955492652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6.2232400462243084E-2</v>
      </c>
      <c r="AJ26" s="41">
        <f t="shared" si="16"/>
        <v>9.1038990939456721E-2</v>
      </c>
      <c r="AK26" s="41">
        <f t="shared" si="17"/>
        <v>8.6250123601712372E-2</v>
      </c>
      <c r="AL26" s="41">
        <f t="shared" si="18"/>
        <v>0</v>
      </c>
      <c r="AM26" s="41">
        <f t="shared" si="19"/>
        <v>0</v>
      </c>
      <c r="AN26" s="41">
        <f t="shared" si="20"/>
        <v>6.2422040240793973E-2</v>
      </c>
      <c r="AO26" s="41">
        <f t="shared" si="21"/>
        <v>4.0173457699230891E-2</v>
      </c>
      <c r="AP26" s="41">
        <f t="shared" si="22"/>
        <v>0</v>
      </c>
      <c r="AQ26" s="41">
        <f t="shared" si="23"/>
        <v>0</v>
      </c>
      <c r="AR26" s="41">
        <f t="shared" si="24"/>
        <v>0.15251299826689774</v>
      </c>
      <c r="AS26" s="41">
        <f t="shared" si="25"/>
        <v>2.0408163265306121E-2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4347</v>
      </c>
      <c r="AZ26" s="46">
        <v>0.18568334032155381</v>
      </c>
      <c r="BA26" s="43">
        <v>2.04</v>
      </c>
      <c r="BB26" s="43">
        <v>4.05</v>
      </c>
      <c r="BC26" s="265">
        <f>IF(INDEX('[5]Hospital Capacity'!$I$2:$I$126,MATCH('Data Table'!A26,'[5]Hospital Capacity'!$B$2:$B$126,0))&gt;100,100,INDEX('[5]Hospital Capacity'!$I$2:$I$126,MATCH('Data Table'!A26,'[5]Hospital Capacity'!$B$2:$B$126,0)))</f>
        <v>8.992529469154463E-2</v>
      </c>
      <c r="BD26" s="45">
        <v>216.02231706506603</v>
      </c>
      <c r="BE26" s="45">
        <f>INDEX('[3]60-Mile'!$S$4:$S$129,MATCH(E26,'[3]60-Mile'!$A$4:$A$129,0))</f>
        <v>226.90559793287585</v>
      </c>
      <c r="BF26" s="47">
        <f t="shared" si="36"/>
        <v>30</v>
      </c>
      <c r="BG26" s="43">
        <f t="shared" si="37"/>
        <v>30</v>
      </c>
      <c r="BH26" s="95">
        <v>165.71428571428572</v>
      </c>
      <c r="BI26" s="45">
        <f>INDEX('[3]60-Mile'!$V$4:$V$129,MATCH(E26,'[3]60-Mile'!$A$4:$A$129,0))</f>
        <v>70.142857142857139</v>
      </c>
      <c r="BJ26" s="47">
        <f t="shared" si="38"/>
        <v>30</v>
      </c>
      <c r="BK26" s="47">
        <f t="shared" si="26"/>
        <v>30</v>
      </c>
      <c r="BL26" s="95">
        <v>12.571428571428571</v>
      </c>
      <c r="BM26" s="45">
        <f>INDEX('[3]60-Mile'!$AA$4:$AA$129,MATCH(E26,'[3]60-Mile'!$A$4:$A$129,0))</f>
        <v>2</v>
      </c>
      <c r="BO26" s="20">
        <v>6137428</v>
      </c>
      <c r="BP26" s="38">
        <v>50.972488019594586</v>
      </c>
      <c r="BQ26" s="38">
        <f>INDEX('[3]60-Mile'!$U$4:$U$129,MATCH(E26,'[3]60-Mile'!$A$4:$A$129,0))</f>
        <v>51.997268040011988</v>
      </c>
      <c r="BR26" s="38">
        <v>0</v>
      </c>
      <c r="BS26" s="38">
        <f>INDEX('[3]60-Mile'!$Z$4:$Z$129,MATCH(E26,'[3]60-Mile'!$A$4:$A$129,0))</f>
        <v>59.263408349667039</v>
      </c>
      <c r="BT26" s="118">
        <f t="shared" si="27"/>
        <v>-0.58755995910985293</v>
      </c>
      <c r="BU26" s="266">
        <v>0.91007470530845536</v>
      </c>
      <c r="BV26" s="2">
        <f>'[3]60-Mile'!B26</f>
        <v>78</v>
      </c>
      <c r="BW26" s="2">
        <f>'[3]60-Mile'!C26</f>
        <v>43</v>
      </c>
      <c r="BX26" s="2">
        <f>'[3]60-Mile'!D26</f>
        <v>91</v>
      </c>
      <c r="BY26" s="2">
        <f>'[3]60-Mile'!E26</f>
        <v>73</v>
      </c>
      <c r="BZ26" s="2">
        <f>'[3]60-Mile'!F26</f>
        <v>112</v>
      </c>
      <c r="CA26" s="2">
        <f>'[3]60-Mile'!G26</f>
        <v>32</v>
      </c>
      <c r="CB26" s="2">
        <f>'[3]60-Mile'!H26</f>
        <v>62</v>
      </c>
      <c r="CC26" s="2">
        <f>'[3]60-Mile'!I26</f>
        <v>2</v>
      </c>
      <c r="CD26" s="2">
        <f>'[3]60-Mile'!J26</f>
        <v>0</v>
      </c>
      <c r="CE26" s="2">
        <f>'[3]60-Mile'!K26</f>
        <v>3</v>
      </c>
      <c r="CF26" s="2">
        <f>'[3]60-Mile'!L26</f>
        <v>3</v>
      </c>
      <c r="CG26" s="2">
        <f>'[3]60-Mile'!M26</f>
        <v>2</v>
      </c>
      <c r="CH26" s="2">
        <f>'[3]60-Mile'!N26</f>
        <v>2</v>
      </c>
      <c r="CI26" s="2">
        <f>'[3]60-Mile'!O26</f>
        <v>2</v>
      </c>
      <c r="CJ26" s="2"/>
      <c r="CK26" s="2">
        <v>1673</v>
      </c>
      <c r="CL26" s="2">
        <v>3213</v>
      </c>
      <c r="CM26" s="2">
        <v>3736</v>
      </c>
      <c r="CN26" s="2">
        <v>5563</v>
      </c>
      <c r="CO26" s="2">
        <v>5910</v>
      </c>
      <c r="CP26" s="2">
        <v>6281</v>
      </c>
      <c r="CQ26" s="2">
        <v>4347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9.1906116717056022E-3</v>
      </c>
      <c r="G27" s="31">
        <f t="shared" si="0"/>
        <v>0.70807089841977278</v>
      </c>
      <c r="H27" s="31">
        <f t="shared" si="29"/>
        <v>1.2979790148439399E-2</v>
      </c>
      <c r="I27" s="31">
        <f t="shared" si="1"/>
        <v>3.1314812905885989</v>
      </c>
      <c r="J27" s="31">
        <f t="shared" si="30"/>
        <v>0.20418929320685933</v>
      </c>
      <c r="K27" s="31">
        <f t="shared" si="2"/>
        <v>1</v>
      </c>
      <c r="L27" s="31">
        <f t="shared" si="3"/>
        <v>1</v>
      </c>
      <c r="M27" s="31">
        <f t="shared" si="31"/>
        <v>1.8788258620385281</v>
      </c>
      <c r="N27" s="31">
        <f t="shared" si="32"/>
        <v>1.0354299997757526</v>
      </c>
      <c r="O27" s="31">
        <f t="shared" si="4"/>
        <v>2.1262510315267766</v>
      </c>
      <c r="P27" s="31">
        <f t="shared" si="5"/>
        <v>0.9154518950437317</v>
      </c>
      <c r="Q27" s="31">
        <f t="shared" si="6"/>
        <v>0.84339586226277563</v>
      </c>
      <c r="R27" s="31">
        <f t="shared" si="7"/>
        <v>1.8656109333477954E-2</v>
      </c>
      <c r="S27" s="31">
        <f t="shared" si="8"/>
        <v>1.0398613518197573E-2</v>
      </c>
      <c r="T27" s="31">
        <f t="shared" si="9"/>
        <v>0.9009099848877361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0.8433199654006448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1.6145826781252634E-2</v>
      </c>
      <c r="AJ27" s="41">
        <f t="shared" si="16"/>
        <v>2.8869801755196319E-2</v>
      </c>
      <c r="AK27" s="41">
        <f t="shared" si="17"/>
        <v>0.17531949145166301</v>
      </c>
      <c r="AL27" s="41">
        <f t="shared" si="18"/>
        <v>0</v>
      </c>
      <c r="AM27" s="41">
        <f t="shared" si="19"/>
        <v>0.15374244046148455</v>
      </c>
      <c r="AN27" s="41">
        <f t="shared" si="20"/>
        <v>1.8656109333477954E-2</v>
      </c>
      <c r="AO27" s="41">
        <f t="shared" si="21"/>
        <v>0.9862542955326461</v>
      </c>
      <c r="AP27" s="41">
        <f t="shared" si="22"/>
        <v>0</v>
      </c>
      <c r="AQ27" s="41">
        <f t="shared" si="23"/>
        <v>0</v>
      </c>
      <c r="AR27" s="41">
        <f t="shared" si="24"/>
        <v>1.0398613518197573E-2</v>
      </c>
      <c r="AS27" s="41">
        <f t="shared" si="25"/>
        <v>0.45772594752186585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1827</v>
      </c>
      <c r="AZ27" s="46">
        <v>0.1713317902063391</v>
      </c>
      <c r="BA27" s="43">
        <v>3.28</v>
      </c>
      <c r="BB27" s="43">
        <v>5.31</v>
      </c>
      <c r="BC27" s="265">
        <f>IF(INDEX('[5]Hospital Capacity'!$I$2:$I$126,MATCH('Data Table'!A27,'[5]Hospital Capacity'!$B$2:$B$126,0))&gt;100,100,INDEX('[5]Hospital Capacity'!$I$2:$I$126,MATCH('Data Table'!A27,'[5]Hospital Capacity'!$B$2:$B$126,0)))</f>
        <v>2.3330583756345176E-2</v>
      </c>
      <c r="BD27" s="45">
        <v>100.02118068238067</v>
      </c>
      <c r="BE27" s="45">
        <f>INDEX('[3]60-Mile'!$S$4:$S$129,MATCH(E27,'[3]60-Mile'!$A$4:$A$129,0))</f>
        <v>438.89375719819998</v>
      </c>
      <c r="BF27" s="47">
        <f t="shared" si="36"/>
        <v>30</v>
      </c>
      <c r="BG27" s="43">
        <f t="shared" si="37"/>
        <v>27.362554485470881</v>
      </c>
      <c r="BH27" s="95">
        <v>50.428571428571431</v>
      </c>
      <c r="BI27" s="45">
        <f>INDEX('[3]60-Mile'!$V$4:$V$129,MATCH(E27,'[3]60-Mile'!$A$4:$A$129,0))</f>
        <v>1722</v>
      </c>
      <c r="BJ27" s="47">
        <f t="shared" si="38"/>
        <v>30</v>
      </c>
      <c r="BK27" s="47">
        <f t="shared" si="26"/>
        <v>30</v>
      </c>
      <c r="BL27" s="95">
        <v>0.8571428571428571</v>
      </c>
      <c r="BM27" s="45">
        <f>INDEX('[3]60-Mile'!$AA$4:$AA$129,MATCH(E27,'[3]60-Mile'!$A$4:$A$129,0))</f>
        <v>44.857142857142854</v>
      </c>
      <c r="BO27" s="20">
        <v>4217737</v>
      </c>
      <c r="BP27" s="38">
        <v>50.193631640686952</v>
      </c>
      <c r="BQ27" s="38">
        <f>INDEX('[3]60-Mile'!$U$4:$U$129,MATCH(E27,'[3]60-Mile'!$A$4:$A$129,0))</f>
        <v>27.362554485470881</v>
      </c>
      <c r="BR27" s="38">
        <v>0</v>
      </c>
      <c r="BS27" s="38">
        <f>INDEX('[3]60-Mile'!$Z$4:$Z$129,MATCH(E27,'[3]60-Mile'!$A$4:$A$129,0))</f>
        <v>43.660732934161146</v>
      </c>
      <c r="BT27" s="118">
        <f t="shared" si="27"/>
        <v>-0.6866399308012896</v>
      </c>
      <c r="BU27" s="266">
        <v>0.97666941624365478</v>
      </c>
      <c r="BV27" s="2">
        <f>'[3]60-Mile'!B27</f>
        <v>1703</v>
      </c>
      <c r="BW27" s="2">
        <f>'[3]60-Mile'!C27</f>
        <v>2071</v>
      </c>
      <c r="BX27" s="2">
        <f>'[3]60-Mile'!D27</f>
        <v>1041</v>
      </c>
      <c r="BY27" s="2">
        <f>'[3]60-Mile'!E27</f>
        <v>1361</v>
      </c>
      <c r="BZ27" s="2">
        <f>'[3]60-Mile'!F27</f>
        <v>2129</v>
      </c>
      <c r="CA27" s="2">
        <f>'[3]60-Mile'!G27</f>
        <v>2220</v>
      </c>
      <c r="CB27" s="2">
        <f>'[3]60-Mile'!H27</f>
        <v>1529</v>
      </c>
      <c r="CC27" s="2">
        <f>'[3]60-Mile'!I27</f>
        <v>17</v>
      </c>
      <c r="CD27" s="2">
        <f>'[3]60-Mile'!J27</f>
        <v>32</v>
      </c>
      <c r="CE27" s="2">
        <f>'[3]60-Mile'!K27</f>
        <v>62</v>
      </c>
      <c r="CF27" s="2">
        <f>'[3]60-Mile'!L27</f>
        <v>58</v>
      </c>
      <c r="CG27" s="2">
        <f>'[3]60-Mile'!M27</f>
        <v>63</v>
      </c>
      <c r="CH27" s="2">
        <f>'[3]60-Mile'!N27</f>
        <v>57</v>
      </c>
      <c r="CI27" s="2">
        <f>'[3]60-Mile'!O27</f>
        <v>25</v>
      </c>
      <c r="CJ27" s="2"/>
      <c r="CK27" s="2">
        <v>1500</v>
      </c>
      <c r="CL27" s="2">
        <v>744</v>
      </c>
      <c r="CM27" s="2">
        <v>2175</v>
      </c>
      <c r="CN27" s="2">
        <v>2584</v>
      </c>
      <c r="CO27" s="2">
        <v>3574</v>
      </c>
      <c r="CP27" s="2">
        <v>1826</v>
      </c>
      <c r="CQ27" s="2">
        <v>1827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16.685151975521574</v>
      </c>
      <c r="G28" s="31">
        <f t="shared" si="0"/>
        <v>2.9422024050661308</v>
      </c>
      <c r="H28" s="31">
        <f t="shared" si="29"/>
        <v>5.670973535604376</v>
      </c>
      <c r="I28" s="31">
        <f t="shared" si="1"/>
        <v>2.7589011442119369</v>
      </c>
      <c r="J28" s="31">
        <f t="shared" si="30"/>
        <v>1.2825848775266102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2.8540311852189104</v>
      </c>
      <c r="N28" s="31">
        <f t="shared" si="32"/>
        <v>1.4749756404766139</v>
      </c>
      <c r="O28" s="31">
        <f t="shared" si="4"/>
        <v>0.61021109474717716</v>
      </c>
      <c r="P28" s="31">
        <f t="shared" si="5"/>
        <v>1.7230320699708455</v>
      </c>
      <c r="Q28" s="31">
        <f t="shared" si="6"/>
        <v>1.3886864002366925</v>
      </c>
      <c r="R28" s="31">
        <f t="shared" si="7"/>
        <v>4.9731547263951403E-2</v>
      </c>
      <c r="S28" s="31">
        <f t="shared" si="8"/>
        <v>0.19410745233968804</v>
      </c>
      <c r="T28" s="31">
        <f t="shared" si="9"/>
        <v>0.77709224123460274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0.84558071872296925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1</v>
      </c>
      <c r="AJ28" s="41">
        <f t="shared" si="16"/>
        <v>0.73596488323564657</v>
      </c>
      <c r="AK28" s="41">
        <f t="shared" si="17"/>
        <v>0.55165359762803035</v>
      </c>
      <c r="AL28" s="41">
        <f t="shared" si="18"/>
        <v>0</v>
      </c>
      <c r="AM28" s="41">
        <f t="shared" si="19"/>
        <v>0</v>
      </c>
      <c r="AN28" s="41">
        <f t="shared" si="20"/>
        <v>4.9731547263951403E-2</v>
      </c>
      <c r="AO28" s="41">
        <f t="shared" si="21"/>
        <v>0.30510554737358858</v>
      </c>
      <c r="AP28" s="41">
        <f t="shared" si="22"/>
        <v>0</v>
      </c>
      <c r="AQ28" s="41">
        <f t="shared" si="23"/>
        <v>0</v>
      </c>
      <c r="AR28" s="41">
        <f t="shared" si="24"/>
        <v>0.19410745233968804</v>
      </c>
      <c r="AS28" s="41">
        <f t="shared" si="25"/>
        <v>0.86151603498542273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1712</v>
      </c>
      <c r="AZ28" s="46">
        <v>0.19533455896511814</v>
      </c>
      <c r="BA28" s="43">
        <v>3.98</v>
      </c>
      <c r="BB28" s="43">
        <v>7.21</v>
      </c>
      <c r="BC28" s="265">
        <f>IF(INDEX('[5]Hospital Capacity'!$I$2:$I$126,MATCH('Data Table'!A28,'[5]Hospital Capacity'!$B$2:$B$126,0))&gt;100,100,INDEX('[5]Hospital Capacity'!$I$2:$I$126,MATCH('Data Table'!A28,'[5]Hospital Capacity'!$B$2:$B$126,0)))</f>
        <v>1.4449915803280489</v>
      </c>
      <c r="BD28" s="45">
        <v>1419.3858701466916</v>
      </c>
      <c r="BE28" s="45">
        <f>INDEX('[3]60-Mile'!$S$4:$S$129,MATCH(E28,'[3]60-Mile'!$A$4:$A$129,0))</f>
        <v>1334.5818749300627</v>
      </c>
      <c r="BF28" s="47">
        <f t="shared" si="36"/>
        <v>30</v>
      </c>
      <c r="BG28" s="43">
        <f t="shared" si="37"/>
        <v>30</v>
      </c>
      <c r="BH28" s="95">
        <v>132.28571428571428</v>
      </c>
      <c r="BI28" s="45">
        <f>INDEX('[3]60-Mile'!$V$4:$V$129,MATCH(E28,'[3]60-Mile'!$A$4:$A$129,0))</f>
        <v>532.71428571428567</v>
      </c>
      <c r="BJ28" s="47">
        <f t="shared" si="38"/>
        <v>30</v>
      </c>
      <c r="BK28" s="47">
        <f t="shared" si="26"/>
        <v>30</v>
      </c>
      <c r="BL28" s="95">
        <v>16</v>
      </c>
      <c r="BM28" s="45">
        <f>INDEX('[3]60-Mile'!$AA$4:$AA$129,MATCH(E28,'[3]60-Mile'!$A$4:$A$129,0))</f>
        <v>84.428571428571431</v>
      </c>
      <c r="BO28" s="20">
        <v>1059361</v>
      </c>
      <c r="BP28" s="38">
        <v>164.58920511578853</v>
      </c>
      <c r="BQ28" s="38">
        <f>INDEX('[3]60-Mile'!$U$4:$U$129,MATCH(E28,'[3]60-Mile'!$A$4:$A$129,0))</f>
        <v>115.11032005843551</v>
      </c>
      <c r="BR28" s="38">
        <v>-0.55329475566511221</v>
      </c>
      <c r="BS28" s="38">
        <f>INDEX('[3]60-Mile'!$Z$4:$Z$129,MATCH(E28,'[3]60-Mile'!$A$4:$A$129,0))</f>
        <v>47.713137472493436</v>
      </c>
      <c r="BT28" s="118">
        <f t="shared" si="27"/>
        <v>-0.6911614374459385</v>
      </c>
      <c r="BU28" s="266">
        <v>-0.44499158032804886</v>
      </c>
      <c r="BV28" s="2">
        <f>'[3]60-Mile'!B28</f>
        <v>402</v>
      </c>
      <c r="BW28" s="2">
        <f>'[3]60-Mile'!C28</f>
        <v>323</v>
      </c>
      <c r="BX28" s="2">
        <f>'[3]60-Mile'!D28</f>
        <v>655</v>
      </c>
      <c r="BY28" s="2">
        <f>'[3]60-Mile'!E28</f>
        <v>629</v>
      </c>
      <c r="BZ28" s="2">
        <f>'[3]60-Mile'!F28</f>
        <v>587</v>
      </c>
      <c r="CA28" s="2">
        <f>'[3]60-Mile'!G28</f>
        <v>608</v>
      </c>
      <c r="CB28" s="2">
        <f>'[3]60-Mile'!H28</f>
        <v>525</v>
      </c>
      <c r="CC28" s="2">
        <f>'[3]60-Mile'!I28</f>
        <v>41</v>
      </c>
      <c r="CD28" s="2">
        <f>'[3]60-Mile'!J28</f>
        <v>44</v>
      </c>
      <c r="CE28" s="2">
        <f>'[3]60-Mile'!K28</f>
        <v>284</v>
      </c>
      <c r="CF28" s="2">
        <f>'[3]60-Mile'!L28</f>
        <v>66</v>
      </c>
      <c r="CG28" s="2">
        <f>'[3]60-Mile'!M28</f>
        <v>58</v>
      </c>
      <c r="CH28" s="2">
        <f>'[3]60-Mile'!N28</f>
        <v>47</v>
      </c>
      <c r="CI28" s="2">
        <f>'[3]60-Mile'!O28</f>
        <v>51</v>
      </c>
      <c r="CJ28" s="2"/>
      <c r="CK28" s="2">
        <v>1212</v>
      </c>
      <c r="CL28" s="2">
        <v>1590</v>
      </c>
      <c r="CM28" s="2">
        <v>572</v>
      </c>
      <c r="CN28" s="2">
        <v>4580</v>
      </c>
      <c r="CO28" s="2">
        <v>2122</v>
      </c>
      <c r="CP28" s="2">
        <v>3086</v>
      </c>
      <c r="CQ28" s="2">
        <v>1712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5.2783695113610009E-2</v>
      </c>
      <c r="G29" s="31">
        <f t="shared" si="0"/>
        <v>1.4283637327182426</v>
      </c>
      <c r="H29" s="31">
        <f t="shared" si="29"/>
        <v>3.6953959208387475E-2</v>
      </c>
      <c r="I29" s="31">
        <f t="shared" si="1"/>
        <v>3.191578187815689</v>
      </c>
      <c r="J29" s="31">
        <f t="shared" si="30"/>
        <v>0.1939768082415082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6.9320733404878823</v>
      </c>
      <c r="N29" s="31">
        <f t="shared" si="32"/>
        <v>1.8263914992406627</v>
      </c>
      <c r="O29" s="31">
        <f t="shared" si="4"/>
        <v>0.78146862498859182</v>
      </c>
      <c r="P29" s="31">
        <f t="shared" si="5"/>
        <v>0.99670186655290449</v>
      </c>
      <c r="Q29" s="31">
        <f t="shared" si="6"/>
        <v>5.8388277368376071</v>
      </c>
      <c r="R29" s="31">
        <f t="shared" si="7"/>
        <v>1</v>
      </c>
      <c r="S29" s="31">
        <f t="shared" si="8"/>
        <v>0.79029462738301548</v>
      </c>
      <c r="T29" s="31">
        <f t="shared" si="9"/>
        <v>4.8548396458538834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2.3983643941181132E-2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0.20390233977156774</v>
      </c>
      <c r="AJ29" s="41">
        <f t="shared" si="16"/>
        <v>0.12691180591977108</v>
      </c>
      <c r="AK29" s="41">
        <f t="shared" si="17"/>
        <v>8.5551299698501004E-2</v>
      </c>
      <c r="AL29" s="41">
        <f t="shared" si="18"/>
        <v>0</v>
      </c>
      <c r="AM29" s="41">
        <f t="shared" si="19"/>
        <v>0.65710272742681797</v>
      </c>
      <c r="AN29" s="41">
        <f t="shared" si="20"/>
        <v>1</v>
      </c>
      <c r="AO29" s="41">
        <f t="shared" si="21"/>
        <v>6.2182948780886926E-2</v>
      </c>
      <c r="AP29" s="41">
        <f t="shared" si="22"/>
        <v>0</v>
      </c>
      <c r="AQ29" s="41">
        <f t="shared" si="23"/>
        <v>0.95005463623220476</v>
      </c>
      <c r="AR29" s="41">
        <f t="shared" si="24"/>
        <v>0.79029462738301548</v>
      </c>
      <c r="AS29" s="41">
        <f t="shared" si="25"/>
        <v>2.3323615160349854E-2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43505</v>
      </c>
      <c r="AZ29" s="46">
        <v>0.15969155198797574</v>
      </c>
      <c r="BA29" s="43">
        <v>4.59</v>
      </c>
      <c r="BB29" s="43">
        <v>6.88</v>
      </c>
      <c r="BC29" s="265">
        <f>IF(INDEX('[5]Hospital Capacity'!$I$2:$I$126,MATCH('Data Table'!A29,'[5]Hospital Capacity'!$B$2:$B$126,0))&gt;100,100,INDEX('[5]Hospital Capacity'!$I$2:$I$126,MATCH('Data Table'!A29,'[5]Hospital Capacity'!$B$2:$B$126,0)))</f>
        <v>0.29463716417910446</v>
      </c>
      <c r="BD29" s="45">
        <v>282.95719843578547</v>
      </c>
      <c r="BE29" s="45">
        <f>INDEX('[3]60-Mile'!$S$4:$S$129,MATCH(E29,'[3]60-Mile'!$A$4:$A$129,0))</f>
        <v>225.24237300528958</v>
      </c>
      <c r="BF29" s="47">
        <f t="shared" si="36"/>
        <v>30</v>
      </c>
      <c r="BG29" s="43">
        <f t="shared" si="37"/>
        <v>18.72742857577521</v>
      </c>
      <c r="BH29" s="95">
        <v>2635.4285714285716</v>
      </c>
      <c r="BI29" s="45">
        <f>INDEX('[3]60-Mile'!$V$4:$V$129,MATCH(E29,'[3]60-Mile'!$A$4:$A$129,0))</f>
        <v>108.57142857142857</v>
      </c>
      <c r="BJ29" s="47">
        <f t="shared" si="38"/>
        <v>30</v>
      </c>
      <c r="BK29" s="47">
        <f t="shared" si="26"/>
        <v>12.690102863316273</v>
      </c>
      <c r="BL29" s="95">
        <v>65.142857142857139</v>
      </c>
      <c r="BM29" s="45">
        <f>INDEX('[3]60-Mile'!$AA$4:$AA$129,MATCH(E29,'[3]60-Mile'!$A$4:$A$129,0))</f>
        <v>2.2857142857142856</v>
      </c>
      <c r="BO29" s="20">
        <v>39512223</v>
      </c>
      <c r="BP29" s="38">
        <v>31.979780840140677</v>
      </c>
      <c r="BQ29" s="38">
        <f>INDEX('[3]60-Mile'!$U$4:$U$129,MATCH(E29,'[3]60-Mile'!$A$4:$A$129,0))</f>
        <v>18.72742857577521</v>
      </c>
      <c r="BR29" s="38">
        <v>-1.7095112913514545</v>
      </c>
      <c r="BS29" s="38">
        <f>INDEX('[3]60-Mile'!$Z$4:$Z$129,MATCH(E29,'[3]60-Mile'!$A$4:$A$129,0))</f>
        <v>12.690102863316273</v>
      </c>
      <c r="BT29" s="118">
        <f t="shared" si="27"/>
        <v>0.95203271211763774</v>
      </c>
      <c r="BU29" s="266">
        <v>0.70536283582089554</v>
      </c>
      <c r="BV29" s="2">
        <f>'[3]60-Mile'!B29</f>
        <v>42</v>
      </c>
      <c r="BW29" s="2">
        <f>'[3]60-Mile'!C29</f>
        <v>59</v>
      </c>
      <c r="BX29" s="2">
        <f>'[3]60-Mile'!D29</f>
        <v>110</v>
      </c>
      <c r="BY29" s="2">
        <f>'[3]60-Mile'!E29</f>
        <v>37</v>
      </c>
      <c r="BZ29" s="2">
        <f>'[3]60-Mile'!F29</f>
        <v>72</v>
      </c>
      <c r="CA29" s="2">
        <f>'[3]60-Mile'!G29</f>
        <v>61</v>
      </c>
      <c r="CB29" s="2">
        <f>'[3]60-Mile'!H29</f>
        <v>379</v>
      </c>
      <c r="CC29" s="2">
        <f>'[3]60-Mile'!I29</f>
        <v>0</v>
      </c>
      <c r="CD29" s="2">
        <f>'[3]60-Mile'!J29</f>
        <v>4</v>
      </c>
      <c r="CE29" s="2">
        <f>'[3]60-Mile'!K29</f>
        <v>5</v>
      </c>
      <c r="CF29" s="2">
        <f>'[3]60-Mile'!L29</f>
        <v>2</v>
      </c>
      <c r="CG29" s="2">
        <f>'[3]60-Mile'!M29</f>
        <v>3</v>
      </c>
      <c r="CH29" s="2">
        <f>'[3]60-Mile'!N29</f>
        <v>1</v>
      </c>
      <c r="CI29" s="2">
        <f>'[3]60-Mile'!O29</f>
        <v>1</v>
      </c>
      <c r="CJ29" s="2"/>
      <c r="CK29" s="2">
        <v>30544</v>
      </c>
      <c r="CL29" s="2">
        <v>18028</v>
      </c>
      <c r="CM29" s="2">
        <v>26495</v>
      </c>
      <c r="CN29" s="2">
        <v>23029</v>
      </c>
      <c r="CO29" s="2">
        <v>23197</v>
      </c>
      <c r="CP29" s="2">
        <v>19203</v>
      </c>
      <c r="CQ29" s="2">
        <v>43505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7.5410845009929164E-3</v>
      </c>
      <c r="G30" s="31">
        <f t="shared" si="0"/>
        <v>0.94283977919383721</v>
      </c>
      <c r="H30" s="31">
        <f t="shared" si="29"/>
        <v>7.9982672214369468E-3</v>
      </c>
      <c r="I30" s="31">
        <f t="shared" si="1"/>
        <v>3.139830945263375</v>
      </c>
      <c r="J30" s="31">
        <f t="shared" si="30"/>
        <v>0.22446460884474378</v>
      </c>
      <c r="K30" s="31">
        <f t="shared" si="2"/>
        <v>1</v>
      </c>
      <c r="L30" s="31">
        <f t="shared" si="3"/>
        <v>1</v>
      </c>
      <c r="M30" s="31">
        <f t="shared" si="31"/>
        <v>0.87152909079118923</v>
      </c>
      <c r="N30" s="31">
        <f t="shared" si="32"/>
        <v>0.34088270331721815</v>
      </c>
      <c r="O30" s="31">
        <f t="shared" si="4"/>
        <v>0.67882096978327378</v>
      </c>
      <c r="P30" s="31">
        <f t="shared" si="5"/>
        <v>0.27590379394151959</v>
      </c>
      <c r="Q30" s="31">
        <f t="shared" si="6"/>
        <v>0.53064638747397108</v>
      </c>
      <c r="R30" s="31">
        <f t="shared" si="7"/>
        <v>0.29923791092735608</v>
      </c>
      <c r="S30" s="31">
        <f t="shared" si="8"/>
        <v>1.1792903189484556</v>
      </c>
      <c r="T30" s="31">
        <f t="shared" si="9"/>
        <v>0.83872886719225126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0.90127388535031849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0.10929948321912555</v>
      </c>
      <c r="AJ30" s="41">
        <f t="shared" si="16"/>
        <v>0.12305320103810304</v>
      </c>
      <c r="AK30" s="41">
        <f t="shared" si="17"/>
        <v>0.10141140780664075</v>
      </c>
      <c r="AL30" s="41">
        <f t="shared" si="18"/>
        <v>1.2345997049163171E-2</v>
      </c>
      <c r="AM30" s="41">
        <f t="shared" si="19"/>
        <v>0.35923334091729442</v>
      </c>
      <c r="AN30" s="41">
        <f t="shared" si="20"/>
        <v>0.28689191387819291</v>
      </c>
      <c r="AO30" s="41">
        <f t="shared" si="21"/>
        <v>0.15979381443298968</v>
      </c>
      <c r="AP30" s="41">
        <f t="shared" si="22"/>
        <v>0.92972359451171371</v>
      </c>
      <c r="AQ30" s="41">
        <f t="shared" si="23"/>
        <v>0.13304665108437674</v>
      </c>
      <c r="AR30" s="41">
        <f t="shared" si="24"/>
        <v>0.24956672443674177</v>
      </c>
      <c r="AS30" s="41">
        <f t="shared" si="25"/>
        <v>7.1428571428571425E-2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-1121</v>
      </c>
      <c r="AZ30" s="46">
        <v>0.17467758237914713</v>
      </c>
      <c r="BA30" s="43">
        <v>3.81</v>
      </c>
      <c r="BB30" s="43">
        <v>4.7699999999999996</v>
      </c>
      <c r="BC30" s="265">
        <f>IF(INDEX('[5]Hospital Capacity'!$I$2:$I$126,MATCH('Data Table'!A30,'[5]Hospital Capacity'!$B$2:$B$126,0))&gt;100,100,INDEX('[5]Hospital Capacity'!$I$2:$I$126,MATCH('Data Table'!A30,'[5]Hospital Capacity'!$B$2:$B$126,0)))</f>
        <v>0.1579368329858433</v>
      </c>
      <c r="BD30" s="45">
        <v>275.75744954090055</v>
      </c>
      <c r="BE30" s="45">
        <f>INDEX('[3]60-Mile'!$S$4:$S$129,MATCH(E30,'[3]60-Mile'!$A$4:$A$129,0))</f>
        <v>262.98997585408932</v>
      </c>
      <c r="BF30" s="47">
        <f t="shared" si="36"/>
        <v>29.746391942591401</v>
      </c>
      <c r="BG30" s="43">
        <f t="shared" si="37"/>
        <v>23.837366176654488</v>
      </c>
      <c r="BH30" s="95">
        <v>757</v>
      </c>
      <c r="BI30" s="45">
        <f>INDEX('[3]60-Mile'!$V$4:$V$129,MATCH(E30,'[3]60-Mile'!$A$4:$A$129,0))</f>
        <v>279</v>
      </c>
      <c r="BJ30" s="47">
        <f t="shared" si="38"/>
        <v>2.4094208396532095</v>
      </c>
      <c r="BK30" s="47">
        <f t="shared" si="26"/>
        <v>27.575903788244947</v>
      </c>
      <c r="BL30" s="95">
        <v>20.571428571428573</v>
      </c>
      <c r="BM30" s="45">
        <f>INDEX('[3]60-Mile'!$AA$4:$AA$129,MATCH(E30,'[3]60-Mile'!$A$4:$A$129,0))</f>
        <v>7</v>
      </c>
      <c r="BO30" s="20">
        <v>10488084</v>
      </c>
      <c r="BP30" s="38">
        <v>29.746391942591401</v>
      </c>
      <c r="BQ30" s="38">
        <f>INDEX('[3]60-Mile'!$U$4:$U$129,MATCH(E30,'[3]60-Mile'!$A$4:$A$129,0))</f>
        <v>23.837366176654488</v>
      </c>
      <c r="BR30" s="38">
        <v>2.4094208396532095</v>
      </c>
      <c r="BS30" s="38">
        <f>INDEX('[3]60-Mile'!$Z$4:$Z$129,MATCH(E30,'[3]60-Mile'!$A$4:$A$129,0))</f>
        <v>27.575903788244947</v>
      </c>
      <c r="BT30" s="118">
        <f t="shared" si="27"/>
        <v>-0.80254777070063699</v>
      </c>
      <c r="BU30" s="266">
        <v>0.84206316701415673</v>
      </c>
      <c r="BV30" s="2">
        <f>'[3]60-Mile'!B30</f>
        <v>278</v>
      </c>
      <c r="BW30" s="2">
        <f>'[3]60-Mile'!C30</f>
        <v>70</v>
      </c>
      <c r="BX30" s="2">
        <f>'[3]60-Mile'!D30</f>
        <v>202</v>
      </c>
      <c r="BY30" s="2">
        <f>'[3]60-Mile'!E30</f>
        <v>209</v>
      </c>
      <c r="BZ30" s="2">
        <f>'[3]60-Mile'!F30</f>
        <v>427</v>
      </c>
      <c r="CA30" s="2">
        <f>'[3]60-Mile'!G30</f>
        <v>384</v>
      </c>
      <c r="CB30" s="2">
        <f>'[3]60-Mile'!H30</f>
        <v>383</v>
      </c>
      <c r="CC30" s="2">
        <f>'[3]60-Mile'!I30</f>
        <v>2</v>
      </c>
      <c r="CD30" s="2">
        <f>'[3]60-Mile'!J30</f>
        <v>6</v>
      </c>
      <c r="CE30" s="2">
        <f>'[3]60-Mile'!K30</f>
        <v>14</v>
      </c>
      <c r="CF30" s="2">
        <f>'[3]60-Mile'!L30</f>
        <v>15</v>
      </c>
      <c r="CG30" s="2">
        <f>'[3]60-Mile'!M30</f>
        <v>6</v>
      </c>
      <c r="CH30" s="2">
        <f>'[3]60-Mile'!N30</f>
        <v>2</v>
      </c>
      <c r="CI30" s="2">
        <f>'[3]60-Mile'!O30</f>
        <v>4</v>
      </c>
      <c r="CJ30" s="2"/>
      <c r="CK30" s="2">
        <v>5881</v>
      </c>
      <c r="CL30" s="2">
        <v>6945</v>
      </c>
      <c r="CM30" s="2">
        <v>3196</v>
      </c>
      <c r="CN30" s="2">
        <v>5279</v>
      </c>
      <c r="CO30" s="2">
        <v>1076</v>
      </c>
      <c r="CP30" s="2">
        <v>2972</v>
      </c>
      <c r="CQ30" s="2">
        <v>-1121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6.9269378779773141E-2</v>
      </c>
      <c r="G31" s="31">
        <f t="shared" si="0"/>
        <v>1.5766660273355444</v>
      </c>
      <c r="H31" s="31">
        <f t="shared" si="29"/>
        <v>4.3934084694419118E-2</v>
      </c>
      <c r="I31" s="31">
        <f t="shared" si="1"/>
        <v>3.4449541284403669</v>
      </c>
      <c r="J31" s="31">
        <f t="shared" si="30"/>
        <v>0.33177660867871644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1.9654678656729809</v>
      </c>
      <c r="N31" s="31">
        <f t="shared" si="32"/>
        <v>-0.92058798888726656</v>
      </c>
      <c r="O31" s="31">
        <f t="shared" si="4"/>
        <v>1.870530622220627</v>
      </c>
      <c r="P31" s="31">
        <f t="shared" si="5"/>
        <v>0.76093294460641392</v>
      </c>
      <c r="Q31" s="31">
        <f t="shared" si="6"/>
        <v>2.914075836985051</v>
      </c>
      <c r="R31" s="31">
        <f t="shared" si="7"/>
        <v>1</v>
      </c>
      <c r="S31" s="31">
        <f t="shared" si="8"/>
        <v>0.79029462738301548</v>
      </c>
      <c r="T31" s="31">
        <f t="shared" si="9"/>
        <v>2.5154329964975961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2.3983643941181132E-2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0.20390233977156774</v>
      </c>
      <c r="AJ31" s="41">
        <f t="shared" si="16"/>
        <v>0.12691180591977108</v>
      </c>
      <c r="AK31" s="41">
        <f t="shared" si="17"/>
        <v>0.20750359924936271</v>
      </c>
      <c r="AL31" s="41">
        <f t="shared" si="18"/>
        <v>0</v>
      </c>
      <c r="AM31" s="41">
        <f t="shared" si="19"/>
        <v>0.20746402100969585</v>
      </c>
      <c r="AN31" s="41">
        <f t="shared" si="20"/>
        <v>1</v>
      </c>
      <c r="AO31" s="41">
        <f t="shared" si="21"/>
        <v>0.8315333006054656</v>
      </c>
      <c r="AP31" s="41">
        <f t="shared" si="22"/>
        <v>0</v>
      </c>
      <c r="AQ31" s="41">
        <f t="shared" si="23"/>
        <v>0</v>
      </c>
      <c r="AR31" s="41">
        <f t="shared" si="24"/>
        <v>0.79029462738301548</v>
      </c>
      <c r="AS31" s="41">
        <f t="shared" si="25"/>
        <v>0.38046647230320696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43505</v>
      </c>
      <c r="AZ31" s="46">
        <v>0.18602682164546511</v>
      </c>
      <c r="BA31" s="43">
        <v>6.67</v>
      </c>
      <c r="BB31" s="43">
        <v>4.22</v>
      </c>
      <c r="BC31" s="265">
        <f>IF(INDEX('[5]Hospital Capacity'!$I$2:$I$126,MATCH('Data Table'!A31,'[5]Hospital Capacity'!$B$2:$B$126,0))&gt;100,100,INDEX('[5]Hospital Capacity'!$I$2:$I$126,MATCH('Data Table'!A31,'[5]Hospital Capacity'!$B$2:$B$126,0)))</f>
        <v>0.29463716417910446</v>
      </c>
      <c r="BD31" s="45">
        <v>282.95719843578547</v>
      </c>
      <c r="BE31" s="45">
        <f>INDEX('[3]60-Mile'!$S$4:$S$129,MATCH(E31,'[3]60-Mile'!$A$4:$A$129,0))</f>
        <v>515.49304081638843</v>
      </c>
      <c r="BF31" s="47">
        <f t="shared" si="36"/>
        <v>30</v>
      </c>
      <c r="BG31" s="43">
        <f t="shared" si="37"/>
        <v>26.440962885747378</v>
      </c>
      <c r="BH31" s="95">
        <v>2635.4285714285716</v>
      </c>
      <c r="BI31" s="45">
        <f>INDEX('[3]60-Mile'!$V$4:$V$129,MATCH(E31,'[3]60-Mile'!$A$4:$A$129,0))</f>
        <v>1451.8571428571429</v>
      </c>
      <c r="BJ31" s="47">
        <f t="shared" si="38"/>
        <v>30</v>
      </c>
      <c r="BK31" s="47">
        <f t="shared" si="26"/>
        <v>30</v>
      </c>
      <c r="BL31" s="95">
        <v>65.142857142857139</v>
      </c>
      <c r="BM31" s="45">
        <f>INDEX('[3]60-Mile'!$AA$4:$AA$129,MATCH(E31,'[3]60-Mile'!$A$4:$A$129,0))</f>
        <v>37.285714285714285</v>
      </c>
      <c r="BO31" s="20">
        <v>39512223</v>
      </c>
      <c r="BP31" s="38">
        <v>31.979780840140677</v>
      </c>
      <c r="BQ31" s="38">
        <f>INDEX('[3]60-Mile'!$U$4:$U$129,MATCH(E31,'[3]60-Mile'!$A$4:$A$129,0))</f>
        <v>26.440962885747378</v>
      </c>
      <c r="BR31" s="38">
        <v>-1.7095112913514545</v>
      </c>
      <c r="BS31" s="38">
        <f>INDEX('[3]60-Mile'!$Z$4:$Z$129,MATCH(E31,'[3]60-Mile'!$A$4:$A$129,0))</f>
        <v>44.175939560202799</v>
      </c>
      <c r="BT31" s="118">
        <f t="shared" si="27"/>
        <v>0.95203271211763774</v>
      </c>
      <c r="BU31" s="266">
        <v>0.70536283582089554</v>
      </c>
      <c r="BV31" s="2">
        <f>'[3]60-Mile'!B31</f>
        <v>1051</v>
      </c>
      <c r="BW31" s="2">
        <f>'[3]60-Mile'!C31</f>
        <v>1842</v>
      </c>
      <c r="BX31" s="2">
        <f>'[3]60-Mile'!D31</f>
        <v>891</v>
      </c>
      <c r="BY31" s="2">
        <f>'[3]60-Mile'!E31</f>
        <v>1106</v>
      </c>
      <c r="BZ31" s="2">
        <f>'[3]60-Mile'!F31</f>
        <v>1806</v>
      </c>
      <c r="CA31" s="2">
        <f>'[3]60-Mile'!G31</f>
        <v>2099</v>
      </c>
      <c r="CB31" s="2">
        <f>'[3]60-Mile'!H31</f>
        <v>1368</v>
      </c>
      <c r="CC31" s="2">
        <f>'[3]60-Mile'!I31</f>
        <v>12</v>
      </c>
      <c r="CD31" s="2">
        <f>'[3]60-Mile'!J31</f>
        <v>29</v>
      </c>
      <c r="CE31" s="2">
        <f>'[3]60-Mile'!K31</f>
        <v>52</v>
      </c>
      <c r="CF31" s="2">
        <f>'[3]60-Mile'!L31</f>
        <v>46</v>
      </c>
      <c r="CG31" s="2">
        <f>'[3]60-Mile'!M31</f>
        <v>50</v>
      </c>
      <c r="CH31" s="2">
        <f>'[3]60-Mile'!N31</f>
        <v>48</v>
      </c>
      <c r="CI31" s="2">
        <f>'[3]60-Mile'!O31</f>
        <v>24</v>
      </c>
      <c r="CJ31" s="2"/>
      <c r="CK31" s="2">
        <v>30544</v>
      </c>
      <c r="CL31" s="2">
        <v>18028</v>
      </c>
      <c r="CM31" s="2">
        <v>26495</v>
      </c>
      <c r="CN31" s="2">
        <v>23029</v>
      </c>
      <c r="CO31" s="2">
        <v>23197</v>
      </c>
      <c r="CP31" s="2">
        <v>19203</v>
      </c>
      <c r="CQ31" s="2">
        <v>43505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1.100601077542878E-3</v>
      </c>
      <c r="G32" s="31">
        <f t="shared" si="0"/>
        <v>0.62971234663711251</v>
      </c>
      <c r="H32" s="31">
        <f t="shared" si="29"/>
        <v>1.7477838626167622E-3</v>
      </c>
      <c r="I32" s="31">
        <f t="shared" si="1"/>
        <v>3.421554478919699</v>
      </c>
      <c r="J32" s="31">
        <f t="shared" si="30"/>
        <v>0.18561014510711088</v>
      </c>
      <c r="K32" s="31">
        <f t="shared" si="2"/>
        <v>1</v>
      </c>
      <c r="L32" s="31">
        <f t="shared" si="3"/>
        <v>1</v>
      </c>
      <c r="M32" s="31">
        <f t="shared" si="31"/>
        <v>0.55591298613770102</v>
      </c>
      <c r="N32" s="31">
        <f t="shared" si="32"/>
        <v>-2.0003490925927056E-2</v>
      </c>
      <c r="O32" s="31">
        <f t="shared" si="4"/>
        <v>0.28996890852560953</v>
      </c>
      <c r="P32" s="31">
        <f t="shared" si="5"/>
        <v>6.7055393586005832E-2</v>
      </c>
      <c r="Q32" s="31">
        <f t="shared" si="6"/>
        <v>0.57591647706362803</v>
      </c>
      <c r="R32" s="31">
        <f t="shared" si="7"/>
        <v>0.48267259612777269</v>
      </c>
      <c r="S32" s="31">
        <f t="shared" si="8"/>
        <v>0.26169844020797228</v>
      </c>
      <c r="T32" s="31">
        <f t="shared" si="9"/>
        <v>1.3905500504781896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0.63869230164346935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4.49631780439715E-2</v>
      </c>
      <c r="AJ32" s="41">
        <f t="shared" si="16"/>
        <v>9.32452415046299E-2</v>
      </c>
      <c r="AK32" s="41">
        <f t="shared" si="17"/>
        <v>9.2364903602480966E-2</v>
      </c>
      <c r="AL32" s="41">
        <f t="shared" si="18"/>
        <v>0</v>
      </c>
      <c r="AM32" s="41">
        <f t="shared" si="19"/>
        <v>0</v>
      </c>
      <c r="AN32" s="41">
        <f t="shared" si="20"/>
        <v>0.48267259612777269</v>
      </c>
      <c r="AO32" s="41">
        <f t="shared" si="21"/>
        <v>0.14498445426280476</v>
      </c>
      <c r="AP32" s="41">
        <f t="shared" si="22"/>
        <v>0</v>
      </c>
      <c r="AQ32" s="41">
        <f t="shared" si="23"/>
        <v>0</v>
      </c>
      <c r="AR32" s="41">
        <f t="shared" si="24"/>
        <v>0.26169844020797228</v>
      </c>
      <c r="AS32" s="41">
        <f t="shared" si="25"/>
        <v>3.3527696793002916E-2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12236</v>
      </c>
      <c r="AZ32" s="46">
        <v>0.14573126016706042</v>
      </c>
      <c r="BA32" s="43">
        <v>2.8</v>
      </c>
      <c r="BB32" s="43">
        <v>4.6100000000000003</v>
      </c>
      <c r="BC32" s="265">
        <f>IF(INDEX('[5]Hospital Capacity'!$I$2:$I$126,MATCH('Data Table'!A32,'[5]Hospital Capacity'!$B$2:$B$126,0))&gt;100,100,INDEX('[5]Hospital Capacity'!$I$2:$I$126,MATCH('Data Table'!A32,'[5]Hospital Capacity'!$B$2:$B$126,0)))</f>
        <v>6.4971413698329802E-2</v>
      </c>
      <c r="BD32" s="45">
        <v>220.13894744199598</v>
      </c>
      <c r="BE32" s="45">
        <f>INDEX('[3]60-Mile'!$S$4:$S$129,MATCH(E32,'[3]60-Mile'!$A$4:$A$129,0))</f>
        <v>241.458984669145</v>
      </c>
      <c r="BF32" s="47">
        <f t="shared" si="36"/>
        <v>30</v>
      </c>
      <c r="BG32" s="43">
        <f t="shared" si="37"/>
        <v>30</v>
      </c>
      <c r="BH32" s="95">
        <v>1272.7142857142858</v>
      </c>
      <c r="BI32" s="45">
        <f>INDEX('[3]60-Mile'!$V$4:$V$129,MATCH(E32,'[3]60-Mile'!$A$4:$A$129,0))</f>
        <v>253.14285714285714</v>
      </c>
      <c r="BJ32" s="47">
        <f t="shared" si="38"/>
        <v>30</v>
      </c>
      <c r="BK32" s="47">
        <f t="shared" si="26"/>
        <v>30</v>
      </c>
      <c r="BL32" s="95">
        <v>21.571428571428573</v>
      </c>
      <c r="BM32" s="45">
        <f>INDEX('[3]60-Mile'!$AA$4:$AA$129,MATCH(E32,'[3]60-Mile'!$A$4:$A$129,0))</f>
        <v>3.2857142857142856</v>
      </c>
      <c r="BO32" s="20">
        <v>28995881</v>
      </c>
      <c r="BP32" s="38">
        <v>75.489977109085586</v>
      </c>
      <c r="BQ32" s="38">
        <f>INDEX('[3]60-Mile'!$U$4:$U$129,MATCH(E32,'[3]60-Mile'!$A$4:$A$129,0))</f>
        <v>46.362937712031929</v>
      </c>
      <c r="BR32" s="38">
        <v>-0.34029816421023895</v>
      </c>
      <c r="BS32" s="38">
        <f>INDEX('[3]60-Mile'!$Z$4:$Z$129,MATCH(E32,'[3]60-Mile'!$A$4:$A$129,0))</f>
        <v>74.33196227296007</v>
      </c>
      <c r="BT32" s="118">
        <f t="shared" si="27"/>
        <v>-0.2773846032869387</v>
      </c>
      <c r="BU32" s="266">
        <v>0.93502858630167018</v>
      </c>
      <c r="BV32" s="2">
        <f>'[3]60-Mile'!B32</f>
        <v>10</v>
      </c>
      <c r="BW32" s="2">
        <f>'[3]60-Mile'!C32</f>
        <v>453</v>
      </c>
      <c r="BX32" s="2">
        <f>'[3]60-Mile'!D32</f>
        <v>335</v>
      </c>
      <c r="BY32" s="2">
        <f>'[3]60-Mile'!E32</f>
        <v>293</v>
      </c>
      <c r="BZ32" s="2">
        <f>'[3]60-Mile'!F32</f>
        <v>333</v>
      </c>
      <c r="CA32" s="2">
        <f>'[3]60-Mile'!G32</f>
        <v>269</v>
      </c>
      <c r="CB32" s="2">
        <f>'[3]60-Mile'!H32</f>
        <v>79</v>
      </c>
      <c r="CC32" s="2">
        <f>'[3]60-Mile'!I32</f>
        <v>0</v>
      </c>
      <c r="CD32" s="2">
        <f>'[3]60-Mile'!J32</f>
        <v>2</v>
      </c>
      <c r="CE32" s="2">
        <f>'[3]60-Mile'!K32</f>
        <v>4</v>
      </c>
      <c r="CF32" s="2">
        <f>'[3]60-Mile'!L32</f>
        <v>1</v>
      </c>
      <c r="CG32" s="2">
        <f>'[3]60-Mile'!M32</f>
        <v>4</v>
      </c>
      <c r="CH32" s="2">
        <f>'[3]60-Mile'!N32</f>
        <v>11</v>
      </c>
      <c r="CI32" s="2">
        <f>'[3]60-Mile'!O32</f>
        <v>1</v>
      </c>
      <c r="CJ32" s="2"/>
      <c r="CK32" s="2">
        <v>9689</v>
      </c>
      <c r="CL32" s="2">
        <v>20831</v>
      </c>
      <c r="CM32" s="2">
        <v>-1006</v>
      </c>
      <c r="CN32" s="2">
        <v>7757</v>
      </c>
      <c r="CO32" s="2">
        <v>21922</v>
      </c>
      <c r="CP32" s="2">
        <v>3858</v>
      </c>
      <c r="CQ32" s="2">
        <v>12236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1.1951053169476564E-3</v>
      </c>
      <c r="G33" s="31">
        <f t="shared" si="0"/>
        <v>0.6576643043608088</v>
      </c>
      <c r="H33" s="31">
        <f t="shared" si="29"/>
        <v>1.8171965682540615E-3</v>
      </c>
      <c r="I33" s="31">
        <f t="shared" si="1"/>
        <v>3.1687970312338933</v>
      </c>
      <c r="J33" s="31">
        <f t="shared" si="30"/>
        <v>0.22694429980532788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0.19969306583661806</v>
      </c>
      <c r="N33" s="31">
        <f t="shared" si="32"/>
        <v>2.640566438916016E-3</v>
      </c>
      <c r="O33" s="31">
        <f t="shared" si="4"/>
        <v>2.1273114056619214E-3</v>
      </c>
      <c r="P33" s="31">
        <f t="shared" si="5"/>
        <v>2.9154518950437317E-3</v>
      </c>
      <c r="Q33" s="31">
        <f t="shared" si="6"/>
        <v>0.21253909892634626</v>
      </c>
      <c r="R33" s="31">
        <f t="shared" si="7"/>
        <v>0.21064049026519871</v>
      </c>
      <c r="S33" s="31">
        <f t="shared" si="8"/>
        <v>0.29462738301559788</v>
      </c>
      <c r="T33" s="31">
        <f t="shared" si="9"/>
        <v>0.65122277077361412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0.83022725485570492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0.25541996955583934</v>
      </c>
      <c r="AJ33" s="41">
        <f t="shared" si="16"/>
        <v>0.21225230993121635</v>
      </c>
      <c r="AK33" s="41">
        <f t="shared" si="17"/>
        <v>3.1745217135115432E-2</v>
      </c>
      <c r="AL33" s="41">
        <f t="shared" si="18"/>
        <v>0</v>
      </c>
      <c r="AM33" s="41">
        <f t="shared" si="19"/>
        <v>0</v>
      </c>
      <c r="AN33" s="41">
        <f t="shared" si="20"/>
        <v>0.21064049026519871</v>
      </c>
      <c r="AO33" s="41">
        <f t="shared" si="21"/>
        <v>1.0636557028309607E-3</v>
      </c>
      <c r="AP33" s="41">
        <f t="shared" si="22"/>
        <v>0</v>
      </c>
      <c r="AQ33" s="41">
        <f t="shared" si="23"/>
        <v>0</v>
      </c>
      <c r="AR33" s="41">
        <f t="shared" si="24"/>
        <v>0.29462738301559788</v>
      </c>
      <c r="AS33" s="41">
        <f t="shared" si="25"/>
        <v>1.4577259475218659E-3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2493</v>
      </c>
      <c r="AZ33" s="46">
        <v>0.23163831515897854</v>
      </c>
      <c r="BA33" s="43">
        <v>1.53</v>
      </c>
      <c r="BB33" s="43">
        <v>2.33</v>
      </c>
      <c r="BC33" s="265">
        <f>IF(INDEX('[5]Hospital Capacity'!$I$2:$I$126,MATCH('Data Table'!A33,'[5]Hospital Capacity'!$B$2:$B$126,0))&gt;100,100,INDEX('[5]Hospital Capacity'!$I$2:$I$126,MATCH('Data Table'!A33,'[5]Hospital Capacity'!$B$2:$B$126,0)))</f>
        <v>0.36907970545583441</v>
      </c>
      <c r="BD33" s="45">
        <v>442.19355931959586</v>
      </c>
      <c r="BE33" s="45">
        <f>INDEX('[3]60-Mile'!$S$4:$S$129,MATCH(E33,'[3]60-Mile'!$A$4:$A$129,0))</f>
        <v>97.182045698313132</v>
      </c>
      <c r="BF33" s="47">
        <f t="shared" si="36"/>
        <v>30</v>
      </c>
      <c r="BG33" s="43">
        <f t="shared" si="37"/>
        <v>30</v>
      </c>
      <c r="BH33" s="95">
        <v>556.14285714285711</v>
      </c>
      <c r="BI33" s="45">
        <f>INDEX('[3]60-Mile'!$V$4:$V$129,MATCH(E33,'[3]60-Mile'!$A$4:$A$129,0))</f>
        <v>1.8571428571428572</v>
      </c>
      <c r="BJ33" s="47">
        <f t="shared" si="38"/>
        <v>30</v>
      </c>
      <c r="BK33" s="47">
        <f t="shared" si="26"/>
        <v>30</v>
      </c>
      <c r="BL33" s="95">
        <v>24.285714285714285</v>
      </c>
      <c r="BM33" s="45">
        <f>INDEX('[3]60-Mile'!$AA$4:$AA$129,MATCH(E33,'[3]60-Mile'!$A$4:$A$129,0))</f>
        <v>0.14285714285714285</v>
      </c>
      <c r="BO33" s="20">
        <v>5639632</v>
      </c>
      <c r="BP33" s="38">
        <v>48.459455306106726</v>
      </c>
      <c r="BQ33" s="38">
        <f>INDEX('[3]60-Mile'!$U$4:$U$129,MATCH(E33,'[3]60-Mile'!$A$4:$A$129,0))</f>
        <v>111.24976258944035</v>
      </c>
      <c r="BR33" s="38">
        <v>-2.0600427171061453</v>
      </c>
      <c r="BS33" s="38">
        <f>INDEX('[3]60-Mile'!$Z$4:$Z$129,MATCH(E33,'[3]60-Mile'!$A$4:$A$129,0))</f>
        <v>67.581257666952496</v>
      </c>
      <c r="BT33" s="118">
        <f t="shared" si="27"/>
        <v>-0.66045450971140984</v>
      </c>
      <c r="BU33" s="266">
        <v>0.63092029454416565</v>
      </c>
      <c r="BV33" s="2">
        <f>'[3]60-Mile'!B33</f>
        <v>1</v>
      </c>
      <c r="BW33" s="2">
        <f>'[3]60-Mile'!C33</f>
        <v>4</v>
      </c>
      <c r="BX33" s="2">
        <f>'[3]60-Mile'!D33</f>
        <v>1</v>
      </c>
      <c r="BY33" s="2">
        <f>'[3]60-Mile'!E33</f>
        <v>6</v>
      </c>
      <c r="BZ33" s="2">
        <f>'[3]60-Mile'!F33</f>
        <v>1</v>
      </c>
      <c r="CA33" s="2">
        <f>'[3]60-Mile'!G33</f>
        <v>0</v>
      </c>
      <c r="CB33" s="2">
        <f>'[3]60-Mile'!H33</f>
        <v>0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1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-611</v>
      </c>
      <c r="CL33" s="2">
        <v>1594</v>
      </c>
      <c r="CM33" s="2">
        <v>3846</v>
      </c>
      <c r="CN33" s="2">
        <v>2825</v>
      </c>
      <c r="CO33" s="2">
        <v>2045</v>
      </c>
      <c r="CP33" s="2">
        <v>411</v>
      </c>
      <c r="CQ33" s="2">
        <v>2493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1.3625646124001793E-3</v>
      </c>
      <c r="G34" s="31">
        <f t="shared" si="0"/>
        <v>0.47659151167568792</v>
      </c>
      <c r="H34" s="31">
        <f t="shared" si="29"/>
        <v>2.8589779276794597E-3</v>
      </c>
      <c r="I34" s="31">
        <f t="shared" si="1"/>
        <v>3.1289042366766311</v>
      </c>
      <c r="J34" s="31">
        <f t="shared" si="30"/>
        <v>0.27090563732260653</v>
      </c>
      <c r="K34" s="31">
        <f t="shared" si="2"/>
        <v>1</v>
      </c>
      <c r="L34" s="31">
        <f t="shared" si="3"/>
        <v>1</v>
      </c>
      <c r="M34" s="31">
        <f t="shared" si="31"/>
        <v>0.17016444925429644</v>
      </c>
      <c r="N34" s="31">
        <f t="shared" si="32"/>
        <v>4.7905305158491757E-2</v>
      </c>
      <c r="O34" s="31">
        <f t="shared" si="4"/>
        <v>0.20373097692685321</v>
      </c>
      <c r="P34" s="31">
        <f t="shared" si="5"/>
        <v>4.3731778425655975E-2</v>
      </c>
      <c r="Q34" s="31">
        <f t="shared" si="6"/>
        <v>0.12225914409580468</v>
      </c>
      <c r="R34" s="31">
        <f t="shared" si="7"/>
        <v>7.9668094799067196E-2</v>
      </c>
      <c r="S34" s="31">
        <f t="shared" si="8"/>
        <v>2.5996533795493933E-2</v>
      </c>
      <c r="T34" s="31">
        <f t="shared" si="9"/>
        <v>0.97391532725206398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0.83641975308641969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5.8941109531413807E-2</v>
      </c>
      <c r="AJ34" s="41">
        <f t="shared" si="16"/>
        <v>0.13853835849414764</v>
      </c>
      <c r="AK34" s="41">
        <f t="shared" si="17"/>
        <v>0.13236727882845892</v>
      </c>
      <c r="AL34" s="41">
        <f t="shared" si="18"/>
        <v>0</v>
      </c>
      <c r="AM34" s="41">
        <f t="shared" si="19"/>
        <v>0</v>
      </c>
      <c r="AN34" s="41">
        <f t="shared" si="20"/>
        <v>7.9668094799067196E-2</v>
      </c>
      <c r="AO34" s="41">
        <f t="shared" si="21"/>
        <v>0.10186548846342661</v>
      </c>
      <c r="AP34" s="41">
        <f t="shared" si="22"/>
        <v>0</v>
      </c>
      <c r="AQ34" s="41">
        <f t="shared" si="23"/>
        <v>0</v>
      </c>
      <c r="AR34" s="41">
        <f t="shared" si="24"/>
        <v>2.5996533795493933E-2</v>
      </c>
      <c r="AS34" s="41">
        <f t="shared" si="25"/>
        <v>2.1865889212827987E-2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2178</v>
      </c>
      <c r="AZ34" s="46">
        <v>0.16084181808696796</v>
      </c>
      <c r="BA34" s="43">
        <v>2.36</v>
      </c>
      <c r="BB34" s="43">
        <v>3.24</v>
      </c>
      <c r="BC34" s="265">
        <f>IF(INDEX('[5]Hospital Capacity'!$I$2:$I$126,MATCH('Data Table'!A34,'[5]Hospital Capacity'!$B$2:$B$126,0))&gt;100,100,INDEX('[5]Hospital Capacity'!$I$2:$I$126,MATCH('Data Table'!A34,'[5]Hospital Capacity'!$B$2:$B$126,0)))</f>
        <v>8.5169407008086256E-2</v>
      </c>
      <c r="BD34" s="45">
        <v>304.65111673417903</v>
      </c>
      <c r="BE34" s="45">
        <f>INDEX('[3]60-Mile'!$S$4:$S$129,MATCH(E34,'[3]60-Mile'!$A$4:$A$129,0))</f>
        <v>336.6660136971451</v>
      </c>
      <c r="BF34" s="47">
        <f t="shared" si="36"/>
        <v>30</v>
      </c>
      <c r="BG34" s="43">
        <f t="shared" si="37"/>
        <v>30</v>
      </c>
      <c r="BH34" s="95">
        <v>211.14285714285714</v>
      </c>
      <c r="BI34" s="45">
        <f>INDEX('[3]60-Mile'!$V$4:$V$129,MATCH(E34,'[3]60-Mile'!$A$4:$A$129,0))</f>
        <v>177.85714285714286</v>
      </c>
      <c r="BJ34" s="47">
        <f t="shared" si="38"/>
        <v>30</v>
      </c>
      <c r="BK34" s="47">
        <f t="shared" si="26"/>
        <v>30</v>
      </c>
      <c r="BL34" s="95">
        <v>2.1428571428571428</v>
      </c>
      <c r="BM34" s="45">
        <f>INDEX('[3]60-Mile'!$AA$4:$AA$129,MATCH(E34,'[3]60-Mile'!$A$4:$A$129,0))</f>
        <v>2.1428571428571428</v>
      </c>
      <c r="BO34" s="20">
        <v>3205958</v>
      </c>
      <c r="BP34" s="38">
        <v>33.9630329929686</v>
      </c>
      <c r="BQ34" s="38">
        <f>INDEX('[3]60-Mile'!$U$4:$U$129,MATCH(E34,'[3]60-Mile'!$A$4:$A$129,0))</f>
        <v>34.146486712677209</v>
      </c>
      <c r="BR34" s="38">
        <v>-1</v>
      </c>
      <c r="BS34" s="38">
        <f>INDEX('[3]60-Mile'!$Z$4:$Z$129,MATCH(E34,'[3]60-Mile'!$A$4:$A$129,0))</f>
        <v>32.969486509508826</v>
      </c>
      <c r="BT34" s="118">
        <f t="shared" si="27"/>
        <v>-0.6728395061728395</v>
      </c>
      <c r="BU34" s="266">
        <v>0.91483059299191372</v>
      </c>
      <c r="BV34" s="2">
        <f>'[3]60-Mile'!B34</f>
        <v>103</v>
      </c>
      <c r="BW34" s="2">
        <f>'[3]60-Mile'!C34</f>
        <v>96</v>
      </c>
      <c r="BX34" s="2">
        <f>'[3]60-Mile'!D34</f>
        <v>82</v>
      </c>
      <c r="BY34" s="2">
        <f>'[3]60-Mile'!E34</f>
        <v>193</v>
      </c>
      <c r="BZ34" s="2">
        <f>'[3]60-Mile'!F34</f>
        <v>297</v>
      </c>
      <c r="CA34" s="2">
        <f>'[3]60-Mile'!G34</f>
        <v>225</v>
      </c>
      <c r="CB34" s="2">
        <f>'[3]60-Mile'!H34</f>
        <v>249</v>
      </c>
      <c r="CC34" s="2">
        <f>'[3]60-Mile'!I34</f>
        <v>2</v>
      </c>
      <c r="CD34" s="2">
        <f>'[3]60-Mile'!J34</f>
        <v>2</v>
      </c>
      <c r="CE34" s="2">
        <f>'[3]60-Mile'!K34</f>
        <v>3</v>
      </c>
      <c r="CF34" s="2">
        <f>'[3]60-Mile'!L34</f>
        <v>2</v>
      </c>
      <c r="CG34" s="2">
        <f>'[3]60-Mile'!M34</f>
        <v>1</v>
      </c>
      <c r="CH34" s="2">
        <f>'[3]60-Mile'!N34</f>
        <v>3</v>
      </c>
      <c r="CI34" s="2">
        <f>'[3]60-Mile'!O34</f>
        <v>2</v>
      </c>
      <c r="CJ34" s="2"/>
      <c r="CK34" s="2">
        <v>1134</v>
      </c>
      <c r="CL34" s="2">
        <v>1174</v>
      </c>
      <c r="CM34" s="2">
        <v>731</v>
      </c>
      <c r="CN34" s="2">
        <v>-1082</v>
      </c>
      <c r="CO34" s="2">
        <v>1560</v>
      </c>
      <c r="CP34" s="2">
        <v>1169</v>
      </c>
      <c r="CQ34" s="2">
        <v>2178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1.0032575674719998E-4</v>
      </c>
      <c r="G35" s="31">
        <f t="shared" si="0"/>
        <v>0.66517641773099956</v>
      </c>
      <c r="H35" s="31">
        <f t="shared" si="29"/>
        <v>1.5082578707378675E-4</v>
      </c>
      <c r="I35" s="31">
        <f t="shared" si="1"/>
        <v>3.0080919492835791</v>
      </c>
      <c r="J35" s="31">
        <f t="shared" si="30"/>
        <v>0.11124249605860347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0.11152723988345471</v>
      </c>
      <c r="N35" s="31">
        <f t="shared" si="32"/>
        <v>5.2736858041510001E-2</v>
      </c>
      <c r="O35" s="31">
        <f t="shared" si="4"/>
        <v>3.9273441335297005E-3</v>
      </c>
      <c r="P35" s="31">
        <f t="shared" si="5"/>
        <v>7.0741519007771272E-2</v>
      </c>
      <c r="Q35" s="31">
        <f t="shared" si="6"/>
        <v>9.5064842976799194E-2</v>
      </c>
      <c r="R35" s="31">
        <f t="shared" si="7"/>
        <v>4.3386300775530122E-2</v>
      </c>
      <c r="S35" s="31">
        <f t="shared" si="8"/>
        <v>4.6793760831889082E-2</v>
      </c>
      <c r="T35" s="31">
        <f t="shared" si="9"/>
        <v>0.73052632917865323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0.81489344971298261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0.14928867876786414</v>
      </c>
      <c r="AJ35" s="41">
        <f t="shared" si="16"/>
        <v>0.12356801471003874</v>
      </c>
      <c r="AK35" s="41">
        <f t="shared" si="17"/>
        <v>2.7786833241674552E-2</v>
      </c>
      <c r="AL35" s="41">
        <f t="shared" si="18"/>
        <v>0</v>
      </c>
      <c r="AM35" s="41">
        <f t="shared" si="19"/>
        <v>0</v>
      </c>
      <c r="AN35" s="41">
        <f t="shared" si="20"/>
        <v>4.3386300775530122E-2</v>
      </c>
      <c r="AO35" s="41">
        <f t="shared" si="21"/>
        <v>1.9636720667648502E-3</v>
      </c>
      <c r="AP35" s="41">
        <f t="shared" si="22"/>
        <v>0</v>
      </c>
      <c r="AQ35" s="41">
        <f t="shared" si="23"/>
        <v>6.7826067112727539E-2</v>
      </c>
      <c r="AR35" s="41">
        <f t="shared" si="24"/>
        <v>4.6793760831889082E-2</v>
      </c>
      <c r="AS35" s="41">
        <f t="shared" si="25"/>
        <v>1.4577259475218659E-3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3273</v>
      </c>
      <c r="AZ35" s="46">
        <v>0.21082988284569926</v>
      </c>
      <c r="BA35" s="43">
        <v>2.57</v>
      </c>
      <c r="BB35" s="43">
        <v>2.88</v>
      </c>
      <c r="BC35" s="265">
        <f>IF(INDEX('[5]Hospital Capacity'!$I$2:$I$126,MATCH('Data Table'!A35,'[5]Hospital Capacity'!$B$2:$B$126,0))&gt;100,100,INDEX('[5]Hospital Capacity'!$I$2:$I$126,MATCH('Data Table'!A35,'[5]Hospital Capacity'!$B$2:$B$126,0)))</f>
        <v>0.21572088385786242</v>
      </c>
      <c r="BD35" s="45">
        <v>276.7180374422947</v>
      </c>
      <c r="BE35" s="45">
        <f>INDEX('[3]60-Mile'!$S$4:$S$129,MATCH(E35,'[3]60-Mile'!$A$4:$A$129,0))</f>
        <v>87.76095587257565</v>
      </c>
      <c r="BF35" s="47">
        <f t="shared" si="36"/>
        <v>30</v>
      </c>
      <c r="BG35" s="43">
        <f t="shared" si="37"/>
        <v>30</v>
      </c>
      <c r="BH35" s="95">
        <v>115.57142857142857</v>
      </c>
      <c r="BI35" s="45">
        <f>INDEX('[3]60-Mile'!$V$4:$V$129,MATCH(E35,'[3]60-Mile'!$A$4:$A$129,0))</f>
        <v>3.4285714285714284</v>
      </c>
      <c r="BJ35" s="47">
        <f t="shared" si="38"/>
        <v>30</v>
      </c>
      <c r="BK35" s="47">
        <f t="shared" si="26"/>
        <v>28.764216077547601</v>
      </c>
      <c r="BL35" s="95">
        <v>3.8571428571428572</v>
      </c>
      <c r="BM35" s="45">
        <f>INDEX('[3]60-Mile'!$AA$4:$AA$129,MATCH(E35,'[3]60-Mile'!$A$4:$A$129,0))</f>
        <v>0.14285714285714285</v>
      </c>
      <c r="BO35" s="20">
        <v>3080156</v>
      </c>
      <c r="BP35" s="38">
        <v>63.042925057591752</v>
      </c>
      <c r="BQ35" s="38">
        <f>INDEX('[3]60-Mile'!$U$4:$U$129,MATCH(E35,'[3]60-Mile'!$A$4:$A$129,0))</f>
        <v>46.353353952266303</v>
      </c>
      <c r="BR35" s="38">
        <v>0</v>
      </c>
      <c r="BS35" s="38">
        <f>INDEX('[3]60-Mile'!$Z$4:$Z$129,MATCH(E35,'[3]60-Mile'!$A$4:$A$129,0))</f>
        <v>28.764216077547601</v>
      </c>
      <c r="BT35" s="118">
        <f t="shared" si="27"/>
        <v>-0.62978689942596522</v>
      </c>
      <c r="BU35" s="266">
        <v>0.78427911614213763</v>
      </c>
      <c r="BV35" s="2">
        <f>'[3]60-Mile'!B35</f>
        <v>4</v>
      </c>
      <c r="BW35" s="2">
        <f>'[3]60-Mile'!C35</f>
        <v>5</v>
      </c>
      <c r="BX35" s="2">
        <f>'[3]60-Mile'!D35</f>
        <v>2</v>
      </c>
      <c r="BY35" s="2">
        <f>'[3]60-Mile'!E35</f>
        <v>2</v>
      </c>
      <c r="BZ35" s="2">
        <f>'[3]60-Mile'!F35</f>
        <v>4</v>
      </c>
      <c r="CA35" s="2">
        <f>'[3]60-Mile'!G35</f>
        <v>5</v>
      </c>
      <c r="CB35" s="2">
        <f>'[3]60-Mile'!H35</f>
        <v>2</v>
      </c>
      <c r="CC35" s="2">
        <f>'[3]60-Mile'!I35</f>
        <v>0</v>
      </c>
      <c r="CD35" s="2">
        <f>'[3]60-Mile'!J35</f>
        <v>0</v>
      </c>
      <c r="CE35" s="2">
        <f>'[3]60-Mile'!K35</f>
        <v>0</v>
      </c>
      <c r="CF35" s="2">
        <f>'[3]60-Mile'!L35</f>
        <v>1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7456</v>
      </c>
      <c r="CL35" s="2">
        <v>4032</v>
      </c>
      <c r="CM35" s="2">
        <v>1681</v>
      </c>
      <c r="CN35" s="2">
        <v>1806</v>
      </c>
      <c r="CO35" s="2">
        <v>2666</v>
      </c>
      <c r="CP35" s="2">
        <v>3048</v>
      </c>
      <c r="CQ35" s="2">
        <v>3273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2.2837080437117692E-2</v>
      </c>
      <c r="G36" s="31">
        <f t="shared" ref="G36:G68" si="39">$X$15*AG36+$X$16*AH36+$X$17*AI36</f>
        <v>0.87222488879641136</v>
      </c>
      <c r="H36" s="31">
        <f t="shared" si="29"/>
        <v>2.6182559945784997E-2</v>
      </c>
      <c r="I36" s="31">
        <f t="shared" ref="I36:I67" si="40">$X$12*AA36+$X$13*AD36-$X$14*Z36</f>
        <v>3.4702607978558913</v>
      </c>
      <c r="J36" s="31">
        <f t="shared" si="30"/>
        <v>0.40459096527324995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0.60501821432628</v>
      </c>
      <c r="N36" s="31">
        <f t="shared" si="32"/>
        <v>0.48654928199846487</v>
      </c>
      <c r="O36" s="31">
        <f t="shared" ref="O36:O67" si="41">$X$4*AM36+$X$5*AO36</f>
        <v>0.73543697891262394</v>
      </c>
      <c r="P36" s="31">
        <f t="shared" ref="P36:P67" si="42">$X$6*AQ36+$X$7*AS36</f>
        <v>0.39253276193353909</v>
      </c>
      <c r="Q36" s="31">
        <f t="shared" ref="Q36:Q67" si="43">$X$8*AL36+$X$9*AN36+T36*P36</f>
        <v>0.39109719723368874</v>
      </c>
      <c r="R36" s="31">
        <f t="shared" ref="R36:R67" si="44">$X$8*AL36+$X$9*AN36</f>
        <v>0.10618797114810997</v>
      </c>
      <c r="S36" s="31">
        <f t="shared" ref="S36:S67" si="45">$X$10*AP36+$X$11*AR36</f>
        <v>3.4662045060658578E-2</v>
      </c>
      <c r="T36" s="31">
        <f t="shared" si="9"/>
        <v>0.72582279421002216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0.86816859322167184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0.15099677663144934</v>
      </c>
      <c r="AJ36" s="41">
        <f t="shared" ref="AJ36:AJ67" si="52">((BD36-MIN(BD$4:BD$128))/(MAX(BD$4:BD$128)-MIN(BD$4:BD$128)))</f>
        <v>0.36230521098017315</v>
      </c>
      <c r="AK36" s="41">
        <f t="shared" ref="AK36:AK67" si="53">((BE36-MIN(BE$4:BE$128))/(MAX(BE$4:BE$128)-MIN(BE$4:BE$128)))</f>
        <v>0.24791541778114426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0.45283184063738258</v>
      </c>
      <c r="AN36" s="41">
        <f t="shared" ref="AN36:AN67" si="56">((BH36-MIN(BH$4:BH$128))/(MAX(BH$4:BH$128)-MIN(BH$4:BH$128)))</f>
        <v>0.10618797114810997</v>
      </c>
      <c r="AO36" s="41">
        <f t="shared" ref="AO36:AO67" si="57">((BI36-MIN(BI$4:BI$128))/(MAX(BI$4:BI$128)-MIN(BI$4:BI$128)))</f>
        <v>0.14130256913762068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0.35463188729797057</v>
      </c>
      <c r="AR36" s="41">
        <f t="shared" si="24"/>
        <v>3.4662045060658578E-2</v>
      </c>
      <c r="AS36" s="41">
        <f t="shared" ref="AS36:AS67" si="60">((BM36-MIN(BM$4:BM$128))/(MAX(BM$4:BM$128)-MIN(BM$4:BM$128)))</f>
        <v>1.8950437317784258E-2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563</v>
      </c>
      <c r="AZ36" s="46">
        <v>0.20472543872071111</v>
      </c>
      <c r="BA36" s="43">
        <v>1.26</v>
      </c>
      <c r="BB36" s="43">
        <v>8.39</v>
      </c>
      <c r="BC36" s="265">
        <f>IF(INDEX('[5]Hospital Capacity'!$I$2:$I$126,MATCH('Data Table'!A36,'[5]Hospital Capacity'!$B$2:$B$126,0))&gt;100,100,INDEX('[5]Hospital Capacity'!$I$2:$I$126,MATCH('Data Table'!A36,'[5]Hospital Capacity'!$B$2:$B$126,0)))</f>
        <v>0.21818907088911937</v>
      </c>
      <c r="BD36" s="45">
        <v>722.17641364970268</v>
      </c>
      <c r="BE36" s="45">
        <f>INDEX('[3]60-Mile'!$S$4:$S$129,MATCH(E36,'[3]60-Mile'!$A$4:$A$129,0))</f>
        <v>611.674558996114</v>
      </c>
      <c r="BF36" s="47">
        <f t="shared" si="36"/>
        <v>30</v>
      </c>
      <c r="BG36" s="43">
        <f t="shared" si="37"/>
        <v>22.23168759816695</v>
      </c>
      <c r="BH36" s="95">
        <v>281</v>
      </c>
      <c r="BI36" s="45">
        <f>INDEX('[3]60-Mile'!$V$4:$V$129,MATCH(E36,'[3]60-Mile'!$A$4:$A$129,0))</f>
        <v>246.71428571428572</v>
      </c>
      <c r="BJ36" s="47">
        <f t="shared" si="38"/>
        <v>30</v>
      </c>
      <c r="BK36" s="47">
        <f t="shared" si="26"/>
        <v>23.538643719627583</v>
      </c>
      <c r="BL36" s="95">
        <v>2.8571428571428572</v>
      </c>
      <c r="BM36" s="45">
        <f>INDEX('[3]60-Mile'!$AA$4:$AA$129,MATCH(E36,'[3]60-Mile'!$A$4:$A$129,0))</f>
        <v>1.8571428571428572</v>
      </c>
      <c r="BO36" s="20">
        <v>1934408</v>
      </c>
      <c r="BP36" s="38">
        <v>49.520313783738644</v>
      </c>
      <c r="BQ36" s="38">
        <f>INDEX('[3]60-Mile'!$U$4:$U$129,MATCH(E36,'[3]60-Mile'!$A$4:$A$129,0))</f>
        <v>22.23168759816695</v>
      </c>
      <c r="BR36" s="38">
        <v>0</v>
      </c>
      <c r="BS36" s="38">
        <f>INDEX('[3]60-Mile'!$Z$4:$Z$129,MATCH(E36,'[3]60-Mile'!$A$4:$A$129,0))</f>
        <v>23.538643719627583</v>
      </c>
      <c r="BT36" s="118">
        <f t="shared" ref="BT36:BT67" si="61">-1+((AY36-MIN(AY$4:AY$128))*2/(MAX(AY$4:AY$128)-MIN(AY$4:AY$128)))</f>
        <v>-0.73633718644334356</v>
      </c>
      <c r="BU36" s="266">
        <v>0.78181092911088057</v>
      </c>
      <c r="BV36" s="2">
        <f>'[3]60-Mile'!B36</f>
        <v>180</v>
      </c>
      <c r="BW36" s="2">
        <f>'[3]60-Mile'!C36</f>
        <v>212</v>
      </c>
      <c r="BX36" s="2">
        <f>'[3]60-Mile'!D36</f>
        <v>305</v>
      </c>
      <c r="BY36" s="2">
        <f>'[3]60-Mile'!E36</f>
        <v>255</v>
      </c>
      <c r="BZ36" s="2">
        <f>'[3]60-Mile'!F36</f>
        <v>311</v>
      </c>
      <c r="CA36" s="2">
        <f>'[3]60-Mile'!G36</f>
        <v>285</v>
      </c>
      <c r="CB36" s="2">
        <f>'[3]60-Mile'!H36</f>
        <v>179</v>
      </c>
      <c r="CC36" s="2">
        <f>'[3]60-Mile'!I36</f>
        <v>0</v>
      </c>
      <c r="CD36" s="2">
        <f>'[3]60-Mile'!J36</f>
        <v>1</v>
      </c>
      <c r="CE36" s="2">
        <f>'[3]60-Mile'!K36</f>
        <v>4</v>
      </c>
      <c r="CF36" s="2">
        <f>'[3]60-Mile'!L36</f>
        <v>2</v>
      </c>
      <c r="CG36" s="2">
        <f>'[3]60-Mile'!M36</f>
        <v>5</v>
      </c>
      <c r="CH36" s="2">
        <f>'[3]60-Mile'!N36</f>
        <v>0</v>
      </c>
      <c r="CI36" s="2">
        <f>'[3]60-Mile'!O36</f>
        <v>1</v>
      </c>
      <c r="CJ36" s="2"/>
      <c r="CK36" s="2">
        <v>100</v>
      </c>
      <c r="CL36" s="2">
        <v>-261</v>
      </c>
      <c r="CM36" s="2">
        <v>-1011</v>
      </c>
      <c r="CN36" s="2">
        <v>-1027</v>
      </c>
      <c r="CO36" s="2">
        <v>275</v>
      </c>
      <c r="CP36" s="2">
        <v>-376</v>
      </c>
      <c r="CQ36" s="2">
        <v>563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0.66635380125485466</v>
      </c>
      <c r="G37" s="31">
        <f t="shared" si="39"/>
        <v>1.6402422106553196</v>
      </c>
      <c r="H37" s="31">
        <f t="shared" si="29"/>
        <v>0.40625329413308353</v>
      </c>
      <c r="I37" s="31">
        <f t="shared" si="40"/>
        <v>2.9385218018760955</v>
      </c>
      <c r="J37" s="31">
        <f t="shared" si="30"/>
        <v>0.65990084764845436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1.378042817219471</v>
      </c>
      <c r="N37" s="31">
        <f t="shared" si="32"/>
        <v>0.74169918003871926</v>
      </c>
      <c r="O37" s="31">
        <f t="shared" si="41"/>
        <v>0.50450008181966943</v>
      </c>
      <c r="P37" s="31">
        <f t="shared" si="42"/>
        <v>0.82215743440233235</v>
      </c>
      <c r="Q37" s="31">
        <f t="shared" si="43"/>
        <v>0.64065303062812839</v>
      </c>
      <c r="R37" s="31">
        <f t="shared" si="44"/>
        <v>2.6736807852920434E-2</v>
      </c>
      <c r="S37" s="31">
        <f t="shared" si="45"/>
        <v>6.2391681109185443E-2</v>
      </c>
      <c r="T37" s="31">
        <f t="shared" si="9"/>
        <v>0.74671370358828493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0.85729731854997249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0.36186337291996779</v>
      </c>
      <c r="AJ37" s="41">
        <f t="shared" si="52"/>
        <v>0.15704393683958098</v>
      </c>
      <c r="AK37" s="41">
        <f t="shared" si="53"/>
        <v>0.50405208900776699</v>
      </c>
      <c r="AL37" s="41">
        <f t="shared" si="54"/>
        <v>0</v>
      </c>
      <c r="AM37" s="41">
        <f t="shared" si="55"/>
        <v>0</v>
      </c>
      <c r="AN37" s="41">
        <f t="shared" si="56"/>
        <v>2.6736807852920434E-2</v>
      </c>
      <c r="AO37" s="41">
        <f t="shared" si="57"/>
        <v>0.25225004090983472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6.2391681109185443E-2</v>
      </c>
      <c r="AS37" s="41">
        <f t="shared" si="60"/>
        <v>0.41107871720116618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1116</v>
      </c>
      <c r="AZ37" s="46">
        <v>0.20092097291231448</v>
      </c>
      <c r="BA37" s="43">
        <v>3.42</v>
      </c>
      <c r="BB37" s="43">
        <v>8.11</v>
      </c>
      <c r="BC37" s="265">
        <f>IF(INDEX('[5]Hospital Capacity'!$I$2:$I$126,MATCH('Data Table'!A37,'[5]Hospital Capacity'!$B$2:$B$126,0))&gt;100,100,INDEX('[5]Hospital Capacity'!$I$2:$I$126,MATCH('Data Table'!A37,'[5]Hospital Capacity'!$B$2:$B$126,0)))</f>
        <v>0.52288952709846237</v>
      </c>
      <c r="BD37" s="45">
        <v>339.1805700800586</v>
      </c>
      <c r="BE37" s="45">
        <f>INDEX('[3]60-Mile'!$S$4:$S$129,MATCH(E37,'[3]60-Mile'!$A$4:$A$129,0))</f>
        <v>1221.2886470308633</v>
      </c>
      <c r="BF37" s="47">
        <f t="shared" si="36"/>
        <v>30</v>
      </c>
      <c r="BG37" s="43">
        <f t="shared" si="37"/>
        <v>30</v>
      </c>
      <c r="BH37" s="95">
        <v>71.714285714285708</v>
      </c>
      <c r="BI37" s="45">
        <f>INDEX('[3]60-Mile'!$V$4:$V$129,MATCH(E37,'[3]60-Mile'!$A$4:$A$129,0))</f>
        <v>440.42857142857144</v>
      </c>
      <c r="BJ37" s="47">
        <f t="shared" si="38"/>
        <v>30</v>
      </c>
      <c r="BK37" s="47">
        <f t="shared" si="26"/>
        <v>30</v>
      </c>
      <c r="BL37" s="95">
        <v>5.1428571428571432</v>
      </c>
      <c r="BM37" s="45">
        <f>INDEX('[3]60-Mile'!$AA$4:$AA$129,MATCH(E37,'[3]60-Mile'!$A$4:$A$129,0))</f>
        <v>40.285714285714285</v>
      </c>
      <c r="BO37" s="20">
        <v>1359711</v>
      </c>
      <c r="BP37" s="38">
        <v>30.065562068224889</v>
      </c>
      <c r="BQ37" s="38">
        <f>INDEX('[3]60-Mile'!$U$4:$U$129,MATCH(E37,'[3]60-Mile'!$A$4:$A$129,0))</f>
        <v>106.0026903151843</v>
      </c>
      <c r="BR37" s="38">
        <v>-2.4094208396532091</v>
      </c>
      <c r="BS37" s="38">
        <f>INDEX('[3]60-Mile'!$Z$4:$Z$129,MATCH(E37,'[3]60-Mile'!$A$4:$A$129,0))</f>
        <v>77.6467163957726</v>
      </c>
      <c r="BT37" s="118">
        <f t="shared" si="61"/>
        <v>-0.71459463709994497</v>
      </c>
      <c r="BU37" s="266">
        <v>0.47711047290153763</v>
      </c>
      <c r="BV37" s="2">
        <f>'[3]60-Mile'!B37</f>
        <v>377</v>
      </c>
      <c r="BW37" s="2">
        <f>'[3]60-Mile'!C37</f>
        <v>287</v>
      </c>
      <c r="BX37" s="2">
        <f>'[3]60-Mile'!D37</f>
        <v>362</v>
      </c>
      <c r="BY37" s="2">
        <f>'[3]60-Mile'!E37</f>
        <v>545</v>
      </c>
      <c r="BZ37" s="2">
        <f>'[3]60-Mile'!F37</f>
        <v>469</v>
      </c>
      <c r="CA37" s="2">
        <f>'[3]60-Mile'!G37</f>
        <v>492</v>
      </c>
      <c r="CB37" s="2">
        <f>'[3]60-Mile'!H37</f>
        <v>551</v>
      </c>
      <c r="CC37" s="2">
        <f>'[3]60-Mile'!I37</f>
        <v>17</v>
      </c>
      <c r="CD37" s="2">
        <f>'[3]60-Mile'!J37</f>
        <v>32</v>
      </c>
      <c r="CE37" s="2">
        <f>'[3]60-Mile'!K37</f>
        <v>42</v>
      </c>
      <c r="CF37" s="2">
        <f>'[3]60-Mile'!L37</f>
        <v>51</v>
      </c>
      <c r="CG37" s="2">
        <f>'[3]60-Mile'!M37</f>
        <v>58</v>
      </c>
      <c r="CH37" s="2">
        <f>'[3]60-Mile'!N37</f>
        <v>35</v>
      </c>
      <c r="CI37" s="2">
        <f>'[3]60-Mile'!O37</f>
        <v>47</v>
      </c>
      <c r="CJ37" s="2"/>
      <c r="CK37" s="2">
        <v>1173</v>
      </c>
      <c r="CL37" s="2">
        <v>853</v>
      </c>
      <c r="CM37" s="2">
        <v>814</v>
      </c>
      <c r="CN37" s="2">
        <v>266</v>
      </c>
      <c r="CO37" s="2">
        <v>1038</v>
      </c>
      <c r="CP37" s="2">
        <v>790</v>
      </c>
      <c r="CQ37" s="2">
        <v>1116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3.1819513767486916E-6</v>
      </c>
      <c r="G38" s="31">
        <f t="shared" si="39"/>
        <v>0.50231256358725129</v>
      </c>
      <c r="H38" s="31">
        <f t="shared" si="29"/>
        <v>6.3346044025354925E-6</v>
      </c>
      <c r="I38" s="31">
        <f t="shared" si="40"/>
        <v>2.3927945572621381</v>
      </c>
      <c r="J38" s="31">
        <f t="shared" si="30"/>
        <v>7.0249116590603983E-2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3.6430988374128136E-3</v>
      </c>
      <c r="N38" s="31">
        <f t="shared" si="32"/>
        <v>3.0822246776311233E-3</v>
      </c>
      <c r="O38" s="31">
        <f t="shared" si="41"/>
        <v>3.6000654557355586E-3</v>
      </c>
      <c r="P38" s="31">
        <f t="shared" si="42"/>
        <v>2.9154518950437317E-3</v>
      </c>
      <c r="Q38" s="31">
        <f t="shared" si="43"/>
        <v>2.85603841058501E-3</v>
      </c>
      <c r="R38" s="31">
        <f t="shared" si="44"/>
        <v>6.5079451163295183E-4</v>
      </c>
      <c r="S38" s="31">
        <f t="shared" si="45"/>
        <v>1.7331022530329288E-3</v>
      </c>
      <c r="T38" s="31">
        <f t="shared" si="9"/>
        <v>0.756398657340556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0.85297239915074308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5.9146049815894393E-2</v>
      </c>
      <c r="AK38" s="41">
        <f t="shared" si="53"/>
        <v>5.7190758697156056E-2</v>
      </c>
      <c r="AL38" s="41">
        <f t="shared" si="54"/>
        <v>0</v>
      </c>
      <c r="AM38" s="41">
        <f t="shared" si="55"/>
        <v>0</v>
      </c>
      <c r="AN38" s="41">
        <f t="shared" si="56"/>
        <v>6.5079451163295183E-4</v>
      </c>
      <c r="AO38" s="41">
        <f t="shared" si="57"/>
        <v>1.8000327278677793E-3</v>
      </c>
      <c r="AP38" s="41">
        <f t="shared" si="58"/>
        <v>0</v>
      </c>
      <c r="AQ38" s="41">
        <f t="shared" si="59"/>
        <v>0</v>
      </c>
      <c r="AR38" s="41">
        <f t="shared" si="62"/>
        <v>1.7331022530329288E-3</v>
      </c>
      <c r="AS38" s="41">
        <f t="shared" si="60"/>
        <v>1.4577259475218659E-3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1336</v>
      </c>
      <c r="AZ38" s="46">
        <v>0.19915824915824915</v>
      </c>
      <c r="BA38" s="43">
        <v>2.48</v>
      </c>
      <c r="BB38" s="43">
        <v>4.83</v>
      </c>
      <c r="BC38" s="265">
        <f>IF(INDEX('[5]Hospital Capacity'!$I$2:$I$126,MATCH('Data Table'!A38,'[5]Hospital Capacity'!$B$2:$B$126,0))&gt;100,100,INDEX('[5]Hospital Capacity'!$I$2:$I$126,MATCH('Data Table'!A38,'[5]Hospital Capacity'!$B$2:$B$126,0)))</f>
        <v>0</v>
      </c>
      <c r="BD38" s="45">
        <v>156.51345967987186</v>
      </c>
      <c r="BE38" s="45">
        <f>INDEX('[3]60-Mile'!$S$4:$S$129,MATCH(E38,'[3]60-Mile'!$A$4:$A$129,0))</f>
        <v>157.74330988437399</v>
      </c>
      <c r="BF38" s="47">
        <f t="shared" si="36"/>
        <v>30</v>
      </c>
      <c r="BG38" s="43">
        <f t="shared" si="37"/>
        <v>30</v>
      </c>
      <c r="BH38" s="95">
        <v>3</v>
      </c>
      <c r="BI38" s="45">
        <f>INDEX('[3]60-Mile'!$V$4:$V$129,MATCH(E38,'[3]60-Mile'!$A$4:$A$129,0))</f>
        <v>3.1428571428571428</v>
      </c>
      <c r="BJ38" s="47">
        <f t="shared" si="38"/>
        <v>30</v>
      </c>
      <c r="BK38" s="47">
        <f t="shared" si="26"/>
        <v>30</v>
      </c>
      <c r="BL38" s="95">
        <v>0.14285714285714285</v>
      </c>
      <c r="BM38" s="45">
        <f>INDEX('[3]60-Mile'!$AA$4:$AA$129,MATCH(E38,'[3]60-Mile'!$A$4:$A$129,0))</f>
        <v>0.14285714285714285</v>
      </c>
      <c r="BO38" s="20">
        <v>623989</v>
      </c>
      <c r="BP38" s="38">
        <v>340.33514801279853</v>
      </c>
      <c r="BQ38" s="38">
        <f>INDEX('[3]60-Mile'!$U$4:$U$129,MATCH(E38,'[3]60-Mile'!$A$4:$A$129,0))</f>
        <v>198.80701267061502</v>
      </c>
      <c r="BR38" s="38">
        <v>0</v>
      </c>
      <c r="BS38" s="38">
        <f>INDEX('[3]60-Mile'!$Z$4:$Z$129,MATCH(E38,'[3]60-Mile'!$A$4:$A$129,0))</f>
        <v>256.81087449383728</v>
      </c>
      <c r="BT38" s="118">
        <f t="shared" si="61"/>
        <v>-0.70594479830148615</v>
      </c>
      <c r="BU38" s="266">
        <v>1</v>
      </c>
      <c r="BV38" s="2">
        <f>'[3]60-Mile'!B38</f>
        <v>4</v>
      </c>
      <c r="BW38" s="2">
        <f>'[3]60-Mile'!C38</f>
        <v>4</v>
      </c>
      <c r="BX38" s="2">
        <f>'[3]60-Mile'!D38</f>
        <v>3</v>
      </c>
      <c r="BY38" s="2">
        <f>'[3]60-Mile'!E38</f>
        <v>3</v>
      </c>
      <c r="BZ38" s="2">
        <f>'[3]60-Mile'!F38</f>
        <v>1</v>
      </c>
      <c r="CA38" s="2">
        <f>'[3]60-Mile'!G38</f>
        <v>2</v>
      </c>
      <c r="CB38" s="2">
        <f>'[3]60-Mile'!H38</f>
        <v>5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1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704</v>
      </c>
      <c r="CL38" s="2">
        <v>536</v>
      </c>
      <c r="CM38" s="2">
        <v>123</v>
      </c>
      <c r="CN38" s="2">
        <v>723</v>
      </c>
      <c r="CO38" s="2">
        <v>762</v>
      </c>
      <c r="CP38" s="2">
        <v>1263</v>
      </c>
      <c r="CQ38" s="2">
        <v>1336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3.2460828719431943E-3</v>
      </c>
      <c r="G39" s="31">
        <f t="shared" si="39"/>
        <v>0.83419519229907202</v>
      </c>
      <c r="H39" s="31">
        <f t="shared" si="29"/>
        <v>3.8912749700665055E-3</v>
      </c>
      <c r="I39" s="31">
        <f t="shared" si="40"/>
        <v>3.0195856097309557</v>
      </c>
      <c r="J39" s="31">
        <f t="shared" si="30"/>
        <v>0.20428104099963301</v>
      </c>
      <c r="K39" s="31">
        <f t="shared" si="2"/>
        <v>1</v>
      </c>
      <c r="L39" s="31">
        <f t="shared" si="3"/>
        <v>1</v>
      </c>
      <c r="M39" s="31">
        <f t="shared" si="31"/>
        <v>0.4708876903727614</v>
      </c>
      <c r="N39" s="31">
        <f t="shared" si="32"/>
        <v>0.16688667379206373</v>
      </c>
      <c r="O39" s="31">
        <f t="shared" si="41"/>
        <v>0.25167730322369497</v>
      </c>
      <c r="P39" s="31">
        <f t="shared" si="42"/>
        <v>0.14285714285714285</v>
      </c>
      <c r="Q39" s="31">
        <f t="shared" si="43"/>
        <v>0.30400101658069767</v>
      </c>
      <c r="R39" s="31">
        <f t="shared" si="44"/>
        <v>0.19268940831932316</v>
      </c>
      <c r="S39" s="31">
        <f t="shared" si="45"/>
        <v>1.1853116370630248</v>
      </c>
      <c r="T39" s="31">
        <f t="shared" si="9"/>
        <v>0.77918125782962178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0.8596956829440906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0.15619489800473321</v>
      </c>
      <c r="AJ39" s="41">
        <f t="shared" si="52"/>
        <v>0.12142801831162826</v>
      </c>
      <c r="AK39" s="41">
        <f t="shared" si="53"/>
        <v>8.2853022688004749E-2</v>
      </c>
      <c r="AL39" s="41">
        <f t="shared" si="54"/>
        <v>0</v>
      </c>
      <c r="AM39" s="41">
        <f t="shared" si="55"/>
        <v>0</v>
      </c>
      <c r="AN39" s="41">
        <f t="shared" si="56"/>
        <v>0.19268940831932316</v>
      </c>
      <c r="AO39" s="41">
        <f t="shared" si="57"/>
        <v>0.12583865161184749</v>
      </c>
      <c r="AP39" s="41">
        <f t="shared" si="58"/>
        <v>0.99293728697636974</v>
      </c>
      <c r="AQ39" s="41">
        <f t="shared" si="59"/>
        <v>0</v>
      </c>
      <c r="AR39" s="41">
        <f t="shared" si="62"/>
        <v>0.19237435008665513</v>
      </c>
      <c r="AS39" s="41">
        <f t="shared" si="60"/>
        <v>7.1428571428571425E-2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994</v>
      </c>
      <c r="AZ39" s="46">
        <v>0.1929198251415202</v>
      </c>
      <c r="BA39" s="43">
        <v>2.99</v>
      </c>
      <c r="BB39" s="43">
        <v>3.96</v>
      </c>
      <c r="BC39" s="265">
        <f>IF(INDEX('[5]Hospital Capacity'!$I$2:$I$126,MATCH('Data Table'!A39,'[5]Hospital Capacity'!$B$2:$B$126,0))&gt;100,100,INDEX('[5]Hospital Capacity'!$I$2:$I$126,MATCH('Data Table'!A39,'[5]Hospital Capacity'!$B$2:$B$126,0)))</f>
        <v>0.22570031250703787</v>
      </c>
      <c r="BD39" s="45">
        <v>272.72503033816929</v>
      </c>
      <c r="BE39" s="45">
        <f>INDEX('[3]60-Mile'!$S$4:$S$129,MATCH(E39,'[3]60-Mile'!$A$4:$A$129,0))</f>
        <v>218.82038090575364</v>
      </c>
      <c r="BF39" s="47">
        <f t="shared" si="36"/>
        <v>30</v>
      </c>
      <c r="BG39" s="43">
        <f t="shared" si="37"/>
        <v>30</v>
      </c>
      <c r="BH39" s="95">
        <v>508.85714285714283</v>
      </c>
      <c r="BI39" s="45">
        <f>INDEX('[3]60-Mile'!$V$4:$V$129,MATCH(E39,'[3]60-Mile'!$A$4:$A$129,0))</f>
        <v>219.71428571428572</v>
      </c>
      <c r="BJ39" s="47">
        <f t="shared" si="38"/>
        <v>0.533484382560384</v>
      </c>
      <c r="BK39" s="47">
        <f t="shared" si="26"/>
        <v>30</v>
      </c>
      <c r="BL39" s="95">
        <v>15.857142857142858</v>
      </c>
      <c r="BM39" s="45">
        <f>INDEX('[3]60-Mile'!$AA$4:$AA$129,MATCH(E39,'[3]60-Mile'!$A$4:$A$129,0))</f>
        <v>7</v>
      </c>
      <c r="BO39" s="20">
        <v>7278717</v>
      </c>
      <c r="BP39" s="38">
        <v>74.242195758044986</v>
      </c>
      <c r="BQ39" s="38">
        <f>INDEX('[3]60-Mile'!$U$4:$U$129,MATCH(E39,'[3]60-Mile'!$A$4:$A$129,0))</f>
        <v>30.616147972783359</v>
      </c>
      <c r="BR39" s="38">
        <v>0.533484382560384</v>
      </c>
      <c r="BS39" s="38">
        <f>INDEX('[3]60-Mile'!$Z$4:$Z$129,MATCH(E39,'[3]60-Mile'!$A$4:$A$129,0))</f>
        <v>42.4295659284629</v>
      </c>
      <c r="BT39" s="118">
        <f t="shared" si="61"/>
        <v>-0.7193913658881812</v>
      </c>
      <c r="BU39" s="266">
        <v>0.77429968749296219</v>
      </c>
      <c r="BV39" s="2">
        <f>'[3]60-Mile'!B39</f>
        <v>102</v>
      </c>
      <c r="BW39" s="2">
        <f>'[3]60-Mile'!C39</f>
        <v>69</v>
      </c>
      <c r="BX39" s="2">
        <f>'[3]60-Mile'!D39</f>
        <v>179</v>
      </c>
      <c r="BY39" s="2">
        <f>'[3]60-Mile'!E39</f>
        <v>269</v>
      </c>
      <c r="BZ39" s="2">
        <f>'[3]60-Mile'!F39</f>
        <v>216</v>
      </c>
      <c r="CA39" s="2">
        <f>'[3]60-Mile'!G39</f>
        <v>410</v>
      </c>
      <c r="CB39" s="2">
        <f>'[3]60-Mile'!H39</f>
        <v>293</v>
      </c>
      <c r="CC39" s="2">
        <f>'[3]60-Mile'!I39</f>
        <v>1</v>
      </c>
      <c r="CD39" s="2">
        <f>'[3]60-Mile'!J39</f>
        <v>0</v>
      </c>
      <c r="CE39" s="2">
        <f>'[3]60-Mile'!K39</f>
        <v>13</v>
      </c>
      <c r="CF39" s="2">
        <f>'[3]60-Mile'!L39</f>
        <v>6</v>
      </c>
      <c r="CG39" s="2">
        <f>'[3]60-Mile'!M39</f>
        <v>16</v>
      </c>
      <c r="CH39" s="2">
        <f>'[3]60-Mile'!N39</f>
        <v>11</v>
      </c>
      <c r="CI39" s="2">
        <f>'[3]60-Mile'!O39</f>
        <v>2</v>
      </c>
      <c r="CJ39" s="2"/>
      <c r="CK39" s="2">
        <v>0</v>
      </c>
      <c r="CL39" s="2">
        <v>745</v>
      </c>
      <c r="CM39" s="2">
        <v>1638</v>
      </c>
      <c r="CN39" s="2">
        <v>-121</v>
      </c>
      <c r="CO39" s="2">
        <v>-666</v>
      </c>
      <c r="CP39" s="2">
        <v>1349</v>
      </c>
      <c r="CQ39" s="2">
        <v>994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1.005421102102309E-2</v>
      </c>
      <c r="G40" s="31">
        <f t="shared" si="39"/>
        <v>1.1023391119984645</v>
      </c>
      <c r="H40" s="31">
        <f t="shared" si="29"/>
        <v>9.1207967780400183E-3</v>
      </c>
      <c r="I40" s="31">
        <f t="shared" si="40"/>
        <v>3</v>
      </c>
      <c r="J40" s="31">
        <f t="shared" si="30"/>
        <v>0.19379809893874636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1.253095705665618</v>
      </c>
      <c r="N40" s="31">
        <f t="shared" si="32"/>
        <v>-0.61622739392468673</v>
      </c>
      <c r="O40" s="31">
        <f t="shared" si="41"/>
        <v>0.29422353133693335</v>
      </c>
      <c r="P40" s="31">
        <f t="shared" si="42"/>
        <v>0.15451895043731778</v>
      </c>
      <c r="Q40" s="31">
        <f t="shared" si="43"/>
        <v>2.0069957655661774</v>
      </c>
      <c r="R40" s="31">
        <f t="shared" si="44"/>
        <v>1</v>
      </c>
      <c r="S40" s="31">
        <f t="shared" si="45"/>
        <v>0.79029462738301548</v>
      </c>
      <c r="T40" s="31">
        <f t="shared" si="9"/>
        <v>6.5169725960226215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2.3983643941181132E-2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0.20390233977156774</v>
      </c>
      <c r="AJ40" s="41">
        <f t="shared" si="52"/>
        <v>0.12691180591977108</v>
      </c>
      <c r="AK40" s="41">
        <f t="shared" si="53"/>
        <v>8.0556731280069016E-2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0.14711176566846668</v>
      </c>
      <c r="AP40" s="41">
        <f t="shared" si="58"/>
        <v>0</v>
      </c>
      <c r="AQ40" s="41">
        <f t="shared" si="59"/>
        <v>0</v>
      </c>
      <c r="AR40" s="41">
        <f t="shared" si="62"/>
        <v>0.79029462738301548</v>
      </c>
      <c r="AS40" s="41">
        <f t="shared" si="60"/>
        <v>7.7259475218658891E-2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43505</v>
      </c>
      <c r="AZ40" s="46">
        <v>0.1524694325330333</v>
      </c>
      <c r="BA40" s="43">
        <v>3.09</v>
      </c>
      <c r="BB40" s="43">
        <v>5.97</v>
      </c>
      <c r="BC40" s="265">
        <f>IF(INDEX('[5]Hospital Capacity'!$I$2:$I$126,MATCH('Data Table'!A40,'[5]Hospital Capacity'!$B$2:$B$126,0))&gt;100,100,INDEX('[5]Hospital Capacity'!$I$2:$I$126,MATCH('Data Table'!A40,'[5]Hospital Capacity'!$B$2:$B$126,0)))</f>
        <v>0.29463716417910446</v>
      </c>
      <c r="BD40" s="45">
        <v>282.95719843578547</v>
      </c>
      <c r="BE40" s="45">
        <f>INDEX('[3]60-Mile'!$S$4:$S$129,MATCH(E40,'[3]60-Mile'!$A$4:$A$129,0))</f>
        <v>213.35512836769664</v>
      </c>
      <c r="BF40" s="47">
        <f t="shared" si="36"/>
        <v>30</v>
      </c>
      <c r="BG40" s="43">
        <f t="shared" si="37"/>
        <v>30</v>
      </c>
      <c r="BH40" s="95">
        <v>2635.4285714285716</v>
      </c>
      <c r="BI40" s="45">
        <f>INDEX('[3]60-Mile'!$V$4:$V$129,MATCH(E40,'[3]60-Mile'!$A$4:$A$129,0))</f>
        <v>256.85714285714283</v>
      </c>
      <c r="BJ40" s="47">
        <f t="shared" si="38"/>
        <v>30</v>
      </c>
      <c r="BK40" s="47">
        <f t="shared" si="26"/>
        <v>30</v>
      </c>
      <c r="BL40" s="95">
        <v>65.142857142857139</v>
      </c>
      <c r="BM40" s="45">
        <f>INDEX('[3]60-Mile'!$AA$4:$AA$129,MATCH(E40,'[3]60-Mile'!$A$4:$A$129,0))</f>
        <v>7.5714285714285712</v>
      </c>
      <c r="BO40" s="20">
        <v>39512223</v>
      </c>
      <c r="BP40" s="38">
        <v>31.979780840140677</v>
      </c>
      <c r="BQ40" s="38">
        <f>INDEX('[3]60-Mile'!$U$4:$U$129,MATCH(E40,'[3]60-Mile'!$A$4:$A$129,0))</f>
        <v>37.157085601164255</v>
      </c>
      <c r="BR40" s="38">
        <v>-1.7095112913514545</v>
      </c>
      <c r="BS40" s="38">
        <f>INDEX('[3]60-Mile'!$Z$4:$Z$129,MATCH(E40,'[3]60-Mile'!$A$4:$A$129,0))</f>
        <v>41.672878691721777</v>
      </c>
      <c r="BT40" s="118">
        <f t="shared" si="61"/>
        <v>0.95203271211763774</v>
      </c>
      <c r="BU40" s="266">
        <v>0.70536283582089554</v>
      </c>
      <c r="BV40" s="2">
        <f>'[3]60-Mile'!B40</f>
        <v>229</v>
      </c>
      <c r="BW40" s="2">
        <f>'[3]60-Mile'!C40</f>
        <v>217</v>
      </c>
      <c r="BX40" s="2">
        <f>'[3]60-Mile'!D40</f>
        <v>151</v>
      </c>
      <c r="BY40" s="2">
        <f>'[3]60-Mile'!E40</f>
        <v>315</v>
      </c>
      <c r="BZ40" s="2">
        <f>'[3]60-Mile'!F40</f>
        <v>336</v>
      </c>
      <c r="CA40" s="2">
        <f>'[3]60-Mile'!G40</f>
        <v>276</v>
      </c>
      <c r="CB40" s="2">
        <f>'[3]60-Mile'!H40</f>
        <v>274</v>
      </c>
      <c r="CC40" s="2">
        <f>'[3]60-Mile'!I40</f>
        <v>0</v>
      </c>
      <c r="CD40" s="2">
        <f>'[3]60-Mile'!J40</f>
        <v>0</v>
      </c>
      <c r="CE40" s="2">
        <f>'[3]60-Mile'!K40</f>
        <v>20</v>
      </c>
      <c r="CF40" s="2">
        <f>'[3]60-Mile'!L40</f>
        <v>13</v>
      </c>
      <c r="CG40" s="2">
        <f>'[3]60-Mile'!M40</f>
        <v>13</v>
      </c>
      <c r="CH40" s="2">
        <f>'[3]60-Mile'!N40</f>
        <v>6</v>
      </c>
      <c r="CI40" s="2">
        <f>'[3]60-Mile'!O40</f>
        <v>1</v>
      </c>
      <c r="CJ40" s="2"/>
      <c r="CK40" s="2">
        <v>30544</v>
      </c>
      <c r="CL40" s="2">
        <v>18028</v>
      </c>
      <c r="CM40" s="2">
        <v>26495</v>
      </c>
      <c r="CN40" s="2">
        <v>23029</v>
      </c>
      <c r="CO40" s="2">
        <v>23197</v>
      </c>
      <c r="CP40" s="2">
        <v>19203</v>
      </c>
      <c r="CQ40" s="2">
        <v>43505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1.2149413924941561E-3</v>
      </c>
      <c r="G41" s="31">
        <f t="shared" si="39"/>
        <v>0.53871502413432393</v>
      </c>
      <c r="H41" s="31">
        <f t="shared" si="29"/>
        <v>2.2552580456549898E-3</v>
      </c>
      <c r="I41" s="31">
        <f t="shared" si="40"/>
        <v>3.3959385630347385</v>
      </c>
      <c r="J41" s="31">
        <f t="shared" si="30"/>
        <v>0.25861963704964225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0.22272127789060844</v>
      </c>
      <c r="N41" s="31">
        <f t="shared" si="32"/>
        <v>7.1640249065657413E-2</v>
      </c>
      <c r="O41" s="31">
        <f t="shared" si="41"/>
        <v>0.17476681394207169</v>
      </c>
      <c r="P41" s="31">
        <f t="shared" si="42"/>
        <v>6.4139941690962099E-2</v>
      </c>
      <c r="Q41" s="31">
        <f t="shared" si="43"/>
        <v>0.24615806515854305</v>
      </c>
      <c r="R41" s="31">
        <f t="shared" si="44"/>
        <v>0.18636669870873285</v>
      </c>
      <c r="S41" s="31">
        <f t="shared" si="45"/>
        <v>5.0259965337954945E-2</v>
      </c>
      <c r="T41" s="31">
        <f t="shared" si="9"/>
        <v>0.93220175874022249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0.74091766926161828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3.5147933765276425E-2</v>
      </c>
      <c r="AJ41" s="41">
        <f t="shared" si="52"/>
        <v>0.15827750776500898</v>
      </c>
      <c r="AK41" s="41">
        <f t="shared" si="53"/>
        <v>0.18736951642359476</v>
      </c>
      <c r="AL41" s="41">
        <f t="shared" si="54"/>
        <v>2.7030509110598455E-2</v>
      </c>
      <c r="AM41" s="41">
        <f t="shared" si="55"/>
        <v>0</v>
      </c>
      <c r="AN41" s="41">
        <f t="shared" si="56"/>
        <v>0.15933618959813439</v>
      </c>
      <c r="AO41" s="41">
        <f t="shared" si="57"/>
        <v>8.7383406971035846E-2</v>
      </c>
      <c r="AP41" s="41">
        <f t="shared" si="58"/>
        <v>0</v>
      </c>
      <c r="AQ41" s="41">
        <f t="shared" si="59"/>
        <v>0</v>
      </c>
      <c r="AR41" s="41">
        <f t="shared" si="62"/>
        <v>5.0259965337954945E-2</v>
      </c>
      <c r="AS41" s="41">
        <f t="shared" si="60"/>
        <v>3.2069970845481049E-2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7036</v>
      </c>
      <c r="AZ41" s="46">
        <v>0.18028719116848363</v>
      </c>
      <c r="BA41" s="43">
        <v>1.84</v>
      </c>
      <c r="BB41" s="43">
        <v>5.8</v>
      </c>
      <c r="BC41" s="265">
        <f>IF(INDEX('[5]Hospital Capacity'!$I$2:$I$126,MATCH('Data Table'!A41,'[5]Hospital Capacity'!$B$2:$B$126,0))&gt;100,100,INDEX('[5]Hospital Capacity'!$I$2:$I$126,MATCH('Data Table'!A41,'[5]Hospital Capacity'!$B$2:$B$126,0)))</f>
        <v>5.0788468356752374E-2</v>
      </c>
      <c r="BD41" s="45">
        <v>341.48228305132119</v>
      </c>
      <c r="BE41" s="45">
        <f>INDEX('[3]60-Mile'!$S$4:$S$129,MATCH(E41,'[3]60-Mile'!$A$4:$A$129,0))</f>
        <v>467.57323112468322</v>
      </c>
      <c r="BF41" s="47">
        <f t="shared" si="36"/>
        <v>29.444746756458283</v>
      </c>
      <c r="BG41" s="43">
        <f t="shared" si="37"/>
        <v>30</v>
      </c>
      <c r="BH41" s="95">
        <v>421</v>
      </c>
      <c r="BI41" s="45">
        <f>INDEX('[3]60-Mile'!$V$4:$V$129,MATCH(E41,'[3]60-Mile'!$A$4:$A$129,0))</f>
        <v>152.57142857142858</v>
      </c>
      <c r="BJ41" s="47">
        <f t="shared" si="38"/>
        <v>30</v>
      </c>
      <c r="BK41" s="47">
        <f t="shared" si="26"/>
        <v>30</v>
      </c>
      <c r="BL41" s="95">
        <v>4.1428571428571432</v>
      </c>
      <c r="BM41" s="45">
        <f>INDEX('[3]60-Mile'!$AA$4:$AA$129,MATCH(E41,'[3]60-Mile'!$A$4:$A$129,0))</f>
        <v>3.1428571428571428</v>
      </c>
      <c r="BO41" s="20">
        <v>6829174</v>
      </c>
      <c r="BP41" s="38">
        <v>29.444746756458283</v>
      </c>
      <c r="BQ41" s="38">
        <f>INDEX('[3]60-Mile'!$U$4:$U$129,MATCH(E41,'[3]60-Mile'!$A$4:$A$129,0))</f>
        <v>37.605414941997374</v>
      </c>
      <c r="BR41" s="38">
        <v>0</v>
      </c>
      <c r="BS41" s="38">
        <f>INDEX('[3]60-Mile'!$Z$4:$Z$129,MATCH(E41,'[3]60-Mile'!$A$4:$A$129,0))</f>
        <v>34.278110728875831</v>
      </c>
      <c r="BT41" s="118">
        <f t="shared" si="61"/>
        <v>-0.48183533852323657</v>
      </c>
      <c r="BU41" s="266">
        <v>0.94921153164324767</v>
      </c>
      <c r="BV41" s="2">
        <f>'[3]60-Mile'!B41</f>
        <v>162</v>
      </c>
      <c r="BW41" s="2">
        <f>'[3]60-Mile'!C41</f>
        <v>130</v>
      </c>
      <c r="BX41" s="2">
        <f>'[3]60-Mile'!D41</f>
        <v>120</v>
      </c>
      <c r="BY41" s="2">
        <f>'[3]60-Mile'!E41</f>
        <v>166</v>
      </c>
      <c r="BZ41" s="2">
        <f>'[3]60-Mile'!F41</f>
        <v>180</v>
      </c>
      <c r="CA41" s="2">
        <f>'[3]60-Mile'!G41</f>
        <v>206</v>
      </c>
      <c r="CB41" s="2">
        <f>'[3]60-Mile'!H41</f>
        <v>104</v>
      </c>
      <c r="CC41" s="2">
        <f>'[3]60-Mile'!I41</f>
        <v>1</v>
      </c>
      <c r="CD41" s="2">
        <f>'[3]60-Mile'!J41</f>
        <v>3</v>
      </c>
      <c r="CE41" s="2">
        <f>'[3]60-Mile'!K41</f>
        <v>10</v>
      </c>
      <c r="CF41" s="2">
        <f>'[3]60-Mile'!L41</f>
        <v>3</v>
      </c>
      <c r="CG41" s="2">
        <f>'[3]60-Mile'!M41</f>
        <v>4</v>
      </c>
      <c r="CH41" s="2">
        <f>'[3]60-Mile'!N41</f>
        <v>1</v>
      </c>
      <c r="CI41" s="2">
        <f>'[3]60-Mile'!O41</f>
        <v>0</v>
      </c>
      <c r="CJ41" s="2"/>
      <c r="CK41" s="2">
        <v>3705</v>
      </c>
      <c r="CL41" s="2">
        <v>2716</v>
      </c>
      <c r="CM41" s="2">
        <v>2629</v>
      </c>
      <c r="CN41" s="2">
        <v>1918</v>
      </c>
      <c r="CO41" s="2">
        <v>269</v>
      </c>
      <c r="CP41" s="2">
        <v>4531</v>
      </c>
      <c r="CQ41" s="2">
        <v>7036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1.9406746240902546E-3</v>
      </c>
      <c r="G42" s="31">
        <f t="shared" si="39"/>
        <v>1.28442070544759</v>
      </c>
      <c r="H42" s="31">
        <f t="shared" si="29"/>
        <v>1.5109337741592819E-3</v>
      </c>
      <c r="I42" s="31">
        <f t="shared" si="40"/>
        <v>3.2845067518812492</v>
      </c>
      <c r="J42" s="31">
        <f t="shared" si="30"/>
        <v>0.19327324087391429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0.3340559446278849</v>
      </c>
      <c r="N42" s="31">
        <f t="shared" si="32"/>
        <v>0.12387928138109716</v>
      </c>
      <c r="O42" s="31">
        <f t="shared" si="41"/>
        <v>5.7463538658543305E-2</v>
      </c>
      <c r="P42" s="31">
        <f t="shared" si="42"/>
        <v>0.14719769018957413</v>
      </c>
      <c r="Q42" s="31">
        <f t="shared" si="43"/>
        <v>0.34024996319759004</v>
      </c>
      <c r="R42" s="31">
        <f t="shared" si="44"/>
        <v>0.23130321600954495</v>
      </c>
      <c r="S42" s="31">
        <f t="shared" si="45"/>
        <v>0.42287694974003459</v>
      </c>
      <c r="T42" s="31">
        <f t="shared" si="9"/>
        <v>0.74013897261386297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0.88344342219076832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0.23591701277496832</v>
      </c>
      <c r="AJ42" s="41">
        <f t="shared" si="52"/>
        <v>0.2129703413512119</v>
      </c>
      <c r="AK42" s="41">
        <f t="shared" si="53"/>
        <v>5.8372260870808726E-2</v>
      </c>
      <c r="AL42" s="41">
        <f t="shared" si="54"/>
        <v>0</v>
      </c>
      <c r="AM42" s="41">
        <f t="shared" si="55"/>
        <v>1.3771835173025382E-2</v>
      </c>
      <c r="AN42" s="41">
        <f t="shared" si="56"/>
        <v>0.23130321600954495</v>
      </c>
      <c r="AO42" s="41">
        <f t="shared" si="57"/>
        <v>2.1845851742758961E-2</v>
      </c>
      <c r="AP42" s="41">
        <f t="shared" si="58"/>
        <v>0</v>
      </c>
      <c r="AQ42" s="41">
        <f t="shared" si="59"/>
        <v>0.11221226744904933</v>
      </c>
      <c r="AR42" s="41">
        <f t="shared" si="62"/>
        <v>0.42287694974003459</v>
      </c>
      <c r="AS42" s="41">
        <f t="shared" si="60"/>
        <v>1.7492711370262391E-2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-214</v>
      </c>
      <c r="AZ42" s="46">
        <v>0.19896199440679391</v>
      </c>
      <c r="BA42" s="43">
        <v>3.01</v>
      </c>
      <c r="BB42" s="43">
        <v>7.67</v>
      </c>
      <c r="BC42" s="265">
        <f>IF(INDEX('[5]Hospital Capacity'!$I$2:$I$126,MATCH('Data Table'!A42,'[5]Hospital Capacity'!$B$2:$B$126,0))&gt;100,100,INDEX('[5]Hospital Capacity'!$I$2:$I$126,MATCH('Data Table'!A42,'[5]Hospital Capacity'!$B$2:$B$126,0)))</f>
        <v>0.34089809711597396</v>
      </c>
      <c r="BD42" s="45">
        <v>443.5333300608724</v>
      </c>
      <c r="BE42" s="45">
        <f>INDEX('[3]60-Mile'!$S$4:$S$129,MATCH(E42,'[3]60-Mile'!$A$4:$A$129,0))</f>
        <v>160.55532569863854</v>
      </c>
      <c r="BF42" s="47">
        <f t="shared" si="36"/>
        <v>30</v>
      </c>
      <c r="BG42" s="43">
        <f t="shared" si="37"/>
        <v>29.763744709691728</v>
      </c>
      <c r="BH42" s="95">
        <v>610.57142857142856</v>
      </c>
      <c r="BI42" s="45">
        <f>INDEX('[3]60-Mile'!$V$4:$V$129,MATCH(E42,'[3]60-Mile'!$A$4:$A$129,0))</f>
        <v>38.142857142857146</v>
      </c>
      <c r="BJ42" s="47">
        <f t="shared" si="38"/>
        <v>30</v>
      </c>
      <c r="BK42" s="47">
        <f t="shared" si="26"/>
        <v>27.955504101616377</v>
      </c>
      <c r="BL42" s="95">
        <v>34.857142857142854</v>
      </c>
      <c r="BM42" s="45">
        <f>INDEX('[3]60-Mile'!$AA$4:$AA$129,MATCH(E42,'[3]60-Mile'!$A$4:$A$129,0))</f>
        <v>1.7142857142857142</v>
      </c>
      <c r="BO42" s="20">
        <v>10617423</v>
      </c>
      <c r="BP42" s="38">
        <v>51.877785090595161</v>
      </c>
      <c r="BQ42" s="38">
        <f>INDEX('[3]60-Mile'!$U$4:$U$129,MATCH(E42,'[3]60-Mile'!$A$4:$A$129,0))</f>
        <v>29.763744709691728</v>
      </c>
      <c r="BR42" s="38">
        <v>-3.5038269989157222</v>
      </c>
      <c r="BS42" s="38">
        <f>INDEX('[3]60-Mile'!$Z$4:$Z$129,MATCH(E42,'[3]60-Mile'!$A$4:$A$129,0))</f>
        <v>27.955504101616377</v>
      </c>
      <c r="BT42" s="118">
        <f t="shared" si="61"/>
        <v>-0.76688684438153654</v>
      </c>
      <c r="BU42" s="266">
        <v>0.65910190288402604</v>
      </c>
      <c r="BV42" s="2">
        <f>'[3]60-Mile'!B42</f>
        <v>11</v>
      </c>
      <c r="BW42" s="2">
        <f>'[3]60-Mile'!C42</f>
        <v>63</v>
      </c>
      <c r="BX42" s="2">
        <f>'[3]60-Mile'!D42</f>
        <v>40</v>
      </c>
      <c r="BY42" s="2">
        <f>'[3]60-Mile'!E42</f>
        <v>46</v>
      </c>
      <c r="BZ42" s="2">
        <f>'[3]60-Mile'!F42</f>
        <v>46</v>
      </c>
      <c r="CA42" s="2">
        <f>'[3]60-Mile'!G42</f>
        <v>40</v>
      </c>
      <c r="CB42" s="2">
        <f>'[3]60-Mile'!H42</f>
        <v>21</v>
      </c>
      <c r="CC42" s="2">
        <f>'[3]60-Mile'!I42</f>
        <v>0</v>
      </c>
      <c r="CD42" s="2">
        <f>'[3]60-Mile'!J42</f>
        <v>2</v>
      </c>
      <c r="CE42" s="2">
        <f>'[3]60-Mile'!K42</f>
        <v>5</v>
      </c>
      <c r="CF42" s="2">
        <f>'[3]60-Mile'!L42</f>
        <v>1</v>
      </c>
      <c r="CG42" s="2">
        <f>'[3]60-Mile'!M42</f>
        <v>0</v>
      </c>
      <c r="CH42" s="2">
        <f>'[3]60-Mile'!N42</f>
        <v>1</v>
      </c>
      <c r="CI42" s="2">
        <f>'[3]60-Mile'!O42</f>
        <v>3</v>
      </c>
      <c r="CJ42" s="2"/>
      <c r="CK42" s="2">
        <v>-2460</v>
      </c>
      <c r="CL42" s="2">
        <v>-81099</v>
      </c>
      <c r="CM42" s="2">
        <v>-2600</v>
      </c>
      <c r="CN42" s="2">
        <v>-375</v>
      </c>
      <c r="CO42" s="2">
        <v>-1593</v>
      </c>
      <c r="CP42" s="2">
        <v>3687</v>
      </c>
      <c r="CQ42" s="2">
        <v>-214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1.8836022781981532</v>
      </c>
      <c r="G43" s="31">
        <f t="shared" si="39"/>
        <v>1.1272959750307459</v>
      </c>
      <c r="H43" s="31">
        <f t="shared" si="29"/>
        <v>1.6709030458010639</v>
      </c>
      <c r="I43" s="31">
        <f t="shared" si="40"/>
        <v>2.5002886300381406</v>
      </c>
      <c r="J43" s="31">
        <f t="shared" si="30"/>
        <v>0.88272640899209565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2.2824516547262017</v>
      </c>
      <c r="N43" s="31">
        <f t="shared" si="32"/>
        <v>1.233188282760346</v>
      </c>
      <c r="O43" s="31">
        <f t="shared" si="41"/>
        <v>0.94959908361970213</v>
      </c>
      <c r="P43" s="31">
        <f t="shared" si="42"/>
        <v>1.3061224489795917</v>
      </c>
      <c r="Q43" s="31">
        <f t="shared" si="43"/>
        <v>1.0731492598888899</v>
      </c>
      <c r="R43" s="31">
        <f t="shared" si="44"/>
        <v>3.4220944736699385E-2</v>
      </c>
      <c r="S43" s="31">
        <f t="shared" si="45"/>
        <v>6.2391681109185443E-2</v>
      </c>
      <c r="T43" s="31">
        <f t="shared" si="9"/>
        <v>0.79542949128839591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0.86535739561217273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0.22373544926405373</v>
      </c>
      <c r="AJ43" s="41">
        <f t="shared" si="52"/>
        <v>0.49898972310381462</v>
      </c>
      <c r="AK43" s="41">
        <f t="shared" si="53"/>
        <v>0.39315021003330941</v>
      </c>
      <c r="AL43" s="41">
        <f t="shared" si="54"/>
        <v>0</v>
      </c>
      <c r="AM43" s="41">
        <f t="shared" si="55"/>
        <v>0</v>
      </c>
      <c r="AN43" s="41">
        <f t="shared" si="56"/>
        <v>3.4220944736699385E-2</v>
      </c>
      <c r="AO43" s="41">
        <f t="shared" si="57"/>
        <v>0.47479954180985107</v>
      </c>
      <c r="AP43" s="41">
        <f t="shared" si="58"/>
        <v>0</v>
      </c>
      <c r="AQ43" s="41">
        <f t="shared" si="59"/>
        <v>0</v>
      </c>
      <c r="AR43" s="41">
        <f t="shared" si="62"/>
        <v>6.2391681109185443E-2</v>
      </c>
      <c r="AS43" s="41">
        <f t="shared" si="60"/>
        <v>0.65306122448979587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706</v>
      </c>
      <c r="AZ43" s="46">
        <v>0.1885374811652436</v>
      </c>
      <c r="BA43" s="43">
        <v>2.94</v>
      </c>
      <c r="BB43" s="43">
        <v>6.11</v>
      </c>
      <c r="BC43" s="265">
        <f>IF(INDEX('[5]Hospital Capacity'!$I$2:$I$126,MATCH('Data Table'!A43,'[5]Hospital Capacity'!$B$2:$B$126,0))&gt;100,100,INDEX('[5]Hospital Capacity'!$I$2:$I$126,MATCH('Data Table'!A43,'[5]Hospital Capacity'!$B$2:$B$126,0)))</f>
        <v>0.323295840407471</v>
      </c>
      <c r="BD43" s="45">
        <v>977.2152671445067</v>
      </c>
      <c r="BE43" s="45">
        <f>INDEX('[3]60-Mile'!$S$4:$S$129,MATCH(E43,'[3]60-Mile'!$A$4:$A$129,0))</f>
        <v>957.33836030078805</v>
      </c>
      <c r="BF43" s="47">
        <f t="shared" si="36"/>
        <v>30</v>
      </c>
      <c r="BG43" s="43">
        <f t="shared" si="37"/>
        <v>30</v>
      </c>
      <c r="BH43" s="95">
        <v>91.428571428571431</v>
      </c>
      <c r="BI43" s="45">
        <f>INDEX('[3]60-Mile'!$V$4:$V$129,MATCH(E43,'[3]60-Mile'!$A$4:$A$129,0))</f>
        <v>829</v>
      </c>
      <c r="BJ43" s="47">
        <f t="shared" si="38"/>
        <v>30</v>
      </c>
      <c r="BK43" s="47">
        <f t="shared" si="26"/>
        <v>30</v>
      </c>
      <c r="BL43" s="95">
        <v>5.1428571428571432</v>
      </c>
      <c r="BM43" s="45">
        <f>INDEX('[3]60-Mile'!$AA$4:$AA$129,MATCH(E43,'[3]60-Mile'!$A$4:$A$129,0))</f>
        <v>64</v>
      </c>
      <c r="BO43" s="20">
        <v>973764</v>
      </c>
      <c r="BP43" s="38">
        <v>61.874075301200314</v>
      </c>
      <c r="BQ43" s="38">
        <f>INDEX('[3]60-Mile'!$U$4:$U$129,MATCH(E43,'[3]60-Mile'!$A$4:$A$129,0))</f>
        <v>67.557845976659337</v>
      </c>
      <c r="BR43" s="38">
        <v>-0.75647079736603007</v>
      </c>
      <c r="BS43" s="38">
        <f>INDEX('[3]60-Mile'!$Z$4:$Z$129,MATCH(E43,'[3]60-Mile'!$A$4:$A$129,0))</f>
        <v>60.508921095949958</v>
      </c>
      <c r="BT43" s="118">
        <f t="shared" si="61"/>
        <v>-0.73071479122434535</v>
      </c>
      <c r="BU43" s="266">
        <v>0.67670415959252894</v>
      </c>
      <c r="BV43" s="2">
        <f>'[3]60-Mile'!B43</f>
        <v>1008</v>
      </c>
      <c r="BW43" s="2">
        <f>'[3]60-Mile'!C43</f>
        <v>655</v>
      </c>
      <c r="BX43" s="2">
        <f>'[3]60-Mile'!D43</f>
        <v>895</v>
      </c>
      <c r="BY43" s="2">
        <f>'[3]60-Mile'!E43</f>
        <v>797</v>
      </c>
      <c r="BZ43" s="2">
        <f>'[3]60-Mile'!F43</f>
        <v>931</v>
      </c>
      <c r="CA43" s="2">
        <f>'[3]60-Mile'!G43</f>
        <v>903</v>
      </c>
      <c r="CB43" s="2">
        <f>'[3]60-Mile'!H43</f>
        <v>614</v>
      </c>
      <c r="CC43" s="2">
        <f>'[3]60-Mile'!I43</f>
        <v>19</v>
      </c>
      <c r="CD43" s="2">
        <f>'[3]60-Mile'!J43</f>
        <v>24</v>
      </c>
      <c r="CE43" s="2">
        <f>'[3]60-Mile'!K43</f>
        <v>121</v>
      </c>
      <c r="CF43" s="2">
        <f>'[3]60-Mile'!L43</f>
        <v>94</v>
      </c>
      <c r="CG43" s="2">
        <f>'[3]60-Mile'!M43</f>
        <v>87</v>
      </c>
      <c r="CH43" s="2">
        <f>'[3]60-Mile'!N43</f>
        <v>71</v>
      </c>
      <c r="CI43" s="2">
        <f>'[3]60-Mile'!O43</f>
        <v>32</v>
      </c>
      <c r="CJ43" s="2"/>
      <c r="CK43" s="2">
        <v>8</v>
      </c>
      <c r="CL43" s="2">
        <v>207</v>
      </c>
      <c r="CM43" s="2">
        <v>630</v>
      </c>
      <c r="CN43" s="2">
        <v>82</v>
      </c>
      <c r="CO43" s="2">
        <v>-64</v>
      </c>
      <c r="CP43" s="2">
        <v>582</v>
      </c>
      <c r="CQ43" s="2">
        <v>706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5.0590957359507666E-2</v>
      </c>
      <c r="G44" s="31">
        <f t="shared" si="39"/>
        <v>0.97055918133770192</v>
      </c>
      <c r="H44" s="31">
        <f t="shared" si="29"/>
        <v>5.2125577020227847E-2</v>
      </c>
      <c r="I44" s="31">
        <f t="shared" si="40"/>
        <v>3.1563756313782085</v>
      </c>
      <c r="J44" s="31">
        <f t="shared" si="30"/>
        <v>0.37273122864872549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1.1745913229072373</v>
      </c>
      <c r="N44" s="31">
        <f t="shared" si="32"/>
        <v>0.76665687970232932</v>
      </c>
      <c r="O44" s="31">
        <f t="shared" si="41"/>
        <v>1.1949066243784741</v>
      </c>
      <c r="P44" s="31">
        <f t="shared" si="42"/>
        <v>0.58017492711370255</v>
      </c>
      <c r="Q44" s="31">
        <f t="shared" si="43"/>
        <v>0.41686643755470892</v>
      </c>
      <c r="R44" s="31">
        <f t="shared" si="44"/>
        <v>1.2690492976842561E-2</v>
      </c>
      <c r="S44" s="31">
        <f t="shared" si="45"/>
        <v>5.1993067590987863E-3</v>
      </c>
      <c r="T44" s="31">
        <f t="shared" si="9"/>
        <v>0.69664496980004109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0.87131398914838409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2.3286127867145547E-2</v>
      </c>
      <c r="AJ44" s="41">
        <f t="shared" si="52"/>
        <v>3.6060146318952345E-2</v>
      </c>
      <c r="AK44" s="41">
        <f t="shared" si="53"/>
        <v>0.33896763900343291</v>
      </c>
      <c r="AL44" s="41">
        <f t="shared" si="54"/>
        <v>0</v>
      </c>
      <c r="AM44" s="41">
        <f t="shared" si="55"/>
        <v>9.2141119551113704E-2</v>
      </c>
      <c r="AN44" s="41">
        <f t="shared" si="56"/>
        <v>1.2690492976842561E-2</v>
      </c>
      <c r="AO44" s="41">
        <f t="shared" si="57"/>
        <v>0.55138275241368018</v>
      </c>
      <c r="AP44" s="41">
        <f t="shared" si="58"/>
        <v>0</v>
      </c>
      <c r="AQ44" s="41">
        <f t="shared" si="59"/>
        <v>0</v>
      </c>
      <c r="AR44" s="41">
        <f t="shared" si="62"/>
        <v>5.1993067590987863E-3</v>
      </c>
      <c r="AS44" s="41">
        <f t="shared" si="60"/>
        <v>0.29008746355685128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403</v>
      </c>
      <c r="AZ44" s="46">
        <v>0.21222590223846505</v>
      </c>
      <c r="BA44" s="43">
        <v>2.75</v>
      </c>
      <c r="BB44" s="43">
        <v>9.68</v>
      </c>
      <c r="BC44" s="265">
        <f>IF(INDEX('[5]Hospital Capacity'!$I$2:$I$126,MATCH('Data Table'!A44,'[5]Hospital Capacity'!$B$2:$B$126,0))&gt;100,100,INDEX('[5]Hospital Capacity'!$I$2:$I$126,MATCH('Data Table'!A44,'[5]Hospital Capacity'!$B$2:$B$126,0)))</f>
        <v>3.3648258706467662E-2</v>
      </c>
      <c r="BD44" s="45">
        <v>113.43760369389281</v>
      </c>
      <c r="BE44" s="45">
        <f>INDEX('[3]60-Mile'!$S$4:$S$129,MATCH(E44,'[3]60-Mile'!$A$4:$A$129,0))</f>
        <v>828.38197749322137</v>
      </c>
      <c r="BF44" s="47">
        <f t="shared" si="36"/>
        <v>30</v>
      </c>
      <c r="BG44" s="43">
        <f t="shared" si="37"/>
        <v>28.419322720946031</v>
      </c>
      <c r="BH44" s="95">
        <v>34.714285714285715</v>
      </c>
      <c r="BI44" s="45">
        <f>INDEX('[3]60-Mile'!$V$4:$V$129,MATCH(E44,'[3]60-Mile'!$A$4:$A$129,0))</f>
        <v>962.71428571428567</v>
      </c>
      <c r="BJ44" s="47">
        <f t="shared" si="38"/>
        <v>30</v>
      </c>
      <c r="BK44" s="47">
        <f t="shared" si="26"/>
        <v>30</v>
      </c>
      <c r="BL44" s="95">
        <v>0.42857142857142855</v>
      </c>
      <c r="BM44" s="45">
        <f>INDEX('[3]60-Mile'!$AA$4:$AA$129,MATCH(E44,'[3]60-Mile'!$A$4:$A$129,0))</f>
        <v>28.428571428571427</v>
      </c>
      <c r="BO44" s="20">
        <v>1792147</v>
      </c>
      <c r="BP44" s="38">
        <v>199.37863462417209</v>
      </c>
      <c r="BQ44" s="38">
        <f>INDEX('[3]60-Mile'!$U$4:$U$129,MATCH(E44,'[3]60-Mile'!$A$4:$A$129,0))</f>
        <v>28.419322720946031</v>
      </c>
      <c r="BR44" s="38">
        <v>0</v>
      </c>
      <c r="BS44" s="38">
        <f>INDEX('[3]60-Mile'!$Z$4:$Z$129,MATCH(E44,'[3]60-Mile'!$A$4:$A$129,0))</f>
        <v>37.103193984433311</v>
      </c>
      <c r="BT44" s="118">
        <f t="shared" si="61"/>
        <v>-0.74262797829676819</v>
      </c>
      <c r="BU44" s="266">
        <v>0.9663517412935323</v>
      </c>
      <c r="BV44" s="2">
        <f>'[3]60-Mile'!B44</f>
        <v>1350</v>
      </c>
      <c r="BW44" s="2">
        <f>'[3]60-Mile'!C44</f>
        <v>1185</v>
      </c>
      <c r="BX44" s="2">
        <f>'[3]60-Mile'!D44</f>
        <v>758</v>
      </c>
      <c r="BY44" s="2">
        <f>'[3]60-Mile'!E44</f>
        <v>1027</v>
      </c>
      <c r="BZ44" s="2">
        <f>'[3]60-Mile'!F44</f>
        <v>932</v>
      </c>
      <c r="CA44" s="2">
        <f>'[3]60-Mile'!G44</f>
        <v>831</v>
      </c>
      <c r="CB44" s="2">
        <f>'[3]60-Mile'!H44</f>
        <v>656</v>
      </c>
      <c r="CC44" s="2">
        <f>'[3]60-Mile'!I44</f>
        <v>28</v>
      </c>
      <c r="CD44" s="2">
        <f>'[3]60-Mile'!J44</f>
        <v>24</v>
      </c>
      <c r="CE44" s="2">
        <f>'[3]60-Mile'!K44</f>
        <v>47</v>
      </c>
      <c r="CF44" s="2">
        <f>'[3]60-Mile'!L44</f>
        <v>36</v>
      </c>
      <c r="CG44" s="2">
        <f>'[3]60-Mile'!M44</f>
        <v>30</v>
      </c>
      <c r="CH44" s="2">
        <f>'[3]60-Mile'!N44</f>
        <v>25</v>
      </c>
      <c r="CI44" s="2">
        <f>'[3]60-Mile'!O44</f>
        <v>9</v>
      </c>
      <c r="CJ44" s="2"/>
      <c r="CK44" s="2">
        <v>686</v>
      </c>
      <c r="CL44" s="2">
        <v>520</v>
      </c>
      <c r="CM44" s="2">
        <v>1464</v>
      </c>
      <c r="CN44" s="2">
        <v>2612</v>
      </c>
      <c r="CO44" s="2">
        <v>2283</v>
      </c>
      <c r="CP44" s="2">
        <v>1372</v>
      </c>
      <c r="CQ44" s="2">
        <v>403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7.2962060632741194E-4</v>
      </c>
      <c r="G45" s="31">
        <f t="shared" si="39"/>
        <v>0.47203722011547039</v>
      </c>
      <c r="H45" s="31">
        <f t="shared" si="29"/>
        <v>1.5456844825688346E-3</v>
      </c>
      <c r="I45" s="31">
        <f t="shared" si="40"/>
        <v>3.219307287908463</v>
      </c>
      <c r="J45" s="31">
        <f t="shared" si="30"/>
        <v>0.20205447893453982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0.2660916367816622</v>
      </c>
      <c r="N45" s="31">
        <f t="shared" si="32"/>
        <v>8.0803843253065416E-2</v>
      </c>
      <c r="O45" s="31">
        <f t="shared" si="41"/>
        <v>0.1094747177221404</v>
      </c>
      <c r="P45" s="31">
        <f t="shared" si="42"/>
        <v>6.9970845481049565E-2</v>
      </c>
      <c r="Q45" s="31">
        <f t="shared" si="43"/>
        <v>0.20624100508054177</v>
      </c>
      <c r="R45" s="31">
        <f t="shared" si="44"/>
        <v>0.15545800044142949</v>
      </c>
      <c r="S45" s="31">
        <f t="shared" si="45"/>
        <v>0.10398613518197573</v>
      </c>
      <c r="T45" s="31">
        <f t="shared" si="9"/>
        <v>0.72577377463397952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0.84774317842258395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6.578753844018112E-2</v>
      </c>
      <c r="AJ45" s="41">
        <f t="shared" si="52"/>
        <v>0.10022515859947033</v>
      </c>
      <c r="AK45" s="41">
        <f t="shared" si="53"/>
        <v>0.1153009159932355</v>
      </c>
      <c r="AL45" s="41">
        <f t="shared" si="54"/>
        <v>4.9107330665411286E-2</v>
      </c>
      <c r="AM45" s="41">
        <f t="shared" si="55"/>
        <v>0</v>
      </c>
      <c r="AN45" s="41">
        <f t="shared" si="56"/>
        <v>0.10635066977601822</v>
      </c>
      <c r="AO45" s="41">
        <f t="shared" si="57"/>
        <v>5.4737358861070201E-2</v>
      </c>
      <c r="AP45" s="41">
        <f t="shared" si="58"/>
        <v>0</v>
      </c>
      <c r="AQ45" s="41">
        <f t="shared" si="59"/>
        <v>0</v>
      </c>
      <c r="AR45" s="41">
        <f t="shared" si="62"/>
        <v>0.10398613518197573</v>
      </c>
      <c r="AS45" s="41">
        <f t="shared" si="60"/>
        <v>3.4985422740524783E-2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1602</v>
      </c>
      <c r="AZ45" s="46">
        <v>0.20754618908668565</v>
      </c>
      <c r="BA45" s="43">
        <v>1.73</v>
      </c>
      <c r="BB45" s="43">
        <v>4.3899999999999997</v>
      </c>
      <c r="BC45" s="265">
        <f>IF(INDEX('[5]Hospital Capacity'!$I$2:$I$126,MATCH('Data Table'!A45,'[5]Hospital Capacity'!$B$2:$B$126,0))&gt;100,100,INDEX('[5]Hospital Capacity'!$I$2:$I$126,MATCH('Data Table'!A45,'[5]Hospital Capacity'!$B$2:$B$126,0)))</f>
        <v>9.5062439136569574E-2</v>
      </c>
      <c r="BD45" s="45">
        <v>233.16273503650123</v>
      </c>
      <c r="BE45" s="45">
        <f>INDEX('[3]60-Mile'!$S$4:$S$129,MATCH(E45,'[3]60-Mile'!$A$4:$A$129,0))</f>
        <v>296.04748310548382</v>
      </c>
      <c r="BF45" s="47">
        <f t="shared" si="36"/>
        <v>28.991250792869675</v>
      </c>
      <c r="BG45" s="43">
        <f t="shared" si="37"/>
        <v>30</v>
      </c>
      <c r="BH45" s="95">
        <v>281.42857142857144</v>
      </c>
      <c r="BI45" s="45">
        <f>INDEX('[3]60-Mile'!$V$4:$V$129,MATCH(E45,'[3]60-Mile'!$A$4:$A$129,0))</f>
        <v>95.571428571428569</v>
      </c>
      <c r="BJ45" s="47">
        <f t="shared" si="38"/>
        <v>30</v>
      </c>
      <c r="BK45" s="47">
        <f t="shared" si="26"/>
        <v>30</v>
      </c>
      <c r="BL45" s="95">
        <v>8.5714285714285712</v>
      </c>
      <c r="BM45" s="45">
        <f>INDEX('[3]60-Mile'!$AA$4:$AA$129,MATCH(E45,'[3]60-Mile'!$A$4:$A$129,0))</f>
        <v>3.4285714285714284</v>
      </c>
      <c r="BO45" s="20">
        <v>5148714</v>
      </c>
      <c r="BP45" s="38">
        <v>28.991250792869675</v>
      </c>
      <c r="BQ45" s="38">
        <f>INDEX('[3]60-Mile'!$U$4:$U$129,MATCH(E45,'[3]60-Mile'!$A$4:$A$129,0))</f>
        <v>36.829480011444709</v>
      </c>
      <c r="BR45" s="38">
        <v>-4.4965561056019201</v>
      </c>
      <c r="BS45" s="38">
        <f>INDEX('[3]60-Mile'!$Z$4:$Z$129,MATCH(E45,'[3]60-Mile'!$A$4:$A$129,0))</f>
        <v>47.768555035294519</v>
      </c>
      <c r="BT45" s="118">
        <f t="shared" si="61"/>
        <v>-0.69548635684516791</v>
      </c>
      <c r="BU45" s="266">
        <v>0.90493756086343047</v>
      </c>
      <c r="BV45" s="2">
        <f>'[3]60-Mile'!B45</f>
        <v>32</v>
      </c>
      <c r="BW45" s="2">
        <f>'[3]60-Mile'!C45</f>
        <v>87</v>
      </c>
      <c r="BX45" s="2">
        <f>'[3]60-Mile'!D45</f>
        <v>91</v>
      </c>
      <c r="BY45" s="2">
        <f>'[3]60-Mile'!E45</f>
        <v>61</v>
      </c>
      <c r="BZ45" s="2">
        <f>'[3]60-Mile'!F45</f>
        <v>120</v>
      </c>
      <c r="CA45" s="2">
        <f>'[3]60-Mile'!G45</f>
        <v>151</v>
      </c>
      <c r="CB45" s="2">
        <f>'[3]60-Mile'!H45</f>
        <v>127</v>
      </c>
      <c r="CC45" s="2">
        <f>'[3]60-Mile'!I45</f>
        <v>3</v>
      </c>
      <c r="CD45" s="2">
        <f>'[3]60-Mile'!J45</f>
        <v>2</v>
      </c>
      <c r="CE45" s="2">
        <f>'[3]60-Mile'!K45</f>
        <v>10</v>
      </c>
      <c r="CF45" s="2">
        <f>'[3]60-Mile'!L45</f>
        <v>2</v>
      </c>
      <c r="CG45" s="2">
        <f>'[3]60-Mile'!M45</f>
        <v>4</v>
      </c>
      <c r="CH45" s="2">
        <f>'[3]60-Mile'!N45</f>
        <v>1</v>
      </c>
      <c r="CI45" s="2">
        <f>'[3]60-Mile'!O45</f>
        <v>2</v>
      </c>
      <c r="CJ45" s="2"/>
      <c r="CK45" s="2">
        <v>4334</v>
      </c>
      <c r="CL45" s="2">
        <v>879</v>
      </c>
      <c r="CM45" s="2">
        <v>4916</v>
      </c>
      <c r="CN45" s="2">
        <v>2578</v>
      </c>
      <c r="CO45" s="2">
        <v>-1368</v>
      </c>
      <c r="CP45" s="2">
        <v>6027</v>
      </c>
      <c r="CQ45" s="2">
        <v>1602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1.5080112961113909E-2</v>
      </c>
      <c r="G46" s="31">
        <f t="shared" si="39"/>
        <v>0.53581181746484918</v>
      </c>
      <c r="H46" s="31">
        <f t="shared" si="29"/>
        <v>2.814442024153976E-2</v>
      </c>
      <c r="I46" s="31">
        <f t="shared" si="40"/>
        <v>3.4647459024842799</v>
      </c>
      <c r="J46" s="31">
        <f t="shared" si="30"/>
        <v>0.43044200459215465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0.52213768543309336</v>
      </c>
      <c r="N46" s="31">
        <f t="shared" si="32"/>
        <v>0.29246709210946509</v>
      </c>
      <c r="O46" s="31">
        <f t="shared" si="41"/>
        <v>0.13729340533464246</v>
      </c>
      <c r="P46" s="31">
        <f t="shared" si="42"/>
        <v>0.33279747410032662</v>
      </c>
      <c r="Q46" s="31">
        <f t="shared" si="43"/>
        <v>0.38806706410478048</v>
      </c>
      <c r="R46" s="31">
        <f t="shared" si="44"/>
        <v>0.12392212159010792</v>
      </c>
      <c r="S46" s="31">
        <f t="shared" si="45"/>
        <v>0.18024263431542462</v>
      </c>
      <c r="T46" s="31">
        <f t="shared" si="9"/>
        <v>0.79371077929227996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0.84174726743728867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0.19688414490289846</v>
      </c>
      <c r="AJ46" s="41">
        <f t="shared" si="52"/>
        <v>0.25767803376917059</v>
      </c>
      <c r="AK46" s="41">
        <f t="shared" si="53"/>
        <v>0.29355949908997447</v>
      </c>
      <c r="AL46" s="41">
        <f t="shared" si="54"/>
        <v>0</v>
      </c>
      <c r="AM46" s="41">
        <f t="shared" si="55"/>
        <v>0</v>
      </c>
      <c r="AN46" s="41">
        <f t="shared" si="56"/>
        <v>0.12392212159010792</v>
      </c>
      <c r="AO46" s="41">
        <f t="shared" si="57"/>
        <v>6.864670266732123E-2</v>
      </c>
      <c r="AP46" s="41">
        <f t="shared" si="58"/>
        <v>0</v>
      </c>
      <c r="AQ46" s="41">
        <f t="shared" si="59"/>
        <v>0.22201030208866479</v>
      </c>
      <c r="AR46" s="41">
        <f t="shared" si="62"/>
        <v>0.18024263431542462</v>
      </c>
      <c r="AS46" s="41">
        <f t="shared" si="60"/>
        <v>5.5393586005830907E-2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1907</v>
      </c>
      <c r="AZ46" s="46">
        <v>0.19215750081353725</v>
      </c>
      <c r="BA46" s="43">
        <v>1.1200000000000001</v>
      </c>
      <c r="BB46" s="43">
        <v>3.17</v>
      </c>
      <c r="BC46" s="265">
        <f>IF(INDEX('[5]Hospital Capacity'!$I$2:$I$126,MATCH('Data Table'!A46,'[5]Hospital Capacity'!$B$2:$B$126,0))&gt;100,100,INDEX('[5]Hospital Capacity'!$I$2:$I$126,MATCH('Data Table'!A46,'[5]Hospital Capacity'!$B$2:$B$126,0)))</f>
        <v>0.28449593168477583</v>
      </c>
      <c r="BD46" s="45">
        <v>526.95315897580008</v>
      </c>
      <c r="BE46" s="45">
        <f>INDEX('[3]60-Mile'!$S$4:$S$129,MATCH(E46,'[3]60-Mile'!$A$4:$A$129,0))</f>
        <v>720.30904256308224</v>
      </c>
      <c r="BF46" s="47">
        <f t="shared" si="36"/>
        <v>30</v>
      </c>
      <c r="BG46" s="43">
        <f t="shared" si="37"/>
        <v>30</v>
      </c>
      <c r="BH46" s="95">
        <v>327.71428571428572</v>
      </c>
      <c r="BI46" s="45">
        <f>INDEX('[3]60-Mile'!$V$4:$V$129,MATCH(E46,'[3]60-Mile'!$A$4:$A$129,0))</f>
        <v>119.85714285714286</v>
      </c>
      <c r="BJ46" s="47">
        <f t="shared" si="38"/>
        <v>30</v>
      </c>
      <c r="BK46" s="47">
        <f t="shared" si="26"/>
        <v>25.954995275135314</v>
      </c>
      <c r="BL46" s="95">
        <v>14.857142857142858</v>
      </c>
      <c r="BM46" s="45">
        <f>INDEX('[3]60-Mile'!$AA$4:$AA$129,MATCH(E46,'[3]60-Mile'!$A$4:$A$129,0))</f>
        <v>5.4285714285714288</v>
      </c>
      <c r="BO46" s="20">
        <v>2976149</v>
      </c>
      <c r="BP46" s="38">
        <v>43.15231686940708</v>
      </c>
      <c r="BQ46" s="38">
        <f>INDEX('[3]60-Mile'!$U$4:$U$129,MATCH(E46,'[3]60-Mile'!$A$4:$A$129,0))</f>
        <v>35.496021441200881</v>
      </c>
      <c r="BR46" s="38">
        <v>-0.87911815578677444</v>
      </c>
      <c r="BS46" s="38">
        <f>INDEX('[3]60-Mile'!$Z$4:$Z$129,MATCH(E46,'[3]60-Mile'!$A$4:$A$129,0))</f>
        <v>25.954995275135314</v>
      </c>
      <c r="BT46" s="118">
        <f t="shared" si="61"/>
        <v>-0.68349453487457734</v>
      </c>
      <c r="BU46" s="266">
        <v>0.71550406831522417</v>
      </c>
      <c r="BV46" s="2">
        <f>'[3]60-Mile'!B46</f>
        <v>60</v>
      </c>
      <c r="BW46" s="2">
        <f>'[3]60-Mile'!C46</f>
        <v>76</v>
      </c>
      <c r="BX46" s="2">
        <f>'[3]60-Mile'!D46</f>
        <v>119</v>
      </c>
      <c r="BY46" s="2">
        <f>'[3]60-Mile'!E46</f>
        <v>140</v>
      </c>
      <c r="BZ46" s="2">
        <f>'[3]60-Mile'!F46</f>
        <v>121</v>
      </c>
      <c r="CA46" s="2">
        <f>'[3]60-Mile'!G46</f>
        <v>223</v>
      </c>
      <c r="CB46" s="2">
        <f>'[3]60-Mile'!H46</f>
        <v>100</v>
      </c>
      <c r="CC46" s="2">
        <f>'[3]60-Mile'!I46</f>
        <v>2</v>
      </c>
      <c r="CD46" s="2">
        <f>'[3]60-Mile'!J46</f>
        <v>3</v>
      </c>
      <c r="CE46" s="2">
        <f>'[3]60-Mile'!K46</f>
        <v>6</v>
      </c>
      <c r="CF46" s="2">
        <f>'[3]60-Mile'!L46</f>
        <v>5</v>
      </c>
      <c r="CG46" s="2">
        <f>'[3]60-Mile'!M46</f>
        <v>9</v>
      </c>
      <c r="CH46" s="2">
        <f>'[3]60-Mile'!N46</f>
        <v>8</v>
      </c>
      <c r="CI46" s="2">
        <f>'[3]60-Mile'!O46</f>
        <v>5</v>
      </c>
      <c r="CJ46" s="2"/>
      <c r="CK46" s="2">
        <v>1172</v>
      </c>
      <c r="CL46" s="2">
        <v>-2817</v>
      </c>
      <c r="CM46" s="2">
        <v>5085</v>
      </c>
      <c r="CN46" s="2">
        <v>5631</v>
      </c>
      <c r="CO46" s="2">
        <v>-4766</v>
      </c>
      <c r="CP46" s="2">
        <v>3185</v>
      </c>
      <c r="CQ46" s="2">
        <v>1907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1.8869728955642756E-9</v>
      </c>
      <c r="G47" s="31">
        <f t="shared" si="39"/>
        <v>0.90809940134330203</v>
      </c>
      <c r="H47" s="31">
        <f t="shared" si="29"/>
        <v>2.077936504278033E-9</v>
      </c>
      <c r="I47" s="31">
        <f t="shared" si="40"/>
        <v>3.2165756107617769</v>
      </c>
      <c r="J47" s="31">
        <f t="shared" si="30"/>
        <v>1.0715569774597256E-2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4.5106290582869017E-3</v>
      </c>
      <c r="N47" s="31">
        <f t="shared" si="32"/>
        <v>2.994603741230956E-4</v>
      </c>
      <c r="O47" s="31">
        <f t="shared" si="41"/>
        <v>6.5455735558828337E-4</v>
      </c>
      <c r="P47" s="31">
        <f t="shared" si="42"/>
        <v>0</v>
      </c>
      <c r="Q47" s="31">
        <f t="shared" si="43"/>
        <v>1.8656109333477954E-2</v>
      </c>
      <c r="R47" s="31">
        <f t="shared" si="44"/>
        <v>1.8656109333477954E-2</v>
      </c>
      <c r="S47" s="31">
        <f t="shared" si="45"/>
        <v>1.0398613518197573E-2</v>
      </c>
      <c r="T47" s="31">
        <f t="shared" si="9"/>
        <v>0.54249941343344066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0.8433199654006448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1.6145826781252634E-2</v>
      </c>
      <c r="AJ47" s="41">
        <f t="shared" si="52"/>
        <v>2.8869801755196319E-2</v>
      </c>
      <c r="AK47" s="41">
        <f t="shared" si="53"/>
        <v>1.0083561437149603E-2</v>
      </c>
      <c r="AL47" s="41">
        <f t="shared" si="54"/>
        <v>0</v>
      </c>
      <c r="AM47" s="41">
        <f t="shared" si="55"/>
        <v>0</v>
      </c>
      <c r="AN47" s="41">
        <f t="shared" si="56"/>
        <v>1.8656109333477954E-2</v>
      </c>
      <c r="AO47" s="41">
        <f t="shared" si="57"/>
        <v>3.2727867779414169E-4</v>
      </c>
      <c r="AP47" s="41">
        <f t="shared" si="58"/>
        <v>0</v>
      </c>
      <c r="AQ47" s="41">
        <f t="shared" si="59"/>
        <v>0</v>
      </c>
      <c r="AR47" s="41">
        <f t="shared" si="62"/>
        <v>1.0398613518197573E-2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1827</v>
      </c>
      <c r="AZ47" s="46">
        <v>0.27214555437215582</v>
      </c>
      <c r="BA47" s="43">
        <v>2.74</v>
      </c>
      <c r="BB47" s="43">
        <v>9.08</v>
      </c>
      <c r="BC47" s="265">
        <f>IF(INDEX('[5]Hospital Capacity'!$I$2:$I$126,MATCH('Data Table'!A47,'[5]Hospital Capacity'!$B$2:$B$126,0))&gt;100,100,INDEX('[5]Hospital Capacity'!$I$2:$I$126,MATCH('Data Table'!A47,'[5]Hospital Capacity'!$B$2:$B$126,0)))</f>
        <v>2.3330583756345176E-2</v>
      </c>
      <c r="BD47" s="45">
        <v>100.02118068238067</v>
      </c>
      <c r="BE47" s="45">
        <f>INDEX('[3]60-Mile'!$S$4:$S$129,MATCH(E47,'[3]60-Mile'!$A$4:$A$129,0))</f>
        <v>45.626560025765592</v>
      </c>
      <c r="BF47" s="47">
        <f t="shared" si="36"/>
        <v>30</v>
      </c>
      <c r="BG47" s="43">
        <f t="shared" si="37"/>
        <v>30</v>
      </c>
      <c r="BH47" s="95">
        <v>50.428571428571431</v>
      </c>
      <c r="BI47" s="45">
        <f>INDEX('[3]60-Mile'!$V$4:$V$129,MATCH(E47,'[3]60-Mile'!$A$4:$A$129,0))</f>
        <v>0.5714285714285714</v>
      </c>
      <c r="BJ47" s="47">
        <f t="shared" si="38"/>
        <v>30</v>
      </c>
      <c r="BK47" s="47">
        <f t="shared" si="26"/>
        <v>30</v>
      </c>
      <c r="BL47" s="95">
        <v>0.8571428571428571</v>
      </c>
      <c r="BM47" s="45">
        <f>INDEX('[3]60-Mile'!$AA$4:$AA$129,MATCH(E47,'[3]60-Mile'!$A$4:$A$129,0))</f>
        <v>0</v>
      </c>
      <c r="BO47" s="20">
        <v>4217737</v>
      </c>
      <c r="BP47" s="38">
        <v>50.193631640686952</v>
      </c>
      <c r="BQ47" s="38">
        <f>INDEX('[3]60-Mile'!$U$4:$U$129,MATCH(E47,'[3]60-Mile'!$A$4:$A$129,0))</f>
        <v>61.516161426763425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-0.6866399308012896</v>
      </c>
      <c r="BU47" s="266">
        <v>0.97666941624365478</v>
      </c>
      <c r="BV47" s="2">
        <f>'[3]60-Mile'!B47</f>
        <v>0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2</v>
      </c>
      <c r="CA47" s="2">
        <f>'[3]60-Mile'!G47</f>
        <v>2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1500</v>
      </c>
      <c r="CL47" s="2">
        <v>744</v>
      </c>
      <c r="CM47" s="2">
        <v>2175</v>
      </c>
      <c r="CN47" s="2">
        <v>2584</v>
      </c>
      <c r="CO47" s="2">
        <v>3574</v>
      </c>
      <c r="CP47" s="2">
        <v>1826</v>
      </c>
      <c r="CQ47" s="2">
        <v>1827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0.25042686014988375</v>
      </c>
      <c r="G48" s="31">
        <f t="shared" si="39"/>
        <v>0.91072870395510397</v>
      </c>
      <c r="H48" s="31">
        <f t="shared" si="29"/>
        <v>0.27497415977154599</v>
      </c>
      <c r="I48" s="31">
        <f t="shared" si="40"/>
        <v>3.1401401917328111</v>
      </c>
      <c r="J48" s="31">
        <f t="shared" si="30"/>
        <v>0.7798817132858431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0.60025638148962679</v>
      </c>
      <c r="N48" s="31">
        <f t="shared" si="32"/>
        <v>0.14756281719700326</v>
      </c>
      <c r="O48" s="31">
        <f t="shared" si="41"/>
        <v>8.5092456226476848E-2</v>
      </c>
      <c r="P48" s="31">
        <f t="shared" si="42"/>
        <v>0.119533527696793</v>
      </c>
      <c r="Q48" s="31">
        <f t="shared" si="43"/>
        <v>0.70154733373207878</v>
      </c>
      <c r="R48" s="31">
        <f t="shared" si="44"/>
        <v>0.48473344541461033</v>
      </c>
      <c r="S48" s="31">
        <f t="shared" si="45"/>
        <v>0.81629116117850964</v>
      </c>
      <c r="T48" s="31">
        <f t="shared" si="9"/>
        <v>1.8138332608022365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8.2232444758984058E-2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0.14254938477570778</v>
      </c>
      <c r="AJ48" s="41">
        <f t="shared" si="52"/>
        <v>1</v>
      </c>
      <c r="AK48" s="41">
        <f t="shared" si="53"/>
        <v>0.11862515699521317</v>
      </c>
      <c r="AL48" s="41">
        <f t="shared" si="54"/>
        <v>0</v>
      </c>
      <c r="AM48" s="41">
        <f t="shared" si="55"/>
        <v>0</v>
      </c>
      <c r="AN48" s="41">
        <f t="shared" si="56"/>
        <v>0.48473344541461033</v>
      </c>
      <c r="AO48" s="41">
        <f t="shared" si="57"/>
        <v>4.2546228113238424E-2</v>
      </c>
      <c r="AP48" s="41">
        <f t="shared" si="58"/>
        <v>0</v>
      </c>
      <c r="AQ48" s="41">
        <f t="shared" si="59"/>
        <v>0</v>
      </c>
      <c r="AR48" s="41">
        <f t="shared" si="62"/>
        <v>0.81629116117850964</v>
      </c>
      <c r="AS48" s="41">
        <f t="shared" si="60"/>
        <v>5.9766763848396499E-2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40542</v>
      </c>
      <c r="AZ48" s="46">
        <v>0.19915885067738573</v>
      </c>
      <c r="BA48" s="43">
        <v>2.44</v>
      </c>
      <c r="BB48" s="43">
        <v>6.51</v>
      </c>
      <c r="BC48" s="265">
        <f>IF(INDEX('[5]Hospital Capacity'!$I$2:$I$126,MATCH('Data Table'!A48,'[5]Hospital Capacity'!$B$2:$B$126,0))&gt;100,100,INDEX('[5]Hospital Capacity'!$I$2:$I$126,MATCH('Data Table'!A48,'[5]Hospital Capacity'!$B$2:$B$126,0)))</f>
        <v>0.2059826607818411</v>
      </c>
      <c r="BD48" s="45">
        <v>1912.0474922698625</v>
      </c>
      <c r="BE48" s="45">
        <f>INDEX('[3]60-Mile'!$S$4:$S$129,MATCH(E48,'[3]60-Mile'!$A$4:$A$129,0))</f>
        <v>303.9592910364745</v>
      </c>
      <c r="BF48" s="47">
        <f t="shared" si="36"/>
        <v>30</v>
      </c>
      <c r="BG48" s="43">
        <f t="shared" si="37"/>
        <v>30</v>
      </c>
      <c r="BH48" s="95">
        <v>1278.1428571428571</v>
      </c>
      <c r="BI48" s="45">
        <f>INDEX('[3]60-Mile'!$V$4:$V$129,MATCH(E48,'[3]60-Mile'!$A$4:$A$129,0))</f>
        <v>74.285714285714292</v>
      </c>
      <c r="BJ48" s="47">
        <f t="shared" si="38"/>
        <v>30</v>
      </c>
      <c r="BK48" s="47">
        <f t="shared" si="26"/>
        <v>30</v>
      </c>
      <c r="BL48" s="95">
        <v>67.285714285714292</v>
      </c>
      <c r="BM48" s="45">
        <f>INDEX('[3]60-Mile'!$AA$4:$AA$129,MATCH(E48,'[3]60-Mile'!$A$4:$A$129,0))</f>
        <v>5.8571428571428568</v>
      </c>
      <c r="BO48" s="20">
        <v>19453561</v>
      </c>
      <c r="BP48" s="38">
        <v>273.45820203010931</v>
      </c>
      <c r="BQ48" s="38">
        <f>INDEX('[3]60-Mile'!$U$4:$U$129,MATCH(E48,'[3]60-Mile'!$A$4:$A$129,0))</f>
        <v>46.437332961163222</v>
      </c>
      <c r="BR48" s="38">
        <v>-12.82009994734115</v>
      </c>
      <c r="BS48" s="38">
        <f>INDEX('[3]60-Mile'!$Z$4:$Z$129,MATCH(E48,'[3]60-Mile'!$A$4:$A$129,0))</f>
        <v>30.894471680211282</v>
      </c>
      <c r="BT48" s="118">
        <f t="shared" si="61"/>
        <v>0.83553511048203188</v>
      </c>
      <c r="BU48" s="266">
        <v>0.79401733921815887</v>
      </c>
      <c r="BV48" s="2">
        <f>'[3]60-Mile'!B48</f>
        <v>84</v>
      </c>
      <c r="BW48" s="2">
        <f>'[3]60-Mile'!C48</f>
        <v>53</v>
      </c>
      <c r="BX48" s="2">
        <f>'[3]60-Mile'!D48</f>
        <v>54</v>
      </c>
      <c r="BY48" s="2">
        <f>'[3]60-Mile'!E48</f>
        <v>81</v>
      </c>
      <c r="BZ48" s="2">
        <f>'[3]60-Mile'!F48</f>
        <v>94</v>
      </c>
      <c r="CA48" s="2">
        <f>'[3]60-Mile'!G48</f>
        <v>76</v>
      </c>
      <c r="CB48" s="2">
        <f>'[3]60-Mile'!H48</f>
        <v>78</v>
      </c>
      <c r="CC48" s="2">
        <f>'[3]60-Mile'!I48</f>
        <v>3</v>
      </c>
      <c r="CD48" s="2">
        <f>'[3]60-Mile'!J48</f>
        <v>9</v>
      </c>
      <c r="CE48" s="2">
        <f>'[3]60-Mile'!K48</f>
        <v>6</v>
      </c>
      <c r="CF48" s="2">
        <f>'[3]60-Mile'!L48</f>
        <v>7</v>
      </c>
      <c r="CG48" s="2">
        <f>'[3]60-Mile'!M48</f>
        <v>7</v>
      </c>
      <c r="CH48" s="2">
        <f>'[3]60-Mile'!N48</f>
        <v>4</v>
      </c>
      <c r="CI48" s="2">
        <f>'[3]60-Mile'!O48</f>
        <v>5</v>
      </c>
      <c r="CJ48" s="2"/>
      <c r="CK48" s="2">
        <v>23959</v>
      </c>
      <c r="CL48" s="2">
        <v>26126</v>
      </c>
      <c r="CM48" s="2">
        <v>47565</v>
      </c>
      <c r="CN48" s="2">
        <v>51831</v>
      </c>
      <c r="CO48" s="2">
        <v>47491</v>
      </c>
      <c r="CP48" s="2">
        <v>47344</v>
      </c>
      <c r="CQ48" s="2">
        <v>40542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2.9925724962432443</v>
      </c>
      <c r="G49" s="31">
        <f t="shared" si="39"/>
        <v>1.8208537182235305</v>
      </c>
      <c r="H49" s="31">
        <f t="shared" si="29"/>
        <v>1.6434996761644705</v>
      </c>
      <c r="I49" s="31">
        <f t="shared" si="40"/>
        <v>2.1377022987320897</v>
      </c>
      <c r="J49" s="31">
        <f t="shared" si="30"/>
        <v>0.7868015900960369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2.7439662307024673</v>
      </c>
      <c r="N49" s="31">
        <f t="shared" si="32"/>
        <v>1.3985266149734239</v>
      </c>
      <c r="O49" s="31">
        <f t="shared" si="41"/>
        <v>1.7774504990999838</v>
      </c>
      <c r="P49" s="31">
        <f t="shared" si="42"/>
        <v>1.3061224489795917</v>
      </c>
      <c r="Q49" s="31">
        <f t="shared" si="43"/>
        <v>1.3844562198397949</v>
      </c>
      <c r="R49" s="31">
        <f t="shared" si="44"/>
        <v>0.33439991322739837</v>
      </c>
      <c r="S49" s="31">
        <f t="shared" si="45"/>
        <v>0.43327556325823224</v>
      </c>
      <c r="T49" s="31">
        <f t="shared" si="9"/>
        <v>0.80394935975011617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0.85252024848627816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0.65246682390537636</v>
      </c>
      <c r="AJ49" s="41">
        <f t="shared" si="52"/>
        <v>0.44508756553984752</v>
      </c>
      <c r="AK49" s="41">
        <f t="shared" si="53"/>
        <v>0.35335342870670394</v>
      </c>
      <c r="AL49" s="41">
        <f t="shared" si="54"/>
        <v>0</v>
      </c>
      <c r="AM49" s="41">
        <f t="shared" si="55"/>
        <v>0</v>
      </c>
      <c r="AN49" s="41">
        <f t="shared" si="56"/>
        <v>0.33439991322739837</v>
      </c>
      <c r="AO49" s="41">
        <f t="shared" si="57"/>
        <v>0.88872524954999188</v>
      </c>
      <c r="AP49" s="41">
        <f t="shared" si="58"/>
        <v>0</v>
      </c>
      <c r="AQ49" s="41">
        <f t="shared" si="59"/>
        <v>0</v>
      </c>
      <c r="AR49" s="41">
        <f t="shared" si="62"/>
        <v>0.43327556325823224</v>
      </c>
      <c r="AS49" s="41">
        <f t="shared" si="60"/>
        <v>0.65306122448979587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1359</v>
      </c>
      <c r="AZ49" s="46">
        <v>0.18847068714041618</v>
      </c>
      <c r="BA49" s="43">
        <v>2.96</v>
      </c>
      <c r="BB49" s="43">
        <v>3.95</v>
      </c>
      <c r="BC49" s="265">
        <f>IF(INDEX('[5]Hospital Capacity'!$I$2:$I$126,MATCH('Data Table'!A49,'[5]Hospital Capacity'!$B$2:$B$126,0))&gt;100,100,INDEX('[5]Hospital Capacity'!$I$2:$I$126,MATCH('Data Table'!A49,'[5]Hospital Capacity'!$B$2:$B$126,0)))</f>
        <v>0.94280906698665257</v>
      </c>
      <c r="BD49" s="45">
        <v>876.6395380262353</v>
      </c>
      <c r="BE49" s="45">
        <f>INDEX('[3]60-Mile'!$S$4:$S$129,MATCH(E49,'[3]60-Mile'!$A$4:$A$129,0))</f>
        <v>862.62065182525407</v>
      </c>
      <c r="BF49" s="47">
        <f t="shared" si="36"/>
        <v>30</v>
      </c>
      <c r="BG49" s="43">
        <f t="shared" si="37"/>
        <v>30</v>
      </c>
      <c r="BH49" s="95">
        <v>882.14285714285711</v>
      </c>
      <c r="BI49" s="45">
        <f>INDEX('[3]60-Mile'!$V$4:$V$129,MATCH(E49,'[3]60-Mile'!$A$4:$A$129,0))</f>
        <v>1551.7142857142858</v>
      </c>
      <c r="BJ49" s="47">
        <f t="shared" si="38"/>
        <v>30</v>
      </c>
      <c r="BK49" s="47">
        <f t="shared" si="26"/>
        <v>30</v>
      </c>
      <c r="BL49" s="95">
        <v>35.714285714285715</v>
      </c>
      <c r="BM49" s="45">
        <f>INDEX('[3]60-Mile'!$AA$4:$AA$129,MATCH(E49,'[3]60-Mile'!$A$4:$A$129,0))</f>
        <v>64</v>
      </c>
      <c r="BO49" s="20">
        <v>6045680</v>
      </c>
      <c r="BP49" s="38">
        <v>66.981534856599012</v>
      </c>
      <c r="BQ49" s="38">
        <f>INDEX('[3]60-Mile'!$U$4:$U$129,MATCH(E49,'[3]60-Mile'!$A$4:$A$129,0))</f>
        <v>38.766136383163683</v>
      </c>
      <c r="BR49" s="38">
        <v>-4.9594844546403873</v>
      </c>
      <c r="BS49" s="38">
        <f>INDEX('[3]60-Mile'!$Z$4:$Z$129,MATCH(E49,'[3]60-Mile'!$A$4:$A$129,0))</f>
        <v>45.692685557003038</v>
      </c>
      <c r="BT49" s="118">
        <f t="shared" si="61"/>
        <v>-0.70504049697255644</v>
      </c>
      <c r="BU49" s="266">
        <v>5.7190933013347434E-2</v>
      </c>
      <c r="BV49" s="2">
        <f>'[3]60-Mile'!B49</f>
        <v>1643</v>
      </c>
      <c r="BW49" s="2">
        <f>'[3]60-Mile'!C49</f>
        <v>1304</v>
      </c>
      <c r="BX49" s="2">
        <f>'[3]60-Mile'!D49</f>
        <v>1281</v>
      </c>
      <c r="BY49" s="2">
        <f>'[3]60-Mile'!E49</f>
        <v>2051</v>
      </c>
      <c r="BZ49" s="2">
        <f>'[3]60-Mile'!F49</f>
        <v>1790</v>
      </c>
      <c r="CA49" s="2">
        <f>'[3]60-Mile'!G49</f>
        <v>1601</v>
      </c>
      <c r="CB49" s="2">
        <f>'[3]60-Mile'!H49</f>
        <v>1192</v>
      </c>
      <c r="CC49" s="2">
        <f>'[3]60-Mile'!I49</f>
        <v>49</v>
      </c>
      <c r="CD49" s="2">
        <f>'[3]60-Mile'!J49</f>
        <v>51</v>
      </c>
      <c r="CE49" s="2">
        <f>'[3]60-Mile'!K49</f>
        <v>101</v>
      </c>
      <c r="CF49" s="2">
        <f>'[3]60-Mile'!L49</f>
        <v>69</v>
      </c>
      <c r="CG49" s="2">
        <f>'[3]60-Mile'!M49</f>
        <v>78</v>
      </c>
      <c r="CH49" s="2">
        <f>'[3]60-Mile'!N49</f>
        <v>63</v>
      </c>
      <c r="CI49" s="2">
        <f>'[3]60-Mile'!O49</f>
        <v>37</v>
      </c>
      <c r="CJ49" s="2"/>
      <c r="CK49" s="2">
        <v>-440</v>
      </c>
      <c r="CL49" s="2">
        <v>208</v>
      </c>
      <c r="CM49" s="2">
        <v>-57</v>
      </c>
      <c r="CN49" s="2">
        <v>-3130</v>
      </c>
      <c r="CO49" s="2">
        <v>-842</v>
      </c>
      <c r="CP49" s="2">
        <v>305</v>
      </c>
      <c r="CQ49" s="2">
        <v>1359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15.406346797032187</v>
      </c>
      <c r="G50" s="31">
        <f t="shared" si="39"/>
        <v>1.5341686448936316</v>
      </c>
      <c r="H50" s="31">
        <f t="shared" si="29"/>
        <v>10.042146831973843</v>
      </c>
      <c r="I50" s="31">
        <f t="shared" si="40"/>
        <v>2.7019688691887436</v>
      </c>
      <c r="J50" s="31">
        <f t="shared" si="30"/>
        <v>1.5098240976434261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3.2989302430615881</v>
      </c>
      <c r="N50" s="31">
        <f t="shared" si="32"/>
        <v>1.2417712915807011</v>
      </c>
      <c r="O50" s="31">
        <f t="shared" si="41"/>
        <v>0.86254295532646053</v>
      </c>
      <c r="P50" s="31">
        <f t="shared" si="42"/>
        <v>1.1020408163265305</v>
      </c>
      <c r="Q50" s="31">
        <f t="shared" si="43"/>
        <v>2.0604782254289016</v>
      </c>
      <c r="R50" s="31">
        <f t="shared" si="44"/>
        <v>0.31547263951407339</v>
      </c>
      <c r="S50" s="31">
        <f t="shared" si="45"/>
        <v>1</v>
      </c>
      <c r="T50" s="31">
        <f t="shared" si="9"/>
        <v>1.5834309946264185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0.50408283264122955</v>
      </c>
      <c r="AJ50" s="41">
        <f t="shared" si="52"/>
        <v>0.94030754663651672</v>
      </c>
      <c r="AK50" s="41">
        <f t="shared" si="53"/>
        <v>0.57103302324085858</v>
      </c>
      <c r="AL50" s="41">
        <f t="shared" si="54"/>
        <v>0</v>
      </c>
      <c r="AM50" s="41">
        <f t="shared" si="55"/>
        <v>0</v>
      </c>
      <c r="AN50" s="41">
        <f t="shared" si="56"/>
        <v>0.31547263951407339</v>
      </c>
      <c r="AO50" s="41">
        <f t="shared" si="57"/>
        <v>0.43127147766323026</v>
      </c>
      <c r="AP50" s="41">
        <f t="shared" si="58"/>
        <v>0</v>
      </c>
      <c r="AQ50" s="41">
        <f t="shared" si="59"/>
        <v>0</v>
      </c>
      <c r="AR50" s="41">
        <f t="shared" si="62"/>
        <v>1</v>
      </c>
      <c r="AS50" s="41">
        <f t="shared" si="60"/>
        <v>0.55102040816326525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44725</v>
      </c>
      <c r="AZ50" s="46">
        <v>0.22149198563331449</v>
      </c>
      <c r="BA50" s="43">
        <v>2.71</v>
      </c>
      <c r="BB50" s="43">
        <v>4.63</v>
      </c>
      <c r="BC50" s="265">
        <f>IF(INDEX('[5]Hospital Capacity'!$I$2:$I$126,MATCH('Data Table'!A50,'[5]Hospital Capacity'!$B$2:$B$126,0))&gt;100,100,INDEX('[5]Hospital Capacity'!$I$2:$I$126,MATCH('Data Table'!A50,'[5]Hospital Capacity'!$B$2:$B$126,0)))</f>
        <v>0.7283954489544896</v>
      </c>
      <c r="BD50" s="45">
        <v>1800.6676831635925</v>
      </c>
      <c r="BE50" s="45">
        <f>INDEX('[3]60-Mile'!$S$4:$S$129,MATCH(E50,'[3]60-Mile'!$A$4:$A$129,0))</f>
        <v>1380.70557449649</v>
      </c>
      <c r="BF50" s="47">
        <f t="shared" si="36"/>
        <v>30</v>
      </c>
      <c r="BG50" s="43">
        <f t="shared" si="37"/>
        <v>30</v>
      </c>
      <c r="BH50" s="95">
        <v>832.28571428571433</v>
      </c>
      <c r="BI50" s="45">
        <f>INDEX('[3]60-Mile'!$V$4:$V$129,MATCH(E50,'[3]60-Mile'!$A$4:$A$129,0))</f>
        <v>753</v>
      </c>
      <c r="BJ50" s="47">
        <f t="shared" si="38"/>
        <v>30</v>
      </c>
      <c r="BK50" s="47">
        <f t="shared" si="26"/>
        <v>30</v>
      </c>
      <c r="BL50" s="95">
        <v>82.428571428571431</v>
      </c>
      <c r="BM50" s="45">
        <f>INDEX('[3]60-Mile'!$AA$4:$AA$129,MATCH(E50,'[3]60-Mile'!$A$4:$A$129,0))</f>
        <v>54</v>
      </c>
      <c r="BO50" s="20">
        <v>8882190</v>
      </c>
      <c r="BP50" s="38">
        <v>235.46690965396886</v>
      </c>
      <c r="BQ50" s="38">
        <f>INDEX('[3]60-Mile'!$U$4:$U$129,MATCH(E50,'[3]60-Mile'!$A$4:$A$129,0))</f>
        <v>80.744707080509087</v>
      </c>
      <c r="BR50" s="38">
        <v>-0.67730576579386437</v>
      </c>
      <c r="BS50" s="38">
        <f>INDEX('[3]60-Mile'!$Z$4:$Z$129,MATCH(E50,'[3]60-Mile'!$A$4:$A$129,0))</f>
        <v>73.729779284489183</v>
      </c>
      <c r="BT50" s="118">
        <f t="shared" si="61"/>
        <v>1</v>
      </c>
      <c r="BU50" s="266">
        <v>0.2716045510455104</v>
      </c>
      <c r="BV50" s="2">
        <f>'[3]60-Mile'!B50</f>
        <v>977</v>
      </c>
      <c r="BW50" s="2">
        <f>'[3]60-Mile'!C50</f>
        <v>521</v>
      </c>
      <c r="BX50" s="2">
        <f>'[3]60-Mile'!D50</f>
        <v>754</v>
      </c>
      <c r="BY50" s="2">
        <f>'[3]60-Mile'!E50</f>
        <v>749</v>
      </c>
      <c r="BZ50" s="2">
        <f>'[3]60-Mile'!F50</f>
        <v>888</v>
      </c>
      <c r="CA50" s="2">
        <f>'[3]60-Mile'!G50</f>
        <v>810</v>
      </c>
      <c r="CB50" s="2">
        <f>'[3]60-Mile'!H50</f>
        <v>572</v>
      </c>
      <c r="CC50" s="2">
        <f>'[3]60-Mile'!I50</f>
        <v>17</v>
      </c>
      <c r="CD50" s="2">
        <f>'[3]60-Mile'!J50</f>
        <v>26</v>
      </c>
      <c r="CE50" s="2">
        <f>'[3]60-Mile'!K50</f>
        <v>91</v>
      </c>
      <c r="CF50" s="2">
        <f>'[3]60-Mile'!L50</f>
        <v>59</v>
      </c>
      <c r="CG50" s="2">
        <f>'[3]60-Mile'!M50</f>
        <v>79</v>
      </c>
      <c r="CH50" s="2">
        <f>'[3]60-Mile'!N50</f>
        <v>70</v>
      </c>
      <c r="CI50" s="2">
        <f>'[3]60-Mile'!O50</f>
        <v>36</v>
      </c>
      <c r="CJ50" s="2"/>
      <c r="CK50" s="2">
        <v>5375</v>
      </c>
      <c r="CL50" s="2">
        <v>15793</v>
      </c>
      <c r="CM50" s="2">
        <v>13662</v>
      </c>
      <c r="CN50" s="2">
        <v>20264</v>
      </c>
      <c r="CO50" s="2">
        <v>21257</v>
      </c>
      <c r="CP50" s="2">
        <v>-7533</v>
      </c>
      <c r="CQ50" s="2">
        <v>44725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2.3149839573706464E-3</v>
      </c>
      <c r="G51" s="31">
        <f t="shared" si="39"/>
        <v>1.0353347243120008</v>
      </c>
      <c r="H51" s="31">
        <f t="shared" si="29"/>
        <v>2.2359763494931521E-3</v>
      </c>
      <c r="I51" s="31">
        <f t="shared" si="40"/>
        <v>3.4816513761467891</v>
      </c>
      <c r="J51" s="31">
        <f t="shared" si="30"/>
        <v>0.21577228752259431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0.46586717625273544</v>
      </c>
      <c r="N51" s="31">
        <f t="shared" si="32"/>
        <v>0.24859542955402042</v>
      </c>
      <c r="O51" s="31">
        <f t="shared" si="41"/>
        <v>0.25756831942398956</v>
      </c>
      <c r="P51" s="31">
        <f t="shared" si="42"/>
        <v>0.24489795918367346</v>
      </c>
      <c r="Q51" s="31">
        <f t="shared" si="43"/>
        <v>0.36313832390077749</v>
      </c>
      <c r="R51" s="31">
        <f t="shared" si="44"/>
        <v>0.18970660014100546</v>
      </c>
      <c r="S51" s="31">
        <f t="shared" si="45"/>
        <v>1.3795493934142113</v>
      </c>
      <c r="T51" s="31">
        <f t="shared" si="9"/>
        <v>0.70817953868573569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0.83111189746009284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0.18240634267504396</v>
      </c>
      <c r="AJ51" s="41">
        <f t="shared" si="52"/>
        <v>0.13942576467257564</v>
      </c>
      <c r="AK51" s="41">
        <f t="shared" si="53"/>
        <v>0.13933120699451368</v>
      </c>
      <c r="AL51" s="41">
        <f t="shared" si="54"/>
        <v>0</v>
      </c>
      <c r="AM51" s="41">
        <f t="shared" si="55"/>
        <v>0</v>
      </c>
      <c r="AN51" s="41">
        <f t="shared" si="56"/>
        <v>0.18970660014100546</v>
      </c>
      <c r="AO51" s="41">
        <f t="shared" si="57"/>
        <v>0.12878415971199478</v>
      </c>
      <c r="AP51" s="41">
        <f t="shared" si="58"/>
        <v>1</v>
      </c>
      <c r="AQ51" s="41">
        <f t="shared" si="59"/>
        <v>0</v>
      </c>
      <c r="AR51" s="41">
        <f t="shared" si="62"/>
        <v>0.3795493934142114</v>
      </c>
      <c r="AS51" s="41">
        <f t="shared" si="60"/>
        <v>0.12244897959183673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2448</v>
      </c>
      <c r="AZ51" s="46">
        <v>0.21453848315151045</v>
      </c>
      <c r="BA51" s="43">
        <v>3.09</v>
      </c>
      <c r="BB51" s="43">
        <v>5.66</v>
      </c>
      <c r="BC51" s="265">
        <f>IF(INDEX('[5]Hospital Capacity'!$I$2:$I$126,MATCH('Data Table'!A51,'[5]Hospital Capacity'!$B$2:$B$126,0))&gt;100,100,INDEX('[5]Hospital Capacity'!$I$2:$I$126,MATCH('Data Table'!A51,'[5]Hospital Capacity'!$B$2:$B$126,0)))</f>
        <v>0.26357562936387141</v>
      </c>
      <c r="BD51" s="45">
        <v>306.30692287354435</v>
      </c>
      <c r="BE51" s="45">
        <f>INDEX('[3]60-Mile'!$S$4:$S$129,MATCH(E51,'[3]60-Mile'!$A$4:$A$129,0))</f>
        <v>353.24040227554923</v>
      </c>
      <c r="BF51" s="47">
        <f t="shared" si="36"/>
        <v>30</v>
      </c>
      <c r="BG51" s="43">
        <f t="shared" si="37"/>
        <v>30</v>
      </c>
      <c r="BH51" s="95">
        <v>501</v>
      </c>
      <c r="BI51" s="45">
        <f>INDEX('[3]60-Mile'!$V$4:$V$129,MATCH(E51,'[3]60-Mile'!$A$4:$A$129,0))</f>
        <v>224.85714285714286</v>
      </c>
      <c r="BJ51" s="47">
        <f t="shared" si="38"/>
        <v>0.32389053777082122</v>
      </c>
      <c r="BK51" s="47">
        <f t="shared" si="26"/>
        <v>30</v>
      </c>
      <c r="BL51" s="95">
        <v>31.285714285714285</v>
      </c>
      <c r="BM51" s="45">
        <f>INDEX('[3]60-Mile'!$AA$4:$AA$129,MATCH(E51,'[3]60-Mile'!$A$4:$A$129,0))</f>
        <v>12</v>
      </c>
      <c r="BO51" s="20">
        <v>11689100</v>
      </c>
      <c r="BP51" s="38">
        <v>52.60852129599057</v>
      </c>
      <c r="BQ51" s="38">
        <f>INDEX('[3]60-Mile'!$U$4:$U$129,MATCH(E51,'[3]60-Mile'!$A$4:$A$129,0))</f>
        <v>53.823411781968481</v>
      </c>
      <c r="BR51" s="38">
        <v>0.32389053777082122</v>
      </c>
      <c r="BS51" s="38">
        <f>INDEX('[3]60-Mile'!$Z$4:$Z$129,MATCH(E51,'[3]60-Mile'!$A$4:$A$129,0))</f>
        <v>38.699683011107552</v>
      </c>
      <c r="BT51" s="118">
        <f t="shared" si="61"/>
        <v>-0.66222379492018557</v>
      </c>
      <c r="BU51" s="266">
        <v>0.73642437063612864</v>
      </c>
      <c r="BV51" s="2">
        <f>'[3]60-Mile'!B51</f>
        <v>275</v>
      </c>
      <c r="BW51" s="2">
        <f>'[3]60-Mile'!C51</f>
        <v>194</v>
      </c>
      <c r="BX51" s="2">
        <f>'[3]60-Mile'!D51</f>
        <v>158</v>
      </c>
      <c r="BY51" s="2">
        <f>'[3]60-Mile'!E51</f>
        <v>226</v>
      </c>
      <c r="BZ51" s="2">
        <f>'[3]60-Mile'!F51</f>
        <v>276</v>
      </c>
      <c r="CA51" s="2">
        <f>'[3]60-Mile'!G51</f>
        <v>223</v>
      </c>
      <c r="CB51" s="2">
        <f>'[3]60-Mile'!H51</f>
        <v>222</v>
      </c>
      <c r="CC51" s="2">
        <f>'[3]60-Mile'!I51</f>
        <v>9</v>
      </c>
      <c r="CD51" s="2">
        <f>'[3]60-Mile'!J51</f>
        <v>5</v>
      </c>
      <c r="CE51" s="2">
        <f>'[3]60-Mile'!K51</f>
        <v>13</v>
      </c>
      <c r="CF51" s="2">
        <f>'[3]60-Mile'!L51</f>
        <v>24</v>
      </c>
      <c r="CG51" s="2">
        <f>'[3]60-Mile'!M51</f>
        <v>21</v>
      </c>
      <c r="CH51" s="2">
        <f>'[3]60-Mile'!N51</f>
        <v>8</v>
      </c>
      <c r="CI51" s="2">
        <f>'[3]60-Mile'!O51</f>
        <v>4</v>
      </c>
      <c r="CJ51" s="2"/>
      <c r="CK51" s="2">
        <v>3776</v>
      </c>
      <c r="CL51" s="2">
        <v>5995</v>
      </c>
      <c r="CM51" s="2">
        <v>5527</v>
      </c>
      <c r="CN51" s="2">
        <v>3368</v>
      </c>
      <c r="CO51" s="2">
        <v>7377</v>
      </c>
      <c r="CP51" s="2">
        <v>4171</v>
      </c>
      <c r="CQ51" s="2">
        <v>2448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4.6765233705429489E-3</v>
      </c>
      <c r="G52" s="31">
        <f t="shared" si="39"/>
        <v>0.69568676180918021</v>
      </c>
      <c r="H52" s="31">
        <f t="shared" si="29"/>
        <v>6.7221681182797486E-3</v>
      </c>
      <c r="I52" s="31">
        <f t="shared" si="40"/>
        <v>3.2799711369961861</v>
      </c>
      <c r="J52" s="31">
        <f t="shared" si="30"/>
        <v>0.26446891963069785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0.52735597978714099</v>
      </c>
      <c r="N52" s="31">
        <f t="shared" si="32"/>
        <v>0.1985882455248037</v>
      </c>
      <c r="O52" s="31">
        <f t="shared" si="41"/>
        <v>0.17296678121420389</v>
      </c>
      <c r="P52" s="31">
        <f t="shared" si="42"/>
        <v>0.20116618075801751</v>
      </c>
      <c r="Q52" s="31">
        <f t="shared" si="43"/>
        <v>0.37248255296876476</v>
      </c>
      <c r="R52" s="31">
        <f t="shared" si="44"/>
        <v>0.18970660014100546</v>
      </c>
      <c r="S52" s="31">
        <f t="shared" si="45"/>
        <v>1.3795493934142113</v>
      </c>
      <c r="T52" s="31">
        <f t="shared" si="9"/>
        <v>0.90858191043364411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0.83111189746009284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0.18240634267504396</v>
      </c>
      <c r="AJ52" s="41">
        <f t="shared" si="52"/>
        <v>0.13942576467257564</v>
      </c>
      <c r="AK52" s="41">
        <f t="shared" si="53"/>
        <v>0.14472960162813761</v>
      </c>
      <c r="AL52" s="41">
        <f t="shared" si="54"/>
        <v>0</v>
      </c>
      <c r="AM52" s="41">
        <f t="shared" si="55"/>
        <v>0</v>
      </c>
      <c r="AN52" s="41">
        <f t="shared" si="56"/>
        <v>0.18970660014100546</v>
      </c>
      <c r="AO52" s="41">
        <f t="shared" si="57"/>
        <v>8.6483390607101945E-2</v>
      </c>
      <c r="AP52" s="41">
        <f t="shared" si="58"/>
        <v>1</v>
      </c>
      <c r="AQ52" s="41">
        <f t="shared" si="59"/>
        <v>0</v>
      </c>
      <c r="AR52" s="41">
        <f t="shared" si="62"/>
        <v>0.3795493934142114</v>
      </c>
      <c r="AS52" s="41">
        <f t="shared" si="60"/>
        <v>0.10058309037900875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2448</v>
      </c>
      <c r="AZ52" s="46">
        <v>0.17172159606858609</v>
      </c>
      <c r="BA52" s="43">
        <v>1.41</v>
      </c>
      <c r="BB52" s="43">
        <v>4.97</v>
      </c>
      <c r="BC52" s="265">
        <f>IF(INDEX('[5]Hospital Capacity'!$I$2:$I$126,MATCH('Data Table'!A52,'[5]Hospital Capacity'!$B$2:$B$126,0))&gt;100,100,INDEX('[5]Hospital Capacity'!$I$2:$I$126,MATCH('Data Table'!A52,'[5]Hospital Capacity'!$B$2:$B$126,0)))</f>
        <v>0.26357562936387141</v>
      </c>
      <c r="BD52" s="45">
        <v>306.30692287354435</v>
      </c>
      <c r="BE52" s="45">
        <f>INDEX('[3]60-Mile'!$S$4:$S$129,MATCH(E52,'[3]60-Mile'!$A$4:$A$129,0))</f>
        <v>366.0887671959967</v>
      </c>
      <c r="BF52" s="47">
        <f t="shared" si="36"/>
        <v>30</v>
      </c>
      <c r="BG52" s="43">
        <f t="shared" si="37"/>
        <v>30</v>
      </c>
      <c r="BH52" s="95">
        <v>501</v>
      </c>
      <c r="BI52" s="45">
        <f>INDEX('[3]60-Mile'!$V$4:$V$129,MATCH(E52,'[3]60-Mile'!$A$4:$A$129,0))</f>
        <v>151</v>
      </c>
      <c r="BJ52" s="47">
        <f t="shared" si="38"/>
        <v>0.32389053777082122</v>
      </c>
      <c r="BK52" s="47">
        <f t="shared" si="26"/>
        <v>30</v>
      </c>
      <c r="BL52" s="95">
        <v>31.285714285714285</v>
      </c>
      <c r="BM52" s="45">
        <f>INDEX('[3]60-Mile'!$AA$4:$AA$129,MATCH(E52,'[3]60-Mile'!$A$4:$A$129,0))</f>
        <v>9.8571428571428577</v>
      </c>
      <c r="BO52" s="20">
        <v>11689100</v>
      </c>
      <c r="BP52" s="38">
        <v>52.60852129599057</v>
      </c>
      <c r="BQ52" s="38">
        <f>INDEX('[3]60-Mile'!$U$4:$U$129,MATCH(E52,'[3]60-Mile'!$A$4:$A$129,0))</f>
        <v>52.336437505998546</v>
      </c>
      <c r="BR52" s="38">
        <v>0.32389053777082122</v>
      </c>
      <c r="BS52" s="38">
        <f>INDEX('[3]60-Mile'!$Z$4:$Z$129,MATCH(E52,'[3]60-Mile'!$A$4:$A$129,0))</f>
        <v>34.882237492404464</v>
      </c>
      <c r="BT52" s="118">
        <f t="shared" si="61"/>
        <v>-0.66222379492018557</v>
      </c>
      <c r="BU52" s="266">
        <v>0.73642437063612864</v>
      </c>
      <c r="BV52" s="2">
        <f>'[3]60-Mile'!B52</f>
        <v>172</v>
      </c>
      <c r="BW52" s="2">
        <f>'[3]60-Mile'!C52</f>
        <v>142</v>
      </c>
      <c r="BX52" s="2">
        <f>'[3]60-Mile'!D52</f>
        <v>116</v>
      </c>
      <c r="BY52" s="2">
        <f>'[3]60-Mile'!E52</f>
        <v>138</v>
      </c>
      <c r="BZ52" s="2">
        <f>'[3]60-Mile'!F52</f>
        <v>186</v>
      </c>
      <c r="CA52" s="2">
        <f>'[3]60-Mile'!G52</f>
        <v>168</v>
      </c>
      <c r="CB52" s="2">
        <f>'[3]60-Mile'!H52</f>
        <v>135</v>
      </c>
      <c r="CC52" s="2">
        <f>'[3]60-Mile'!I52</f>
        <v>9</v>
      </c>
      <c r="CD52" s="2">
        <f>'[3]60-Mile'!J52</f>
        <v>4</v>
      </c>
      <c r="CE52" s="2">
        <f>'[3]60-Mile'!K52</f>
        <v>13</v>
      </c>
      <c r="CF52" s="2">
        <f>'[3]60-Mile'!L52</f>
        <v>16</v>
      </c>
      <c r="CG52" s="2">
        <f>'[3]60-Mile'!M52</f>
        <v>15</v>
      </c>
      <c r="CH52" s="2">
        <f>'[3]60-Mile'!N52</f>
        <v>10</v>
      </c>
      <c r="CI52" s="2">
        <f>'[3]60-Mile'!O52</f>
        <v>2</v>
      </c>
      <c r="CJ52" s="2"/>
      <c r="CK52" s="2">
        <v>3776</v>
      </c>
      <c r="CL52" s="2">
        <v>5995</v>
      </c>
      <c r="CM52" s="2">
        <v>5527</v>
      </c>
      <c r="CN52" s="2">
        <v>3368</v>
      </c>
      <c r="CO52" s="2">
        <v>7377</v>
      </c>
      <c r="CP52" s="2">
        <v>4171</v>
      </c>
      <c r="CQ52" s="2">
        <v>2448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2.890577727323184E-2</v>
      </c>
      <c r="G53" s="31">
        <f t="shared" si="39"/>
        <v>0.59651242288566708</v>
      </c>
      <c r="H53" s="31">
        <f t="shared" si="29"/>
        <v>4.8457963596798687E-2</v>
      </c>
      <c r="I53" s="31">
        <f t="shared" si="40"/>
        <v>3.3076486960107205</v>
      </c>
      <c r="J53" s="31">
        <f t="shared" si="30"/>
        <v>0.42555003679931286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0.81783579763872627</v>
      </c>
      <c r="N53" s="31">
        <f t="shared" si="32"/>
        <v>0.3394255815307794</v>
      </c>
      <c r="O53" s="31">
        <f t="shared" si="41"/>
        <v>0.17427589592538045</v>
      </c>
      <c r="P53" s="31">
        <f t="shared" si="42"/>
        <v>0.39358600583090375</v>
      </c>
      <c r="Q53" s="31">
        <f t="shared" si="43"/>
        <v>0.48609332462744215</v>
      </c>
      <c r="R53" s="31">
        <f t="shared" si="44"/>
        <v>0.18970660014100546</v>
      </c>
      <c r="S53" s="31">
        <f t="shared" si="45"/>
        <v>1.3795493934142113</v>
      </c>
      <c r="T53" s="31">
        <f t="shared" si="9"/>
        <v>0.75304182591739099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0.83111189746009284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0.18240634267504396</v>
      </c>
      <c r="AJ53" s="41">
        <f t="shared" si="52"/>
        <v>0.13942576467257564</v>
      </c>
      <c r="AK53" s="41">
        <f t="shared" si="53"/>
        <v>0.28945573271958197</v>
      </c>
      <c r="AL53" s="41">
        <f t="shared" si="54"/>
        <v>0</v>
      </c>
      <c r="AM53" s="41">
        <f t="shared" si="55"/>
        <v>0</v>
      </c>
      <c r="AN53" s="41">
        <f t="shared" si="56"/>
        <v>0.18970660014100546</v>
      </c>
      <c r="AO53" s="41">
        <f t="shared" si="57"/>
        <v>8.7137947962690226E-2</v>
      </c>
      <c r="AP53" s="41">
        <f t="shared" si="58"/>
        <v>1</v>
      </c>
      <c r="AQ53" s="41">
        <f t="shared" si="59"/>
        <v>0</v>
      </c>
      <c r="AR53" s="41">
        <f t="shared" si="62"/>
        <v>0.3795493934142114</v>
      </c>
      <c r="AS53" s="41">
        <f t="shared" si="60"/>
        <v>0.19679300291545188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2448</v>
      </c>
      <c r="AZ53" s="46">
        <v>0.20297366971007111</v>
      </c>
      <c r="BA53" s="43">
        <v>1.91</v>
      </c>
      <c r="BB53" s="43">
        <v>2.59</v>
      </c>
      <c r="BC53" s="265">
        <f>IF(INDEX('[5]Hospital Capacity'!$I$2:$I$126,MATCH('Data Table'!A53,'[5]Hospital Capacity'!$B$2:$B$126,0))&gt;100,100,INDEX('[5]Hospital Capacity'!$I$2:$I$126,MATCH('Data Table'!A53,'[5]Hospital Capacity'!$B$2:$B$126,0)))</f>
        <v>0.26357562936387141</v>
      </c>
      <c r="BD53" s="45">
        <v>306.30692287354435</v>
      </c>
      <c r="BE53" s="45">
        <f>INDEX('[3]60-Mile'!$S$4:$S$129,MATCH(E53,'[3]60-Mile'!$A$4:$A$129,0))</f>
        <v>710.54193744137535</v>
      </c>
      <c r="BF53" s="47">
        <f t="shared" si="36"/>
        <v>30</v>
      </c>
      <c r="BG53" s="43">
        <f t="shared" si="37"/>
        <v>30</v>
      </c>
      <c r="BH53" s="95">
        <v>501</v>
      </c>
      <c r="BI53" s="45">
        <f>INDEX('[3]60-Mile'!$V$4:$V$129,MATCH(E53,'[3]60-Mile'!$A$4:$A$129,0))</f>
        <v>152.14285714285714</v>
      </c>
      <c r="BJ53" s="47">
        <f t="shared" si="38"/>
        <v>0.32389053777082122</v>
      </c>
      <c r="BK53" s="47">
        <f t="shared" si="26"/>
        <v>30</v>
      </c>
      <c r="BL53" s="95">
        <v>31.285714285714285</v>
      </c>
      <c r="BM53" s="45">
        <f>INDEX('[3]60-Mile'!$AA$4:$AA$129,MATCH(E53,'[3]60-Mile'!$A$4:$A$129,0))</f>
        <v>19.285714285714285</v>
      </c>
      <c r="BO53" s="20">
        <v>11689100</v>
      </c>
      <c r="BP53" s="38">
        <v>52.60852129599057</v>
      </c>
      <c r="BQ53" s="38">
        <f>INDEX('[3]60-Mile'!$U$4:$U$129,MATCH(E53,'[3]60-Mile'!$A$4:$A$129,0))</f>
        <v>119.78753914606891</v>
      </c>
      <c r="BR53" s="38">
        <v>0.32389053777082122</v>
      </c>
      <c r="BS53" s="38">
        <f>INDEX('[3]60-Mile'!$Z$4:$Z$129,MATCH(E53,'[3]60-Mile'!$A$4:$A$129,0))</f>
        <v>107.61971299351883</v>
      </c>
      <c r="BT53" s="118">
        <f t="shared" si="61"/>
        <v>-0.66222379492018557</v>
      </c>
      <c r="BU53" s="266">
        <v>0.73642437063612864</v>
      </c>
      <c r="BV53" s="2">
        <f>'[3]60-Mile'!B53</f>
        <v>88</v>
      </c>
      <c r="BW53" s="2">
        <f>'[3]60-Mile'!C53</f>
        <v>144</v>
      </c>
      <c r="BX53" s="2">
        <f>'[3]60-Mile'!D53</f>
        <v>107</v>
      </c>
      <c r="BY53" s="2">
        <f>'[3]60-Mile'!E53</f>
        <v>114</v>
      </c>
      <c r="BZ53" s="2">
        <f>'[3]60-Mile'!F53</f>
        <v>288</v>
      </c>
      <c r="CA53" s="2">
        <f>'[3]60-Mile'!G53</f>
        <v>103</v>
      </c>
      <c r="CB53" s="2">
        <f>'[3]60-Mile'!H53</f>
        <v>221</v>
      </c>
      <c r="CC53" s="2">
        <f>'[3]60-Mile'!I53</f>
        <v>5</v>
      </c>
      <c r="CD53" s="2">
        <f>'[3]60-Mile'!J53</f>
        <v>4</v>
      </c>
      <c r="CE53" s="2">
        <f>'[3]60-Mile'!K53</f>
        <v>51</v>
      </c>
      <c r="CF53" s="2">
        <f>'[3]60-Mile'!L53</f>
        <v>17</v>
      </c>
      <c r="CG53" s="2">
        <f>'[3]60-Mile'!M53</f>
        <v>17</v>
      </c>
      <c r="CH53" s="2">
        <f>'[3]60-Mile'!N53</f>
        <v>32</v>
      </c>
      <c r="CI53" s="2">
        <f>'[3]60-Mile'!O53</f>
        <v>9</v>
      </c>
      <c r="CJ53" s="2"/>
      <c r="CK53" s="2">
        <v>3776</v>
      </c>
      <c r="CL53" s="2">
        <v>5995</v>
      </c>
      <c r="CM53" s="2">
        <v>5527</v>
      </c>
      <c r="CN53" s="2">
        <v>3368</v>
      </c>
      <c r="CO53" s="2">
        <v>7377</v>
      </c>
      <c r="CP53" s="2">
        <v>4171</v>
      </c>
      <c r="CQ53" s="2">
        <v>2448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1.5356073053855747E-5</v>
      </c>
      <c r="G54" s="31">
        <f t="shared" si="39"/>
        <v>0.51364634128357789</v>
      </c>
      <c r="H54" s="31">
        <f t="shared" si="29"/>
        <v>2.9896198648045749E-5</v>
      </c>
      <c r="I54" s="31">
        <f t="shared" si="40"/>
        <v>3.3072879084630449</v>
      </c>
      <c r="J54" s="31">
        <f t="shared" si="30"/>
        <v>9.7960304642024071E-2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6.4938714255598759E-2</v>
      </c>
      <c r="N54" s="31">
        <f t="shared" si="32"/>
        <v>5.4898872448600297E-2</v>
      </c>
      <c r="O54" s="31">
        <f t="shared" si="41"/>
        <v>3.6655211912943873E-2</v>
      </c>
      <c r="P54" s="31">
        <f t="shared" si="42"/>
        <v>6.1224489795918366E-2</v>
      </c>
      <c r="Q54" s="31">
        <f t="shared" si="43"/>
        <v>0.2139089178446153</v>
      </c>
      <c r="R54" s="31">
        <f t="shared" si="44"/>
        <v>0.1684473127609957</v>
      </c>
      <c r="S54" s="31">
        <f t="shared" si="45"/>
        <v>0.28769497400346622</v>
      </c>
      <c r="T54" s="31">
        <f t="shared" si="9"/>
        <v>0.74253954969912006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0.84404733820869704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0.15390848279498689</v>
      </c>
      <c r="AJ54" s="41">
        <f t="shared" si="52"/>
        <v>0.25199831578975546</v>
      </c>
      <c r="AK54" s="41">
        <f t="shared" si="53"/>
        <v>0.11373273819737316</v>
      </c>
      <c r="AL54" s="41">
        <f t="shared" si="54"/>
        <v>0</v>
      </c>
      <c r="AM54" s="41">
        <f t="shared" si="55"/>
        <v>0</v>
      </c>
      <c r="AN54" s="41">
        <f t="shared" si="56"/>
        <v>0.1684473127609957</v>
      </c>
      <c r="AO54" s="41">
        <f t="shared" si="57"/>
        <v>1.8327605956471937E-2</v>
      </c>
      <c r="AP54" s="41">
        <f t="shared" si="58"/>
        <v>0</v>
      </c>
      <c r="AQ54" s="41">
        <f t="shared" si="59"/>
        <v>0</v>
      </c>
      <c r="AR54" s="41">
        <f t="shared" si="62"/>
        <v>0.28769497400346622</v>
      </c>
      <c r="AS54" s="41">
        <f t="shared" si="60"/>
        <v>3.0612244897959183E-2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1790</v>
      </c>
      <c r="AZ54" s="46">
        <v>0.20377743528270115</v>
      </c>
      <c r="BA54" s="43">
        <v>1.89</v>
      </c>
      <c r="BB54" s="43">
        <v>2.2999999999999998</v>
      </c>
      <c r="BC54" s="265">
        <f>IF(INDEX('[5]Hospital Capacity'!$I$2:$I$126,MATCH('Data Table'!A54,'[5]Hospital Capacity'!$B$2:$B$126,0))&gt;100,100,INDEX('[5]Hospital Capacity'!$I$2:$I$126,MATCH('Data Table'!A54,'[5]Hospital Capacity'!$B$2:$B$126,0)))</f>
        <v>0.22239646177982045</v>
      </c>
      <c r="BD54" s="45">
        <v>516.35540551318729</v>
      </c>
      <c r="BE54" s="45">
        <f>INDEX('[3]60-Mile'!$S$4:$S$129,MATCH(E54,'[3]60-Mile'!$A$4:$A$129,0))</f>
        <v>292.31516600960367</v>
      </c>
      <c r="BF54" s="47">
        <f t="shared" si="36"/>
        <v>30</v>
      </c>
      <c r="BG54" s="43">
        <f t="shared" si="37"/>
        <v>30</v>
      </c>
      <c r="BH54" s="95">
        <v>445</v>
      </c>
      <c r="BI54" s="45">
        <f>INDEX('[3]60-Mile'!$V$4:$V$129,MATCH(E54,'[3]60-Mile'!$A$4:$A$129,0))</f>
        <v>32</v>
      </c>
      <c r="BJ54" s="47">
        <f t="shared" si="38"/>
        <v>30</v>
      </c>
      <c r="BK54" s="47">
        <f t="shared" si="26"/>
        <v>30</v>
      </c>
      <c r="BL54" s="95">
        <v>23.714285714285715</v>
      </c>
      <c r="BM54" s="45">
        <f>INDEX('[3]60-Mile'!$AA$4:$AA$129,MATCH(E54,'[3]60-Mile'!$A$4:$A$129,0))</f>
        <v>3</v>
      </c>
      <c r="BO54" s="20">
        <v>6732219</v>
      </c>
      <c r="BP54" s="38">
        <v>93.958923332964176</v>
      </c>
      <c r="BQ54" s="38">
        <f>INDEX('[3]60-Mile'!$U$4:$U$129,MATCH(E54,'[3]60-Mile'!$A$4:$A$129,0))</f>
        <v>67.429630389009702</v>
      </c>
      <c r="BR54" s="38">
        <v>-5.8849491923617157</v>
      </c>
      <c r="BS54" s="38">
        <f>INDEX('[3]60-Mile'!$Z$4:$Z$129,MATCH(E54,'[3]60-Mile'!$A$4:$A$129,0))</f>
        <v>58.801304920054761</v>
      </c>
      <c r="BT54" s="118">
        <f t="shared" si="61"/>
        <v>-0.68809467641739408</v>
      </c>
      <c r="BU54" s="266">
        <v>0.77760353822017958</v>
      </c>
      <c r="BV54" s="2">
        <f>'[3]60-Mile'!B54</f>
        <v>29</v>
      </c>
      <c r="BW54" s="2">
        <f>'[3]60-Mile'!C54</f>
        <v>18</v>
      </c>
      <c r="BX54" s="2">
        <f>'[3]60-Mile'!D54</f>
        <v>35</v>
      </c>
      <c r="BY54" s="2">
        <f>'[3]60-Mile'!E54</f>
        <v>42</v>
      </c>
      <c r="BZ54" s="2">
        <f>'[3]60-Mile'!F54</f>
        <v>51</v>
      </c>
      <c r="CA54" s="2">
        <f>'[3]60-Mile'!G54</f>
        <v>28</v>
      </c>
      <c r="CB54" s="2">
        <f>'[3]60-Mile'!H54</f>
        <v>21</v>
      </c>
      <c r="CC54" s="2">
        <f>'[3]60-Mile'!I54</f>
        <v>3</v>
      </c>
      <c r="CD54" s="2">
        <f>'[3]60-Mile'!J54</f>
        <v>3</v>
      </c>
      <c r="CE54" s="2">
        <f>'[3]60-Mile'!K54</f>
        <v>3</v>
      </c>
      <c r="CF54" s="2">
        <f>'[3]60-Mile'!L54</f>
        <v>4</v>
      </c>
      <c r="CG54" s="2">
        <f>'[3]60-Mile'!M54</f>
        <v>6</v>
      </c>
      <c r="CH54" s="2">
        <f>'[3]60-Mile'!N54</f>
        <v>2</v>
      </c>
      <c r="CI54" s="2">
        <f>'[3]60-Mile'!O54</f>
        <v>0</v>
      </c>
      <c r="CJ54" s="2"/>
      <c r="CK54" s="2">
        <v>868</v>
      </c>
      <c r="CL54" s="2">
        <v>994</v>
      </c>
      <c r="CM54" s="2">
        <v>644</v>
      </c>
      <c r="CN54" s="2">
        <v>1526</v>
      </c>
      <c r="CO54" s="2">
        <v>1152</v>
      </c>
      <c r="CP54" s="2">
        <v>1521</v>
      </c>
      <c r="CQ54" s="2">
        <v>1790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5.0627215412348173E-2</v>
      </c>
      <c r="G55" s="31">
        <f t="shared" si="39"/>
        <v>0.98711430385375187</v>
      </c>
      <c r="H55" s="31">
        <f t="shared" si="29"/>
        <v>5.128809826247737E-2</v>
      </c>
      <c r="I55" s="31">
        <f t="shared" si="40"/>
        <v>3.1551901865787033</v>
      </c>
      <c r="J55" s="31">
        <f t="shared" si="30"/>
        <v>0.49036482321471636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0.48583303044184573</v>
      </c>
      <c r="N55" s="31">
        <f t="shared" si="32"/>
        <v>1.7759346840179959E-2</v>
      </c>
      <c r="O55" s="31">
        <f t="shared" si="41"/>
        <v>1.8491245295369007E-2</v>
      </c>
      <c r="P55" s="31">
        <f t="shared" si="42"/>
        <v>1.7492711370262391E-2</v>
      </c>
      <c r="Q55" s="31">
        <f t="shared" si="43"/>
        <v>0.51219800790722214</v>
      </c>
      <c r="R55" s="31">
        <f t="shared" si="44"/>
        <v>0.49937632192635178</v>
      </c>
      <c r="S55" s="31">
        <f t="shared" si="45"/>
        <v>0.91507798960138653</v>
      </c>
      <c r="T55" s="31">
        <f t="shared" si="9"/>
        <v>0.73297304857308831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0.67726271919477865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0.31588496985653441</v>
      </c>
      <c r="AJ55" s="41">
        <f t="shared" si="52"/>
        <v>0.48849787549975671</v>
      </c>
      <c r="AK55" s="41">
        <f t="shared" si="53"/>
        <v>4.5170928609533562E-2</v>
      </c>
      <c r="AL55" s="41">
        <f t="shared" si="54"/>
        <v>0</v>
      </c>
      <c r="AM55" s="41">
        <f t="shared" si="55"/>
        <v>0</v>
      </c>
      <c r="AN55" s="41">
        <f t="shared" si="56"/>
        <v>0.49937632192635178</v>
      </c>
      <c r="AO55" s="41">
        <f t="shared" si="57"/>
        <v>9.2456226476845035E-3</v>
      </c>
      <c r="AP55" s="41">
        <f t="shared" si="58"/>
        <v>0</v>
      </c>
      <c r="AQ55" s="41">
        <f t="shared" si="59"/>
        <v>0</v>
      </c>
      <c r="AR55" s="41">
        <f t="shared" si="62"/>
        <v>0.91507798960138653</v>
      </c>
      <c r="AS55" s="41">
        <f t="shared" si="60"/>
        <v>8.7463556851311956E-3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10274</v>
      </c>
      <c r="AZ55" s="46">
        <v>0.22912231768745794</v>
      </c>
      <c r="BA55" s="43">
        <v>1.54</v>
      </c>
      <c r="BB55" s="43">
        <v>5</v>
      </c>
      <c r="BC55" s="265">
        <f>IF(INDEX('[5]Hospital Capacity'!$I$2:$I$126,MATCH('Data Table'!A55,'[5]Hospital Capacity'!$B$2:$B$126,0))&gt;100,100,INDEX('[5]Hospital Capacity'!$I$2:$I$126,MATCH('Data Table'!A55,'[5]Hospital Capacity'!$B$2:$B$126,0)))</f>
        <v>0.45645112179487174</v>
      </c>
      <c r="BD55" s="45">
        <v>957.63858839424245</v>
      </c>
      <c r="BE55" s="45">
        <f>INDEX('[3]60-Mile'!$S$4:$S$129,MATCH(E55,'[3]60-Mile'!$A$4:$A$129,0))</f>
        <v>129.13570082118173</v>
      </c>
      <c r="BF55" s="47">
        <f t="shared" si="36"/>
        <v>30</v>
      </c>
      <c r="BG55" s="43">
        <f t="shared" si="37"/>
        <v>30</v>
      </c>
      <c r="BH55" s="95">
        <v>1316.7142857142858</v>
      </c>
      <c r="BI55" s="45">
        <f>INDEX('[3]60-Mile'!$V$4:$V$129,MATCH(E55,'[3]60-Mile'!$A$4:$A$129,0))</f>
        <v>16.142857142857142</v>
      </c>
      <c r="BJ55" s="47">
        <f t="shared" si="38"/>
        <v>30</v>
      </c>
      <c r="BK55" s="47">
        <f t="shared" si="26"/>
        <v>30</v>
      </c>
      <c r="BL55" s="95">
        <v>75.428571428571431</v>
      </c>
      <c r="BM55" s="45">
        <f>INDEX('[3]60-Mile'!$AA$4:$AA$129,MATCH(E55,'[3]60-Mile'!$A$4:$A$129,0))</f>
        <v>0.8571428571428571</v>
      </c>
      <c r="BO55" s="20">
        <v>12671821</v>
      </c>
      <c r="BP55" s="38">
        <v>85.929146598418612</v>
      </c>
      <c r="BQ55" s="38">
        <f>INDEX('[3]60-Mile'!$U$4:$U$129,MATCH(E55,'[3]60-Mile'!$A$4:$A$129,0))</f>
        <v>50.835117348124207</v>
      </c>
      <c r="BR55" s="38">
        <v>-0.69086586625928426</v>
      </c>
      <c r="BS55" s="38">
        <f>INDEX('[3]60-Mile'!$Z$4:$Z$129,MATCH(E55,'[3]60-Mile'!$A$4:$A$129,0))</f>
        <v>59.494460033544591</v>
      </c>
      <c r="BT55" s="118">
        <f t="shared" si="61"/>
        <v>-0.3545254383895573</v>
      </c>
      <c r="BU55" s="266">
        <v>0.54354887820512832</v>
      </c>
      <c r="BV55" s="2">
        <f>'[3]60-Mile'!B55</f>
        <v>4</v>
      </c>
      <c r="BW55" s="2">
        <f>'[3]60-Mile'!C55</f>
        <v>9</v>
      </c>
      <c r="BX55" s="2">
        <f>'[3]60-Mile'!D55</f>
        <v>14</v>
      </c>
      <c r="BY55" s="2">
        <f>'[3]60-Mile'!E55</f>
        <v>21</v>
      </c>
      <c r="BZ55" s="2">
        <f>'[3]60-Mile'!F55</f>
        <v>34</v>
      </c>
      <c r="CA55" s="2">
        <f>'[3]60-Mile'!G55</f>
        <v>21</v>
      </c>
      <c r="CB55" s="2">
        <f>'[3]60-Mile'!H55</f>
        <v>10</v>
      </c>
      <c r="CC55" s="2">
        <f>'[3]60-Mile'!I55</f>
        <v>0</v>
      </c>
      <c r="CD55" s="2">
        <f>'[3]60-Mile'!J55</f>
        <v>1</v>
      </c>
      <c r="CE55" s="2">
        <f>'[3]60-Mile'!K55</f>
        <v>1</v>
      </c>
      <c r="CF55" s="2">
        <f>'[3]60-Mile'!L55</f>
        <v>1</v>
      </c>
      <c r="CG55" s="2">
        <f>'[3]60-Mile'!M55</f>
        <v>1</v>
      </c>
      <c r="CH55" s="2">
        <f>'[3]60-Mile'!N55</f>
        <v>1</v>
      </c>
      <c r="CI55" s="2">
        <f>'[3]60-Mile'!O55</f>
        <v>1</v>
      </c>
      <c r="CK55" s="2">
        <v>5450</v>
      </c>
      <c r="CL55" s="2">
        <v>6069</v>
      </c>
      <c r="CM55" s="2">
        <v>10723</v>
      </c>
      <c r="CN55" s="2">
        <v>5576</v>
      </c>
      <c r="CO55" s="2">
        <v>10723</v>
      </c>
      <c r="CP55" s="2">
        <v>7724</v>
      </c>
      <c r="CQ55" s="2">
        <v>10274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0.32477873304415428</v>
      </c>
      <c r="G56" s="31">
        <f t="shared" si="39"/>
        <v>1.2073496461688336</v>
      </c>
      <c r="H56" s="31">
        <f t="shared" si="29"/>
        <v>0.26900139000723061</v>
      </c>
      <c r="I56" s="31">
        <f t="shared" si="40"/>
        <v>3.0059272239975261</v>
      </c>
      <c r="J56" s="31">
        <f t="shared" si="30"/>
        <v>0.65735603510648699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0.94936342681646169</v>
      </c>
      <c r="N56" s="31">
        <f t="shared" si="32"/>
        <v>0.61586819043893548</v>
      </c>
      <c r="O56" s="31">
        <f t="shared" si="41"/>
        <v>8.4601538209785637E-2</v>
      </c>
      <c r="P56" s="31">
        <f t="shared" si="42"/>
        <v>0.83809871617694587</v>
      </c>
      <c r="Q56" s="31">
        <f t="shared" si="43"/>
        <v>0.70540207995919813</v>
      </c>
      <c r="R56" s="31">
        <f t="shared" si="44"/>
        <v>0.11448560117143011</v>
      </c>
      <c r="S56" s="31">
        <f t="shared" si="45"/>
        <v>1.1568942033366771</v>
      </c>
      <c r="T56" s="31">
        <f t="shared" si="9"/>
        <v>0.7050678725332985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0.85299205787528509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0.42197396390601355</v>
      </c>
      <c r="AJ56" s="41">
        <f t="shared" si="52"/>
        <v>0.30724073917423039</v>
      </c>
      <c r="AK56" s="41">
        <f t="shared" si="53"/>
        <v>0.57193238659228163</v>
      </c>
      <c r="AL56" s="41">
        <f t="shared" si="54"/>
        <v>0</v>
      </c>
      <c r="AM56" s="41">
        <f t="shared" si="55"/>
        <v>0</v>
      </c>
      <c r="AN56" s="41">
        <f t="shared" si="56"/>
        <v>0.11448560117143011</v>
      </c>
      <c r="AO56" s="41">
        <f t="shared" si="57"/>
        <v>4.2300769104892819E-2</v>
      </c>
      <c r="AP56" s="41">
        <f t="shared" si="58"/>
        <v>0.99744879605764758</v>
      </c>
      <c r="AQ56" s="41">
        <f t="shared" si="59"/>
        <v>0.78270513017111498</v>
      </c>
      <c r="AR56" s="41">
        <f t="shared" si="62"/>
        <v>0.15944540727902945</v>
      </c>
      <c r="AS56" s="41">
        <f t="shared" si="60"/>
        <v>2.7696793002915453E-2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1335</v>
      </c>
      <c r="AZ56" s="46">
        <v>0.21238725502721209</v>
      </c>
      <c r="BA56" s="43">
        <v>1.51</v>
      </c>
      <c r="BB56" s="43">
        <v>5.17</v>
      </c>
      <c r="BC56" s="265">
        <f>IF(INDEX('[5]Hospital Capacity'!$I$2:$I$126,MATCH('Data Table'!A56,'[5]Hospital Capacity'!$B$2:$B$126,0))&gt;100,100,INDEX('[5]Hospital Capacity'!$I$2:$I$126,MATCH('Data Table'!A56,'[5]Hospital Capacity'!$B$2:$B$126,0)))</f>
        <v>0.60974882496184157</v>
      </c>
      <c r="BD56" s="45">
        <v>619.43192900040219</v>
      </c>
      <c r="BE56" s="45">
        <f>INDEX('[3]60-Mile'!$S$4:$S$129,MATCH(E56,'[3]60-Mile'!$A$4:$A$129,0))</f>
        <v>1382.8460902089184</v>
      </c>
      <c r="BF56" s="47">
        <f t="shared" si="36"/>
        <v>30</v>
      </c>
      <c r="BG56" s="43">
        <f t="shared" si="37"/>
        <v>30</v>
      </c>
      <c r="BH56" s="95">
        <v>302.85714285714283</v>
      </c>
      <c r="BI56" s="45">
        <f>INDEX('[3]60-Mile'!$V$4:$V$129,MATCH(E56,'[3]60-Mile'!$A$4:$A$129,0))</f>
        <v>73.857142857142861</v>
      </c>
      <c r="BJ56" s="47">
        <f t="shared" si="38"/>
        <v>0.3996003452245438</v>
      </c>
      <c r="BK56" s="47">
        <f t="shared" si="26"/>
        <v>15.739193542227795</v>
      </c>
      <c r="BL56" s="95">
        <v>13.142857142857142</v>
      </c>
      <c r="BM56" s="45">
        <f>INDEX('[3]60-Mile'!$AA$4:$AA$129,MATCH(E56,'[3]60-Mile'!$A$4:$A$129,0))</f>
        <v>2.7142857142857144</v>
      </c>
      <c r="BO56" s="20">
        <v>3155070</v>
      </c>
      <c r="BP56" s="38">
        <v>93.81106869111477</v>
      </c>
      <c r="BQ56" s="38">
        <f>INDEX('[3]60-Mile'!$U$4:$U$129,MATCH(E56,'[3]60-Mile'!$A$4:$A$129,0))</f>
        <v>55.343123828659856</v>
      </c>
      <c r="BR56" s="38">
        <v>0.3996003452245438</v>
      </c>
      <c r="BS56" s="38">
        <f>INDEX('[3]60-Mile'!$Z$4:$Z$129,MATCH(E56,'[3]60-Mile'!$A$4:$A$129,0))</f>
        <v>15.739193542227795</v>
      </c>
      <c r="BT56" s="118">
        <f t="shared" si="61"/>
        <v>-0.70598411575057018</v>
      </c>
      <c r="BU56" s="266">
        <v>0.39025117503815843</v>
      </c>
      <c r="BV56" s="2">
        <f>'[3]60-Mile'!B56</f>
        <v>99</v>
      </c>
      <c r="BW56" s="2">
        <f>'[3]60-Mile'!C56</f>
        <v>75</v>
      </c>
      <c r="BX56" s="2">
        <f>'[3]60-Mile'!D56</f>
        <v>56</v>
      </c>
      <c r="BY56" s="2">
        <f>'[3]60-Mile'!E56</f>
        <v>28</v>
      </c>
      <c r="BZ56" s="2">
        <f>'[3]60-Mile'!F56</f>
        <v>94</v>
      </c>
      <c r="CA56" s="2">
        <f>'[3]60-Mile'!G56</f>
        <v>70</v>
      </c>
      <c r="CB56" s="2">
        <f>'[3]60-Mile'!H56</f>
        <v>95</v>
      </c>
      <c r="CC56" s="2">
        <f>'[3]60-Mile'!I56</f>
        <v>2</v>
      </c>
      <c r="CD56" s="2">
        <f>'[3]60-Mile'!J56</f>
        <v>6</v>
      </c>
      <c r="CE56" s="2">
        <f>'[3]60-Mile'!K56</f>
        <v>5</v>
      </c>
      <c r="CF56" s="2">
        <f>'[3]60-Mile'!L56</f>
        <v>2</v>
      </c>
      <c r="CG56" s="2">
        <f>'[3]60-Mile'!M56</f>
        <v>3</v>
      </c>
      <c r="CH56" s="2">
        <f>'[3]60-Mile'!N56</f>
        <v>1</v>
      </c>
      <c r="CI56" s="2">
        <f>'[3]60-Mile'!O56</f>
        <v>0</v>
      </c>
      <c r="CK56" s="2">
        <v>1029</v>
      </c>
      <c r="CL56" s="2">
        <v>-2048</v>
      </c>
      <c r="CM56" s="2">
        <v>1277</v>
      </c>
      <c r="CN56" s="2">
        <v>857</v>
      </c>
      <c r="CO56" s="2">
        <v>-77</v>
      </c>
      <c r="CP56" s="2">
        <v>2793</v>
      </c>
      <c r="CQ56" s="2">
        <v>1335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1.0729642958372055E-3</v>
      </c>
      <c r="G57" s="31">
        <f t="shared" si="39"/>
        <v>0.62892796555865016</v>
      </c>
      <c r="H57" s="31">
        <f t="shared" si="29"/>
        <v>1.7060209667797751E-3</v>
      </c>
      <c r="I57" s="31">
        <f t="shared" si="40"/>
        <v>3.3959385630347385</v>
      </c>
      <c r="J57" s="31">
        <f t="shared" si="30"/>
        <v>0.22532995335708506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0.26901192240279598</v>
      </c>
      <c r="N57" s="31">
        <f t="shared" si="32"/>
        <v>0.45043627013877774</v>
      </c>
      <c r="O57" s="31">
        <f t="shared" si="41"/>
        <v>0.27880894633873032</v>
      </c>
      <c r="P57" s="31">
        <f t="shared" si="42"/>
        <v>0.52783631046164836</v>
      </c>
      <c r="Q57" s="31">
        <f t="shared" si="43"/>
        <v>0.48770195634075231</v>
      </c>
      <c r="R57" s="31">
        <f t="shared" si="44"/>
        <v>0.12392212159010792</v>
      </c>
      <c r="S57" s="31">
        <f t="shared" si="45"/>
        <v>0.18024263431542462</v>
      </c>
      <c r="T57" s="31">
        <f t="shared" si="9"/>
        <v>0.68919062129788056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0.84174726743728867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0.19688414490289846</v>
      </c>
      <c r="AJ57" s="41">
        <f t="shared" si="52"/>
        <v>0.25767803376917059</v>
      </c>
      <c r="AK57" s="41">
        <f t="shared" si="53"/>
        <v>0.45634688058551404</v>
      </c>
      <c r="AL57" s="41">
        <f t="shared" si="54"/>
        <v>0</v>
      </c>
      <c r="AM57" s="41">
        <f t="shared" si="55"/>
        <v>0.14429740976533811</v>
      </c>
      <c r="AN57" s="41">
        <f t="shared" si="56"/>
        <v>0.12392212159010792</v>
      </c>
      <c r="AO57" s="41">
        <f t="shared" si="57"/>
        <v>6.7255768286696119E-2</v>
      </c>
      <c r="AP57" s="41">
        <f t="shared" si="58"/>
        <v>0</v>
      </c>
      <c r="AQ57" s="41">
        <f t="shared" si="59"/>
        <v>0.39081007139459301</v>
      </c>
      <c r="AR57" s="41">
        <f t="shared" si="62"/>
        <v>0.18024263431542462</v>
      </c>
      <c r="AS57" s="41">
        <f t="shared" si="60"/>
        <v>6.8513119533527692E-2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1907</v>
      </c>
      <c r="AZ57" s="46">
        <v>0.21842496285289748</v>
      </c>
      <c r="BA57" s="43">
        <v>0.93</v>
      </c>
      <c r="BB57" s="43">
        <v>4.79</v>
      </c>
      <c r="BC57" s="265">
        <f>IF(INDEX('[5]Hospital Capacity'!$I$2:$I$126,MATCH('Data Table'!A57,'[5]Hospital Capacity'!$B$2:$B$126,0))&gt;100,100,INDEX('[5]Hospital Capacity'!$I$2:$I$126,MATCH('Data Table'!A57,'[5]Hospital Capacity'!$B$2:$B$126,0)))</f>
        <v>0.28449593168477583</v>
      </c>
      <c r="BD57" s="45">
        <v>526.95315897580008</v>
      </c>
      <c r="BE57" s="45">
        <f>INDEX('[3]60-Mile'!$S$4:$S$129,MATCH(E57,'[3]60-Mile'!$A$4:$A$129,0))</f>
        <v>1107.7486100358926</v>
      </c>
      <c r="BF57" s="47">
        <f t="shared" si="36"/>
        <v>30</v>
      </c>
      <c r="BG57" s="43">
        <f t="shared" si="37"/>
        <v>27.524583615289345</v>
      </c>
      <c r="BH57" s="95">
        <v>327.71428571428572</v>
      </c>
      <c r="BI57" s="45">
        <f>INDEX('[3]60-Mile'!$V$4:$V$129,MATCH(E57,'[3]60-Mile'!$A$4:$A$129,0))</f>
        <v>117.42857142857143</v>
      </c>
      <c r="BJ57" s="47">
        <f t="shared" si="38"/>
        <v>30</v>
      </c>
      <c r="BK57" s="47">
        <f t="shared" si="26"/>
        <v>22.879480950012425</v>
      </c>
      <c r="BL57" s="95">
        <v>14.857142857142858</v>
      </c>
      <c r="BM57" s="45">
        <f>INDEX('[3]60-Mile'!$AA$4:$AA$129,MATCH(E57,'[3]60-Mile'!$A$4:$A$129,0))</f>
        <v>6.7142857142857144</v>
      </c>
      <c r="BO57" s="20">
        <v>2976149</v>
      </c>
      <c r="BP57" s="38">
        <v>43.15231686940708</v>
      </c>
      <c r="BQ57" s="38">
        <f>INDEX('[3]60-Mile'!$U$4:$U$129,MATCH(E57,'[3]60-Mile'!$A$4:$A$129,0))</f>
        <v>27.524583615289345</v>
      </c>
      <c r="BR57" s="38">
        <v>-0.87911815578677444</v>
      </c>
      <c r="BS57" s="38">
        <f>INDEX('[3]60-Mile'!$Z$4:$Z$129,MATCH(E57,'[3]60-Mile'!$A$4:$A$129,0))</f>
        <v>22.879480950012425</v>
      </c>
      <c r="BT57" s="118">
        <f t="shared" si="61"/>
        <v>-0.68349453487457734</v>
      </c>
      <c r="BU57" s="266">
        <v>0.71550406831522417</v>
      </c>
      <c r="BV57" s="2">
        <f>'[3]60-Mile'!B57</f>
        <v>92</v>
      </c>
      <c r="BW57" s="2">
        <f>'[3]60-Mile'!C57</f>
        <v>114</v>
      </c>
      <c r="BX57" s="2">
        <f>'[3]60-Mile'!D57</f>
        <v>143</v>
      </c>
      <c r="BY57" s="2">
        <f>'[3]60-Mile'!E57</f>
        <v>135</v>
      </c>
      <c r="BZ57" s="2">
        <f>'[3]60-Mile'!F57</f>
        <v>123</v>
      </c>
      <c r="CA57" s="2">
        <f>'[3]60-Mile'!G57</f>
        <v>111</v>
      </c>
      <c r="CB57" s="2">
        <f>'[3]60-Mile'!H57</f>
        <v>104</v>
      </c>
      <c r="CC57" s="2">
        <f>'[3]60-Mile'!I57</f>
        <v>3</v>
      </c>
      <c r="CD57" s="2">
        <f>'[3]60-Mile'!J57</f>
        <v>11</v>
      </c>
      <c r="CE57" s="2">
        <f>'[3]60-Mile'!K57</f>
        <v>4</v>
      </c>
      <c r="CF57" s="2">
        <f>'[3]60-Mile'!L57</f>
        <v>12</v>
      </c>
      <c r="CG57" s="2">
        <f>'[3]60-Mile'!M57</f>
        <v>7</v>
      </c>
      <c r="CH57" s="2">
        <f>'[3]60-Mile'!N57</f>
        <v>4</v>
      </c>
      <c r="CI57" s="2">
        <f>'[3]60-Mile'!O57</f>
        <v>6</v>
      </c>
      <c r="CK57" s="2">
        <v>1172</v>
      </c>
      <c r="CL57" s="2">
        <v>-2817</v>
      </c>
      <c r="CM57" s="2">
        <v>5085</v>
      </c>
      <c r="CN57" s="2">
        <v>5631</v>
      </c>
      <c r="CO57" s="2">
        <v>-4766</v>
      </c>
      <c r="CP57" s="2">
        <v>3185</v>
      </c>
      <c r="CQ57" s="2">
        <v>1907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7.8707004617999379E-7</v>
      </c>
      <c r="G58" s="31">
        <f t="shared" si="39"/>
        <v>0.34409574215842609</v>
      </c>
      <c r="H58" s="31">
        <f t="shared" si="29"/>
        <v>2.2873577023734767E-6</v>
      </c>
      <c r="I58" s="31">
        <f t="shared" si="40"/>
        <v>3.3555303576950828</v>
      </c>
      <c r="J58" s="31">
        <f t="shared" si="30"/>
        <v>5.1582775890526747E-2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4.7814940310753347E-2</v>
      </c>
      <c r="N58" s="31">
        <f t="shared" si="32"/>
        <v>3.6771607226178837E-2</v>
      </c>
      <c r="O58" s="31">
        <f t="shared" si="41"/>
        <v>5.7601047291768938E-2</v>
      </c>
      <c r="P58" s="31">
        <f t="shared" si="42"/>
        <v>2.915451895043732E-2</v>
      </c>
      <c r="Q58" s="31">
        <f t="shared" si="43"/>
        <v>0.38439720436388081</v>
      </c>
      <c r="R58" s="31">
        <f t="shared" si="44"/>
        <v>0.36304935137343686</v>
      </c>
      <c r="S58" s="31">
        <f t="shared" si="45"/>
        <v>5.0259965337954945E-2</v>
      </c>
      <c r="T58" s="31">
        <f t="shared" si="9"/>
        <v>0.73223135757222757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0.93089958323503974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1.172948286675546E-2</v>
      </c>
      <c r="AJ58" s="41">
        <f t="shared" si="52"/>
        <v>0.15961527704654097</v>
      </c>
      <c r="AK58" s="41">
        <f t="shared" si="53"/>
        <v>0.11825379250075591</v>
      </c>
      <c r="AL58" s="41">
        <f t="shared" si="54"/>
        <v>0.32053077661341733</v>
      </c>
      <c r="AM58" s="41">
        <f t="shared" si="55"/>
        <v>0</v>
      </c>
      <c r="AN58" s="41">
        <f t="shared" si="56"/>
        <v>4.2518574760019523E-2</v>
      </c>
      <c r="AO58" s="41">
        <f t="shared" si="57"/>
        <v>2.8800523645884469E-2</v>
      </c>
      <c r="AP58" s="41">
        <f t="shared" si="58"/>
        <v>0</v>
      </c>
      <c r="AQ58" s="41">
        <f t="shared" si="59"/>
        <v>0</v>
      </c>
      <c r="AR58" s="41">
        <f t="shared" si="62"/>
        <v>5.0259965337954945E-2</v>
      </c>
      <c r="AS58" s="41">
        <f t="shared" si="60"/>
        <v>1.457725947521866E-2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-2628</v>
      </c>
      <c r="AZ58" s="46">
        <v>0.19444389313085317</v>
      </c>
      <c r="BA58" s="43">
        <v>1.65</v>
      </c>
      <c r="BB58" s="43">
        <v>4.3099999999999996</v>
      </c>
      <c r="BC58" s="265">
        <f>IF(INDEX('[5]Hospital Capacity'!$I$2:$I$126,MATCH('Data Table'!A58,'[5]Hospital Capacity'!$B$2:$B$126,0))&gt;100,100,INDEX('[5]Hospital Capacity'!$I$2:$I$126,MATCH('Data Table'!A58,'[5]Hospital Capacity'!$B$2:$B$126,0)))</f>
        <v>1.6949003984063744E-2</v>
      </c>
      <c r="BD58" s="45">
        <v>343.97841914239388</v>
      </c>
      <c r="BE58" s="45">
        <f>INDEX('[3]60-Mile'!$S$4:$S$129,MATCH(E58,'[3]60-Mile'!$A$4:$A$129,0))</f>
        <v>303.07543076557738</v>
      </c>
      <c r="BF58" s="47">
        <f t="shared" si="36"/>
        <v>23.415745421540638</v>
      </c>
      <c r="BG58" s="43">
        <f t="shared" si="37"/>
        <v>30</v>
      </c>
      <c r="BH58" s="95">
        <v>113.28571428571429</v>
      </c>
      <c r="BI58" s="45">
        <f>INDEX('[3]60-Mile'!$V$4:$V$129,MATCH(E58,'[3]60-Mile'!$A$4:$A$129,0))</f>
        <v>50.285714285714285</v>
      </c>
      <c r="BJ58" s="47">
        <f t="shared" si="38"/>
        <v>30</v>
      </c>
      <c r="BK58" s="47">
        <f t="shared" si="26"/>
        <v>30</v>
      </c>
      <c r="BL58" s="95">
        <v>4.1428571428571432</v>
      </c>
      <c r="BM58" s="45">
        <f>INDEX('[3]60-Mile'!$AA$4:$AA$129,MATCH(E58,'[3]60-Mile'!$A$4:$A$129,0))</f>
        <v>1.4285714285714286</v>
      </c>
      <c r="BO58" s="20">
        <v>2913314</v>
      </c>
      <c r="BP58" s="38">
        <v>23.415745421540638</v>
      </c>
      <c r="BQ58" s="38">
        <f>INDEX('[3]60-Mile'!$U$4:$U$129,MATCH(E58,'[3]60-Mile'!$A$4:$A$129,0))</f>
        <v>61.929691079304646</v>
      </c>
      <c r="BR58" s="38">
        <v>0</v>
      </c>
      <c r="BS58" s="38">
        <f>INDEX('[3]60-Mile'!$Z$4:$Z$129,MATCH(E58,'[3]60-Mile'!$A$4:$A$129,0))</f>
        <v>79.71142348129591</v>
      </c>
      <c r="BT58" s="118">
        <f t="shared" si="61"/>
        <v>-0.86179916647007948</v>
      </c>
      <c r="BU58" s="266">
        <v>0.98305099601593626</v>
      </c>
      <c r="BV58" s="2">
        <f>'[3]60-Mile'!B58</f>
        <v>81</v>
      </c>
      <c r="BW58" s="2">
        <f>'[3]60-Mile'!C58</f>
        <v>29</v>
      </c>
      <c r="BX58" s="2">
        <f>'[3]60-Mile'!D58</f>
        <v>41</v>
      </c>
      <c r="BY58" s="2">
        <f>'[3]60-Mile'!E58</f>
        <v>41</v>
      </c>
      <c r="BZ58" s="2">
        <f>'[3]60-Mile'!F58</f>
        <v>121</v>
      </c>
      <c r="CA58" s="2">
        <f>'[3]60-Mile'!G58</f>
        <v>14</v>
      </c>
      <c r="CB58" s="2">
        <f>'[3]60-Mile'!H58</f>
        <v>25</v>
      </c>
      <c r="CC58" s="2">
        <f>'[3]60-Mile'!I58</f>
        <v>2</v>
      </c>
      <c r="CD58" s="2">
        <f>'[3]60-Mile'!J58</f>
        <v>1</v>
      </c>
      <c r="CE58" s="2">
        <f>'[3]60-Mile'!K58</f>
        <v>2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2</v>
      </c>
      <c r="CK58" s="2">
        <v>0</v>
      </c>
      <c r="CL58" s="2">
        <v>1899</v>
      </c>
      <c r="CM58" s="2">
        <v>0</v>
      </c>
      <c r="CN58" s="2">
        <v>6641</v>
      </c>
      <c r="CO58" s="2">
        <v>0</v>
      </c>
      <c r="CP58" s="2">
        <v>0</v>
      </c>
      <c r="CQ58" s="2">
        <v>-2628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9.108807814465586E-2</v>
      </c>
      <c r="G59" s="31">
        <f t="shared" si="39"/>
        <v>1.2208563482040948</v>
      </c>
      <c r="H59" s="31">
        <f t="shared" si="29"/>
        <v>7.4609988536856381E-2</v>
      </c>
      <c r="I59" s="31">
        <f t="shared" si="40"/>
        <v>3.0959385630347387</v>
      </c>
      <c r="J59" s="31">
        <f t="shared" si="30"/>
        <v>0.45654815759948131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0.84528966000453876</v>
      </c>
      <c r="N59" s="31">
        <f t="shared" si="32"/>
        <v>0.3716569218293887</v>
      </c>
      <c r="O59" s="31">
        <f t="shared" si="41"/>
        <v>0.3102601865488463</v>
      </c>
      <c r="P59" s="31">
        <f t="shared" si="42"/>
        <v>0.3994169096209913</v>
      </c>
      <c r="Q59" s="31">
        <f t="shared" si="43"/>
        <v>0.53011100211289053</v>
      </c>
      <c r="R59" s="31">
        <f t="shared" si="44"/>
        <v>0.25505721568414769</v>
      </c>
      <c r="S59" s="31">
        <f t="shared" si="45"/>
        <v>0.74176776429809366</v>
      </c>
      <c r="T59" s="31">
        <f t="shared" si="9"/>
        <v>0.68863831200772851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0.81727215538255882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0.22201448055861936</v>
      </c>
      <c r="AJ59" s="41">
        <f t="shared" si="52"/>
        <v>0.27999175492966361</v>
      </c>
      <c r="AK59" s="41">
        <f t="shared" si="53"/>
        <v>0.20680753261376225</v>
      </c>
      <c r="AL59" s="41">
        <f t="shared" si="54"/>
        <v>0</v>
      </c>
      <c r="AM59" s="41">
        <f t="shared" si="55"/>
        <v>0</v>
      </c>
      <c r="AN59" s="41">
        <f t="shared" si="56"/>
        <v>0.25505721568414769</v>
      </c>
      <c r="AO59" s="41">
        <f t="shared" si="57"/>
        <v>0.15513009327442315</v>
      </c>
      <c r="AP59" s="41">
        <f t="shared" si="58"/>
        <v>0</v>
      </c>
      <c r="AQ59" s="41">
        <f t="shared" si="59"/>
        <v>0</v>
      </c>
      <c r="AR59" s="41">
        <f t="shared" si="62"/>
        <v>0.74176776429809366</v>
      </c>
      <c r="AS59" s="41">
        <f t="shared" si="60"/>
        <v>0.19970845481049565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3152</v>
      </c>
      <c r="AZ59" s="46">
        <v>0.22194962975885865</v>
      </c>
      <c r="BA59" s="43">
        <v>2.5</v>
      </c>
      <c r="BB59" s="43">
        <v>8.33</v>
      </c>
      <c r="BC59" s="265">
        <f>IF(INDEX('[5]Hospital Capacity'!$I$2:$I$126,MATCH('Data Table'!A59,'[5]Hospital Capacity'!$B$2:$B$126,0))&gt;100,100,INDEX('[5]Hospital Capacity'!$I$2:$I$126,MATCH('Data Table'!A59,'[5]Hospital Capacity'!$B$2:$B$126,0)))</f>
        <v>0.32080905511811025</v>
      </c>
      <c r="BD59" s="45">
        <v>568.58820433358778</v>
      </c>
      <c r="BE59" s="45">
        <f>INDEX('[3]60-Mile'!$S$4:$S$129,MATCH(E59,'[3]60-Mile'!$A$4:$A$129,0))</f>
        <v>513.83637828055987</v>
      </c>
      <c r="BF59" s="47">
        <f t="shared" si="36"/>
        <v>30</v>
      </c>
      <c r="BG59" s="43">
        <f t="shared" si="37"/>
        <v>30</v>
      </c>
      <c r="BH59" s="95">
        <v>673.14285714285711</v>
      </c>
      <c r="BI59" s="45">
        <f>INDEX('[3]60-Mile'!$V$4:$V$129,MATCH(E59,'[3]60-Mile'!$A$4:$A$129,0))</f>
        <v>270.85714285714283</v>
      </c>
      <c r="BJ59" s="47">
        <f t="shared" si="38"/>
        <v>30</v>
      </c>
      <c r="BK59" s="47">
        <f t="shared" si="26"/>
        <v>30</v>
      </c>
      <c r="BL59" s="95">
        <v>61.142857142857146</v>
      </c>
      <c r="BM59" s="45">
        <f>INDEX('[3]60-Mile'!$AA$4:$AA$129,MATCH(E59,'[3]60-Mile'!$A$4:$A$129,0))</f>
        <v>19.571428571428573</v>
      </c>
      <c r="BO59" s="20">
        <v>12801989</v>
      </c>
      <c r="BP59" s="38">
        <v>143.20156491186594</v>
      </c>
      <c r="BQ59" s="38">
        <f>INDEX('[3]60-Mile'!$U$4:$U$129,MATCH(E59,'[3]60-Mile'!$A$4:$A$129,0))</f>
        <v>53.234852409106779</v>
      </c>
      <c r="BR59" s="38">
        <v>-1.7095112913514545</v>
      </c>
      <c r="BS59" s="38">
        <f>INDEX('[3]60-Mile'!$Z$4:$Z$129,MATCH(E59,'[3]60-Mile'!$A$4:$A$129,0))</f>
        <v>48.668734303312959</v>
      </c>
      <c r="BT59" s="118">
        <f t="shared" si="61"/>
        <v>-0.63454431076511764</v>
      </c>
      <c r="BU59" s="266">
        <v>0.6791909448818898</v>
      </c>
      <c r="BV59" s="2">
        <f>'[3]60-Mile'!B59</f>
        <v>245</v>
      </c>
      <c r="BW59" s="2">
        <f>'[3]60-Mile'!C59</f>
        <v>204</v>
      </c>
      <c r="BX59" s="2">
        <f>'[3]60-Mile'!D59</f>
        <v>249</v>
      </c>
      <c r="BY59" s="2">
        <f>'[3]60-Mile'!E59</f>
        <v>291</v>
      </c>
      <c r="BZ59" s="2">
        <f>'[3]60-Mile'!F59</f>
        <v>316</v>
      </c>
      <c r="CA59" s="2">
        <f>'[3]60-Mile'!G59</f>
        <v>273</v>
      </c>
      <c r="CB59" s="2">
        <f>'[3]60-Mile'!H59</f>
        <v>318</v>
      </c>
      <c r="CC59" s="2">
        <f>'[3]60-Mile'!I59</f>
        <v>11</v>
      </c>
      <c r="CD59" s="2">
        <f>'[3]60-Mile'!J59</f>
        <v>8</v>
      </c>
      <c r="CE59" s="2">
        <f>'[3]60-Mile'!K59</f>
        <v>32</v>
      </c>
      <c r="CF59" s="2">
        <f>'[3]60-Mile'!L59</f>
        <v>31</v>
      </c>
      <c r="CG59" s="2">
        <f>'[3]60-Mile'!M59</f>
        <v>21</v>
      </c>
      <c r="CH59" s="2">
        <f>'[3]60-Mile'!N59</f>
        <v>25</v>
      </c>
      <c r="CI59" s="2">
        <f>'[3]60-Mile'!O59</f>
        <v>9</v>
      </c>
      <c r="CK59" s="2">
        <v>848</v>
      </c>
      <c r="CL59" s="2">
        <v>3135</v>
      </c>
      <c r="CM59" s="2">
        <v>2189</v>
      </c>
      <c r="CN59" s="2">
        <v>-2507</v>
      </c>
      <c r="CO59" s="2">
        <v>2543</v>
      </c>
      <c r="CP59" s="2">
        <v>2735</v>
      </c>
      <c r="CQ59" s="2">
        <v>3152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2.7283549999312855E-3</v>
      </c>
      <c r="G60" s="31">
        <f t="shared" si="39"/>
        <v>0.80225796121160731</v>
      </c>
      <c r="H60" s="31">
        <f t="shared" si="29"/>
        <v>3.4008450297093929E-3</v>
      </c>
      <c r="I60" s="31">
        <f t="shared" si="40"/>
        <v>3.2263168745490156</v>
      </c>
      <c r="J60" s="31">
        <f t="shared" si="30"/>
        <v>0.1917230451852508</v>
      </c>
      <c r="K60" s="31">
        <f t="shared" si="2"/>
        <v>1</v>
      </c>
      <c r="L60" s="31">
        <f t="shared" si="3"/>
        <v>1</v>
      </c>
      <c r="M60" s="31">
        <f t="shared" si="31"/>
        <v>0.70130477115849699</v>
      </c>
      <c r="N60" s="31">
        <f t="shared" si="32"/>
        <v>6.2902885461846469E-2</v>
      </c>
      <c r="O60" s="31">
        <f t="shared" si="41"/>
        <v>0.38324333169693992</v>
      </c>
      <c r="P60" s="31">
        <f t="shared" si="42"/>
        <v>0.12536443148688048</v>
      </c>
      <c r="Q60" s="31">
        <f t="shared" si="43"/>
        <v>0.63840188569665046</v>
      </c>
      <c r="R60" s="31">
        <f t="shared" si="44"/>
        <v>0.48267259612777269</v>
      </c>
      <c r="S60" s="31">
        <f t="shared" si="45"/>
        <v>0.26169844020797228</v>
      </c>
      <c r="T60" s="31">
        <f t="shared" si="9"/>
        <v>1.2422127051656997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0.63869230164346935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4.49631780439715E-2</v>
      </c>
      <c r="AJ60" s="41">
        <f t="shared" si="52"/>
        <v>9.32452415046299E-2</v>
      </c>
      <c r="AK60" s="41">
        <f t="shared" si="53"/>
        <v>9.8477803680620882E-2</v>
      </c>
      <c r="AL60" s="41">
        <f t="shared" si="54"/>
        <v>0</v>
      </c>
      <c r="AM60" s="41">
        <f t="shared" si="55"/>
        <v>0</v>
      </c>
      <c r="AN60" s="41">
        <f t="shared" si="56"/>
        <v>0.48267259612777269</v>
      </c>
      <c r="AO60" s="41">
        <f t="shared" si="57"/>
        <v>0.19162166584846996</v>
      </c>
      <c r="AP60" s="41">
        <f t="shared" si="58"/>
        <v>0</v>
      </c>
      <c r="AQ60" s="41">
        <f t="shared" si="59"/>
        <v>0</v>
      </c>
      <c r="AR60" s="41">
        <f t="shared" si="62"/>
        <v>0.26169844020797228</v>
      </c>
      <c r="AS60" s="41">
        <f t="shared" si="60"/>
        <v>6.2682215743440239E-2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12236</v>
      </c>
      <c r="AZ60" s="46">
        <v>0.15753684764200029</v>
      </c>
      <c r="BA60" s="43">
        <v>3.44</v>
      </c>
      <c r="BB60" s="43">
        <v>5.43</v>
      </c>
      <c r="BC60" s="265">
        <f>IF(INDEX('[5]Hospital Capacity'!$I$2:$I$126,MATCH('Data Table'!A60,'[5]Hospital Capacity'!$B$2:$B$126,0))&gt;100,100,INDEX('[5]Hospital Capacity'!$I$2:$I$126,MATCH('Data Table'!A60,'[5]Hospital Capacity'!$B$2:$B$126,0)))</f>
        <v>6.4971413698329802E-2</v>
      </c>
      <c r="BD60" s="45">
        <v>220.13894744199598</v>
      </c>
      <c r="BE60" s="45">
        <f>INDEX('[3]60-Mile'!$S$4:$S$129,MATCH(E60,'[3]60-Mile'!$A$4:$A$129,0))</f>
        <v>256.00789712489291</v>
      </c>
      <c r="BF60" s="47">
        <f t="shared" si="36"/>
        <v>30</v>
      </c>
      <c r="BG60" s="43">
        <f t="shared" si="37"/>
        <v>30</v>
      </c>
      <c r="BH60" s="95">
        <v>1272.7142857142858</v>
      </c>
      <c r="BI60" s="45">
        <f>INDEX('[3]60-Mile'!$V$4:$V$129,MATCH(E60,'[3]60-Mile'!$A$4:$A$129,0))</f>
        <v>334.57142857142856</v>
      </c>
      <c r="BJ60" s="47">
        <f t="shared" si="38"/>
        <v>30</v>
      </c>
      <c r="BK60" s="47">
        <f t="shared" si="26"/>
        <v>30</v>
      </c>
      <c r="BL60" s="95">
        <v>21.571428571428573</v>
      </c>
      <c r="BM60" s="45">
        <f>INDEX('[3]60-Mile'!$AA$4:$AA$129,MATCH(E60,'[3]60-Mile'!$A$4:$A$129,0))</f>
        <v>6.1428571428571432</v>
      </c>
      <c r="BO60" s="20">
        <v>39512223</v>
      </c>
      <c r="BP60" s="38">
        <v>75.489977109085586</v>
      </c>
      <c r="BQ60" s="38">
        <f>INDEX('[3]60-Mile'!$U$4:$U$129,MATCH(E60,'[3]60-Mile'!$A$4:$A$129,0))</f>
        <v>39.390579281786444</v>
      </c>
      <c r="BR60" s="38">
        <v>-0.34029816421023895</v>
      </c>
      <c r="BS60" s="38">
        <f>INDEX('[3]60-Mile'!$Z$4:$Z$129,MATCH(E60,'[3]60-Mile'!$A$4:$A$129,0))</f>
        <v>54.83043571426969</v>
      </c>
      <c r="BT60" s="118">
        <f t="shared" si="61"/>
        <v>-0.2773846032869387</v>
      </c>
      <c r="BU60" s="266">
        <v>0.93502858630167018</v>
      </c>
      <c r="BV60" s="2">
        <f>'[3]60-Mile'!B60</f>
        <v>184</v>
      </c>
      <c r="BW60" s="2">
        <f>'[3]60-Mile'!C60</f>
        <v>332</v>
      </c>
      <c r="BX60" s="2">
        <f>'[3]60-Mile'!D60</f>
        <v>407</v>
      </c>
      <c r="BY60" s="2">
        <f>'[3]60-Mile'!E60</f>
        <v>394</v>
      </c>
      <c r="BZ60" s="2">
        <f>'[3]60-Mile'!F60</f>
        <v>353</v>
      </c>
      <c r="CA60" s="2">
        <f>'[3]60-Mile'!G60</f>
        <v>363</v>
      </c>
      <c r="CB60" s="2">
        <f>'[3]60-Mile'!H60</f>
        <v>309</v>
      </c>
      <c r="CC60" s="2">
        <f>'[3]60-Mile'!I60</f>
        <v>0</v>
      </c>
      <c r="CD60" s="2">
        <f>'[3]60-Mile'!J60</f>
        <v>2</v>
      </c>
      <c r="CE60" s="2">
        <f>'[3]60-Mile'!K60</f>
        <v>20</v>
      </c>
      <c r="CF60" s="2">
        <f>'[3]60-Mile'!L60</f>
        <v>4</v>
      </c>
      <c r="CG60" s="2">
        <f>'[3]60-Mile'!M60</f>
        <v>5</v>
      </c>
      <c r="CH60" s="2">
        <f>'[3]60-Mile'!N60</f>
        <v>11</v>
      </c>
      <c r="CI60" s="2">
        <f>'[3]60-Mile'!O60</f>
        <v>1</v>
      </c>
      <c r="CK60" s="2">
        <v>9689</v>
      </c>
      <c r="CL60" s="2">
        <v>20831</v>
      </c>
      <c r="CM60" s="2">
        <v>-1006</v>
      </c>
      <c r="CN60" s="2">
        <v>7757</v>
      </c>
      <c r="CO60" s="2">
        <v>21922</v>
      </c>
      <c r="CP60" s="2">
        <v>3858</v>
      </c>
      <c r="CQ60" s="2">
        <v>12236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3.4410600934549847E-2</v>
      </c>
      <c r="G61" s="31">
        <f t="shared" si="39"/>
        <v>0.58599494259497631</v>
      </c>
      <c r="H61" s="31">
        <f t="shared" si="29"/>
        <v>5.8721668794902065E-2</v>
      </c>
      <c r="I61" s="31">
        <f t="shared" si="40"/>
        <v>3.1198330069065046</v>
      </c>
      <c r="J61" s="31">
        <f t="shared" si="30"/>
        <v>0.47661649159710812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0.59273034464502872</v>
      </c>
      <c r="N61" s="31">
        <f t="shared" si="32"/>
        <v>0.26208842188738957</v>
      </c>
      <c r="O61" s="31">
        <f t="shared" si="41"/>
        <v>0.28980526918671251</v>
      </c>
      <c r="P61" s="31">
        <f t="shared" si="42"/>
        <v>0.2565597667638484</v>
      </c>
      <c r="Q61" s="31">
        <f t="shared" si="43"/>
        <v>0.38234174540019039</v>
      </c>
      <c r="R61" s="31">
        <f t="shared" si="44"/>
        <v>0.1684473127609957</v>
      </c>
      <c r="S61" s="31">
        <f t="shared" si="45"/>
        <v>0.28769497400346622</v>
      </c>
      <c r="T61" s="31">
        <f t="shared" si="9"/>
        <v>0.83370216358231553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0.84404733820869704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0.15390848279498689</v>
      </c>
      <c r="AJ61" s="41">
        <f t="shared" si="52"/>
        <v>0.25199831578975546</v>
      </c>
      <c r="AK61" s="41">
        <f t="shared" si="53"/>
        <v>0.26334407115559832</v>
      </c>
      <c r="AL61" s="41">
        <f t="shared" si="54"/>
        <v>0</v>
      </c>
      <c r="AM61" s="41">
        <f t="shared" si="55"/>
        <v>0</v>
      </c>
      <c r="AN61" s="41">
        <f t="shared" si="56"/>
        <v>0.1684473127609957</v>
      </c>
      <c r="AO61" s="41">
        <f t="shared" si="57"/>
        <v>0.14490263459335626</v>
      </c>
      <c r="AP61" s="41">
        <f t="shared" si="58"/>
        <v>0</v>
      </c>
      <c r="AQ61" s="41">
        <f t="shared" si="59"/>
        <v>0</v>
      </c>
      <c r="AR61" s="41">
        <f t="shared" si="62"/>
        <v>0.28769497400346622</v>
      </c>
      <c r="AS61" s="41">
        <f t="shared" si="60"/>
        <v>0.1282798833819242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1790</v>
      </c>
      <c r="AZ61" s="46">
        <v>0.18353298710674965</v>
      </c>
      <c r="BA61" s="43">
        <v>1.86</v>
      </c>
      <c r="BB61" s="43">
        <v>3.3</v>
      </c>
      <c r="BC61" s="265">
        <f>IF(INDEX('[5]Hospital Capacity'!$I$2:$I$126,MATCH('Data Table'!A61,'[5]Hospital Capacity'!$B$2:$B$126,0))&gt;100,100,INDEX('[5]Hospital Capacity'!$I$2:$I$126,MATCH('Data Table'!A61,'[5]Hospital Capacity'!$B$2:$B$126,0)))</f>
        <v>0.22239646177982045</v>
      </c>
      <c r="BD61" s="45">
        <v>516.35540551318729</v>
      </c>
      <c r="BE61" s="45">
        <f>INDEX('[3]60-Mile'!$S$4:$S$129,MATCH(E61,'[3]60-Mile'!$A$4:$A$129,0))</f>
        <v>648.39528473768621</v>
      </c>
      <c r="BF61" s="47">
        <f t="shared" si="36"/>
        <v>30</v>
      </c>
      <c r="BG61" s="43">
        <f t="shared" si="37"/>
        <v>30</v>
      </c>
      <c r="BH61" s="95">
        <v>445</v>
      </c>
      <c r="BI61" s="45">
        <f>INDEX('[3]60-Mile'!$V$4:$V$129,MATCH(E61,'[3]60-Mile'!$A$4:$A$129,0))</f>
        <v>253</v>
      </c>
      <c r="BJ61" s="47">
        <f t="shared" si="38"/>
        <v>30</v>
      </c>
      <c r="BK61" s="47">
        <f t="shared" si="26"/>
        <v>30</v>
      </c>
      <c r="BL61" s="95">
        <v>23.714285714285715</v>
      </c>
      <c r="BM61" s="45">
        <f>INDEX('[3]60-Mile'!$AA$4:$AA$129,MATCH(E61,'[3]60-Mile'!$A$4:$A$129,0))</f>
        <v>12.571428571428571</v>
      </c>
      <c r="BO61" s="20">
        <v>6732219</v>
      </c>
      <c r="BP61" s="38">
        <v>93.958923332964176</v>
      </c>
      <c r="BQ61" s="38">
        <f>INDEX('[3]60-Mile'!$U$4:$U$129,MATCH(E61,'[3]60-Mile'!$A$4:$A$129,0))</f>
        <v>56.690787958331121</v>
      </c>
      <c r="BR61" s="38">
        <v>-5.8849491923617157</v>
      </c>
      <c r="BS61" s="38">
        <f>INDEX('[3]60-Mile'!$Z$4:$Z$129,MATCH(E61,'[3]60-Mile'!$A$4:$A$129,0))</f>
        <v>63.445965987260813</v>
      </c>
      <c r="BT61" s="118">
        <f t="shared" si="61"/>
        <v>-0.68809467641739408</v>
      </c>
      <c r="BU61" s="266">
        <v>0.77760353822017958</v>
      </c>
      <c r="BV61" s="2">
        <f>'[3]60-Mile'!B61</f>
        <v>168</v>
      </c>
      <c r="BW61" s="2">
        <f>'[3]60-Mile'!C61</f>
        <v>254</v>
      </c>
      <c r="BX61" s="2">
        <f>'[3]60-Mile'!D61</f>
        <v>198</v>
      </c>
      <c r="BY61" s="2">
        <f>'[3]60-Mile'!E61</f>
        <v>265</v>
      </c>
      <c r="BZ61" s="2">
        <f>'[3]60-Mile'!F61</f>
        <v>312</v>
      </c>
      <c r="CA61" s="2">
        <f>'[3]60-Mile'!G61</f>
        <v>355</v>
      </c>
      <c r="CB61" s="2">
        <f>'[3]60-Mile'!H61</f>
        <v>219</v>
      </c>
      <c r="CC61" s="2">
        <f>'[3]60-Mile'!I61</f>
        <v>6</v>
      </c>
      <c r="CD61" s="2">
        <f>'[3]60-Mile'!J61</f>
        <v>11</v>
      </c>
      <c r="CE61" s="2">
        <f>'[3]60-Mile'!K61</f>
        <v>15</v>
      </c>
      <c r="CF61" s="2">
        <f>'[3]60-Mile'!L61</f>
        <v>21</v>
      </c>
      <c r="CG61" s="2">
        <f>'[3]60-Mile'!M61</f>
        <v>22</v>
      </c>
      <c r="CH61" s="2">
        <f>'[3]60-Mile'!N61</f>
        <v>9</v>
      </c>
      <c r="CI61" s="2">
        <f>'[3]60-Mile'!O61</f>
        <v>4</v>
      </c>
      <c r="CK61" s="2">
        <v>868</v>
      </c>
      <c r="CL61" s="2">
        <v>994</v>
      </c>
      <c r="CM61" s="2">
        <v>644</v>
      </c>
      <c r="CN61" s="2">
        <v>1526</v>
      </c>
      <c r="CO61" s="2">
        <v>1152</v>
      </c>
      <c r="CP61" s="2">
        <v>1521</v>
      </c>
      <c r="CQ61" s="2">
        <v>1790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2.9150061032283503</v>
      </c>
      <c r="G62" s="31">
        <f t="shared" si="39"/>
        <v>1.040694315814771</v>
      </c>
      <c r="H62" s="31">
        <f t="shared" si="29"/>
        <v>2.8010204907731815</v>
      </c>
      <c r="I62" s="31">
        <f t="shared" si="40"/>
        <v>3.2724976806514792</v>
      </c>
      <c r="J62" s="31">
        <f t="shared" si="30"/>
        <v>1.0931724931295119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2.0927031133131604</v>
      </c>
      <c r="N62" s="31">
        <f t="shared" si="32"/>
        <v>1.1044409122707093</v>
      </c>
      <c r="O62" s="31">
        <f t="shared" si="41"/>
        <v>0.44968090328915067</v>
      </c>
      <c r="P62" s="31">
        <f t="shared" si="42"/>
        <v>1.4752186588921283</v>
      </c>
      <c r="Q62" s="31">
        <f t="shared" si="43"/>
        <v>1.1417093101217115</v>
      </c>
      <c r="R62" s="31">
        <f t="shared" si="44"/>
        <v>0.19984814794728559</v>
      </c>
      <c r="S62" s="31">
        <f t="shared" si="45"/>
        <v>0.74523396880415949</v>
      </c>
      <c r="T62" s="31">
        <f t="shared" si="9"/>
        <v>0.63845529372693299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0.87923645513879056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0.34267497583704404</v>
      </c>
      <c r="AJ62" s="41">
        <f t="shared" si="52"/>
        <v>0.72014143499365524</v>
      </c>
      <c r="AK62" s="41">
        <f t="shared" si="53"/>
        <v>0.45888072805392782</v>
      </c>
      <c r="AL62" s="41">
        <f t="shared" si="54"/>
        <v>0</v>
      </c>
      <c r="AM62" s="41">
        <f t="shared" si="55"/>
        <v>0</v>
      </c>
      <c r="AN62" s="41">
        <f t="shared" si="56"/>
        <v>0.19984814794728559</v>
      </c>
      <c r="AO62" s="41">
        <f t="shared" si="57"/>
        <v>0.22484045164457533</v>
      </c>
      <c r="AP62" s="41">
        <f t="shared" si="58"/>
        <v>0</v>
      </c>
      <c r="AQ62" s="41">
        <f t="shared" si="59"/>
        <v>0</v>
      </c>
      <c r="AR62" s="41">
        <f t="shared" si="62"/>
        <v>0.74523396880415949</v>
      </c>
      <c r="AS62" s="41">
        <f t="shared" si="60"/>
        <v>0.73760932944606417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0</v>
      </c>
      <c r="AZ62" s="46">
        <v>0.22912231768745794</v>
      </c>
      <c r="BA62" s="43">
        <v>1.54</v>
      </c>
      <c r="BB62" s="43">
        <v>5</v>
      </c>
      <c r="BC62" s="265">
        <f>IF(INDEX('[5]Hospital Capacity'!$I$2:$I$126,MATCH('Data Table'!A62,'[5]Hospital Capacity'!$B$2:$B$126,0))&gt;100,100,INDEX('[5]Hospital Capacity'!$I$2:$I$126,MATCH('Data Table'!A62,'[5]Hospital Capacity'!$B$2:$B$126,0)))</f>
        <v>0.49516245487364619</v>
      </c>
      <c r="BD62" s="45">
        <v>1389.8609881006457</v>
      </c>
      <c r="BE62" s="45">
        <f>INDEX('[3]60-Mile'!$S$4:$S$129,MATCH(E62,'[3]60-Mile'!$A$4:$A$129,0))</f>
        <v>1113.7792541692722</v>
      </c>
      <c r="BF62" s="47">
        <f t="shared" si="36"/>
        <v>30</v>
      </c>
      <c r="BG62" s="43">
        <f t="shared" si="37"/>
        <v>30</v>
      </c>
      <c r="BH62" s="95">
        <v>527.71428571428567</v>
      </c>
      <c r="BI62" s="45">
        <f>INDEX('[3]60-Mile'!$V$4:$V$129,MATCH(E62,'[3]60-Mile'!$A$4:$A$129,0))</f>
        <v>392.57142857142856</v>
      </c>
      <c r="BJ62" s="47">
        <f t="shared" si="38"/>
        <v>30</v>
      </c>
      <c r="BK62" s="47">
        <f t="shared" si="26"/>
        <v>30</v>
      </c>
      <c r="BL62" s="95">
        <v>61.428571428571431</v>
      </c>
      <c r="BM62" s="45">
        <f>INDEX('[3]60-Mile'!$AA$4:$AA$129,MATCH(E62,'[3]60-Mile'!$A$4:$A$129,0))</f>
        <v>72.285714285714292</v>
      </c>
      <c r="BO62" s="20">
        <v>6892503</v>
      </c>
      <c r="BP62" s="38">
        <v>0</v>
      </c>
      <c r="BQ62" s="38">
        <f>INDEX('[3]60-Mile'!$U$4:$U$129,MATCH(E62,'[3]60-Mile'!$A$4:$A$129,0))</f>
        <v>99.310334808191996</v>
      </c>
      <c r="BR62" s="38">
        <v>-1</v>
      </c>
      <c r="BS62" s="38">
        <f>INDEX('[3]60-Mile'!$Z$4:$Z$129,MATCH(E62,'[3]60-Mile'!$A$4:$A$129,0))</f>
        <v>44.855045004103459</v>
      </c>
      <c r="BT62" s="118">
        <f t="shared" si="61"/>
        <v>-0.75847291027758112</v>
      </c>
      <c r="BU62" s="266">
        <v>0.50483754512635381</v>
      </c>
      <c r="BV62" s="2">
        <f>'[3]60-Mile'!B62</f>
        <v>448</v>
      </c>
      <c r="BW62" s="2">
        <f>'[3]60-Mile'!C62</f>
        <v>369</v>
      </c>
      <c r="BX62" s="2">
        <f>'[3]60-Mile'!D62</f>
        <v>496</v>
      </c>
      <c r="BY62" s="2">
        <f>'[3]60-Mile'!E62</f>
        <v>441</v>
      </c>
      <c r="BZ62" s="2">
        <f>'[3]60-Mile'!F62</f>
        <v>406</v>
      </c>
      <c r="CA62" s="2">
        <f>'[3]60-Mile'!G62</f>
        <v>291</v>
      </c>
      <c r="CB62" s="2">
        <f>'[3]60-Mile'!H62</f>
        <v>297</v>
      </c>
      <c r="CC62" s="2">
        <f>'[3]60-Mile'!I62</f>
        <v>59</v>
      </c>
      <c r="CD62" s="2">
        <f>'[3]60-Mile'!J62</f>
        <v>30</v>
      </c>
      <c r="CE62" s="2">
        <f>'[3]60-Mile'!K62</f>
        <v>224</v>
      </c>
      <c r="CF62" s="2">
        <f>'[3]60-Mile'!L62</f>
        <v>53</v>
      </c>
      <c r="CG62" s="2">
        <f>'[3]60-Mile'!M62</f>
        <v>49</v>
      </c>
      <c r="CH62" s="2">
        <f>'[3]60-Mile'!N62</f>
        <v>46</v>
      </c>
      <c r="CI62" s="2">
        <f>'[3]60-Mile'!O62</f>
        <v>45</v>
      </c>
      <c r="CK62" s="2">
        <v>700</v>
      </c>
      <c r="CL62" s="2">
        <v>0</v>
      </c>
      <c r="CM62" s="2">
        <v>4822</v>
      </c>
      <c r="CN62" s="2">
        <v>3252</v>
      </c>
      <c r="CO62" s="2">
        <v>2884</v>
      </c>
      <c r="CP62" s="2">
        <v>3694</v>
      </c>
      <c r="CQ62" s="2">
        <v>0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6.6556243082010941E-2</v>
      </c>
      <c r="G63" s="31">
        <f t="shared" si="39"/>
        <v>0.77654813479123497</v>
      </c>
      <c r="H63" s="31">
        <f t="shared" si="29"/>
        <v>8.5707813978464761E-2</v>
      </c>
      <c r="I63" s="31">
        <f t="shared" si="40"/>
        <v>1.7504071745180911</v>
      </c>
      <c r="J63" s="31">
        <f t="shared" si="30"/>
        <v>0.29741567988130935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0.71589296461691643</v>
      </c>
      <c r="N63" s="31">
        <f t="shared" si="32"/>
        <v>0.26498291312353717</v>
      </c>
      <c r="O63" s="31">
        <f t="shared" si="41"/>
        <v>0.25887743413516612</v>
      </c>
      <c r="P63" s="31">
        <f t="shared" si="42"/>
        <v>0.26530612244897961</v>
      </c>
      <c r="Q63" s="31">
        <f t="shared" si="43"/>
        <v>0.52719941295939887</v>
      </c>
      <c r="R63" s="31">
        <f t="shared" si="44"/>
        <v>0.2752318455447692</v>
      </c>
      <c r="S63" s="31">
        <f t="shared" si="45"/>
        <v>1.3495290420527741</v>
      </c>
      <c r="T63" s="31">
        <f t="shared" si="9"/>
        <v>0.94972390794745032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0.63584178658488644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8.9482934443994647E-2</v>
      </c>
      <c r="AJ63" s="41">
        <f t="shared" si="52"/>
        <v>0.11375102723419601</v>
      </c>
      <c r="AK63" s="41">
        <f t="shared" si="53"/>
        <v>0.21437017755345331</v>
      </c>
      <c r="AL63" s="41">
        <f t="shared" si="54"/>
        <v>0</v>
      </c>
      <c r="AM63" s="41">
        <f t="shared" si="55"/>
        <v>0</v>
      </c>
      <c r="AN63" s="41">
        <f t="shared" si="56"/>
        <v>0.2752318455447692</v>
      </c>
      <c r="AO63" s="41">
        <f t="shared" si="57"/>
        <v>0.12943871706758306</v>
      </c>
      <c r="AP63" s="41">
        <f t="shared" si="58"/>
        <v>0.98211136440979319</v>
      </c>
      <c r="AQ63" s="41">
        <f t="shared" si="59"/>
        <v>0</v>
      </c>
      <c r="AR63" s="41">
        <f t="shared" si="62"/>
        <v>0.36741767764298089</v>
      </c>
      <c r="AS63" s="41">
        <f t="shared" si="60"/>
        <v>0.1326530612244898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12381</v>
      </c>
      <c r="AZ63" s="46">
        <v>0.19201154412523741</v>
      </c>
      <c r="BA63" s="43">
        <v>2.58</v>
      </c>
      <c r="BB63" s="43">
        <v>5.84</v>
      </c>
      <c r="BC63" s="265">
        <f>IF(INDEX('[5]Hospital Capacity'!$I$2:$I$126,MATCH('Data Table'!A63,'[5]Hospital Capacity'!$B$2:$B$126,0))&gt;100,100,INDEX('[5]Hospital Capacity'!$I$2:$I$126,MATCH('Data Table'!A63,'[5]Hospital Capacity'!$B$2:$B$126,0)))</f>
        <v>0.12930208685461902</v>
      </c>
      <c r="BD63" s="45">
        <v>258.40057636560022</v>
      </c>
      <c r="BE63" s="45">
        <f>INDEX('[3]60-Mile'!$S$4:$S$129,MATCH(E63,'[3]60-Mile'!$A$4:$A$129,0))</f>
        <v>531.83573337470534</v>
      </c>
      <c r="BF63" s="47">
        <f t="shared" si="36"/>
        <v>30</v>
      </c>
      <c r="BG63" s="43">
        <f t="shared" si="37"/>
        <v>30</v>
      </c>
      <c r="BH63" s="95">
        <v>726.28571428571433</v>
      </c>
      <c r="BI63" s="45">
        <f>INDEX('[3]60-Mile'!$V$4:$V$129,MATCH(E63,'[3]60-Mile'!$A$4:$A$129,0))</f>
        <v>226</v>
      </c>
      <c r="BJ63" s="47">
        <f t="shared" si="38"/>
        <v>0.85475564567572737</v>
      </c>
      <c r="BK63" s="47">
        <f t="shared" si="26"/>
        <v>30</v>
      </c>
      <c r="BL63" s="95">
        <v>30.285714285714285</v>
      </c>
      <c r="BM63" s="45">
        <f>INDEX('[3]60-Mile'!$AA$4:$AA$129,MATCH(E63,'[3]60-Mile'!$A$4:$A$129,0))</f>
        <v>13</v>
      </c>
      <c r="BO63" s="20">
        <v>21477737</v>
      </c>
      <c r="BP63" s="38">
        <v>58.710546965288565</v>
      </c>
      <c r="BQ63" s="38">
        <f>INDEX('[3]60-Mile'!$U$4:$U$129,MATCH(E63,'[3]60-Mile'!$A$4:$A$129,0))</f>
        <v>77.033895011455741</v>
      </c>
      <c r="BR63" s="38">
        <v>0.85475564567572737</v>
      </c>
      <c r="BS63" s="38">
        <f>INDEX('[3]60-Mile'!$Z$4:$Z$129,MATCH(E63,'[3]60-Mile'!$A$4:$A$129,0))</f>
        <v>53.878120420040105</v>
      </c>
      <c r="BT63" s="118">
        <f t="shared" si="61"/>
        <v>-0.27168357316977276</v>
      </c>
      <c r="BU63" s="266">
        <v>0.87069791314538092</v>
      </c>
      <c r="BV63" s="2">
        <f>'[3]60-Mile'!B63</f>
        <v>259</v>
      </c>
      <c r="BW63" s="2">
        <f>'[3]60-Mile'!C63</f>
        <v>166</v>
      </c>
      <c r="BX63" s="2">
        <f>'[3]60-Mile'!D63</f>
        <v>83</v>
      </c>
      <c r="BY63" s="2">
        <f>'[3]60-Mile'!E63</f>
        <v>216</v>
      </c>
      <c r="BZ63" s="2">
        <f>'[3]60-Mile'!F63</f>
        <v>351</v>
      </c>
      <c r="CA63" s="2">
        <f>'[3]60-Mile'!G63</f>
        <v>277</v>
      </c>
      <c r="CB63" s="2">
        <f>'[3]60-Mile'!H63</f>
        <v>230</v>
      </c>
      <c r="CC63" s="2">
        <f>'[3]60-Mile'!I63</f>
        <v>9</v>
      </c>
      <c r="CD63" s="2">
        <f>'[3]60-Mile'!J63</f>
        <v>2</v>
      </c>
      <c r="CE63" s="2">
        <f>'[3]60-Mile'!K63</f>
        <v>27</v>
      </c>
      <c r="CF63" s="2">
        <f>'[3]60-Mile'!L63</f>
        <v>16</v>
      </c>
      <c r="CG63" s="2">
        <f>'[3]60-Mile'!M63</f>
        <v>17</v>
      </c>
      <c r="CH63" s="2">
        <f>'[3]60-Mile'!N63</f>
        <v>20</v>
      </c>
      <c r="CI63" s="2">
        <f>'[3]60-Mile'!O63</f>
        <v>0</v>
      </c>
      <c r="CK63" s="2">
        <v>9899</v>
      </c>
      <c r="CL63" s="2">
        <v>6557</v>
      </c>
      <c r="CM63" s="2">
        <v>11535</v>
      </c>
      <c r="CN63" s="2">
        <v>19503</v>
      </c>
      <c r="CO63" s="2">
        <v>2459</v>
      </c>
      <c r="CP63" s="2">
        <v>18991</v>
      </c>
      <c r="CQ63" s="2">
        <v>12381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1.8908306731144644E-3</v>
      </c>
      <c r="G64" s="31">
        <f t="shared" si="39"/>
        <v>0.8781186681929114</v>
      </c>
      <c r="H64" s="31">
        <f t="shared" si="29"/>
        <v>2.1532746559250614E-3</v>
      </c>
      <c r="I64" s="31">
        <f t="shared" si="40"/>
        <v>3.0528296051953405</v>
      </c>
      <c r="J64" s="31">
        <f t="shared" si="30"/>
        <v>0.18587423939068776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0.36647864798981256</v>
      </c>
      <c r="N64" s="31">
        <f t="shared" si="32"/>
        <v>0.19014395636202169</v>
      </c>
      <c r="O64" s="31">
        <f t="shared" si="41"/>
        <v>0.24824087710685649</v>
      </c>
      <c r="P64" s="31">
        <f t="shared" si="42"/>
        <v>0.16326530612244897</v>
      </c>
      <c r="Q64" s="31">
        <f t="shared" si="43"/>
        <v>0.3013294046752355</v>
      </c>
      <c r="R64" s="31">
        <f t="shared" si="44"/>
        <v>0.18970660014100546</v>
      </c>
      <c r="S64" s="31">
        <f t="shared" si="45"/>
        <v>1.3795493934142113</v>
      </c>
      <c r="T64" s="31">
        <f t="shared" si="9"/>
        <v>0.68368967777215894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0.83111189746009284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0.18240634267504396</v>
      </c>
      <c r="AJ64" s="41">
        <f t="shared" si="52"/>
        <v>0.13942576467257564</v>
      </c>
      <c r="AK64" s="41">
        <f t="shared" si="53"/>
        <v>0.10758642385861827</v>
      </c>
      <c r="AL64" s="41">
        <f t="shared" si="54"/>
        <v>0</v>
      </c>
      <c r="AM64" s="41">
        <f t="shared" si="55"/>
        <v>0</v>
      </c>
      <c r="AN64" s="41">
        <f t="shared" si="56"/>
        <v>0.18970660014100546</v>
      </c>
      <c r="AO64" s="41">
        <f t="shared" si="57"/>
        <v>0.12412043855342825</v>
      </c>
      <c r="AP64" s="41">
        <f t="shared" si="58"/>
        <v>1</v>
      </c>
      <c r="AQ64" s="41">
        <f t="shared" si="59"/>
        <v>0</v>
      </c>
      <c r="AR64" s="41">
        <f t="shared" si="62"/>
        <v>0.3795493934142114</v>
      </c>
      <c r="AS64" s="41">
        <f t="shared" si="60"/>
        <v>8.1632653061224483E-2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2448</v>
      </c>
      <c r="AZ64" s="46">
        <v>0.22149198563331449</v>
      </c>
      <c r="BA64" s="43">
        <v>2.59</v>
      </c>
      <c r="BB64" s="43">
        <v>4.7300000000000004</v>
      </c>
      <c r="BC64" s="265">
        <f>IF(INDEX('[5]Hospital Capacity'!$I$2:$I$126,MATCH('Data Table'!A64,'[5]Hospital Capacity'!$B$2:$B$126,0))&gt;100,100,INDEX('[5]Hospital Capacity'!$I$2:$I$126,MATCH('Data Table'!A64,'[5]Hospital Capacity'!$B$2:$B$126,0)))</f>
        <v>0.26357562936387141</v>
      </c>
      <c r="BD64" s="45">
        <v>306.30692287354435</v>
      </c>
      <c r="BE64" s="45">
        <f>INDEX('[3]60-Mile'!$S$4:$S$129,MATCH(E64,'[3]60-Mile'!$A$4:$A$129,0))</f>
        <v>277.68672646421805</v>
      </c>
      <c r="BF64" s="47">
        <f t="shared" si="36"/>
        <v>30</v>
      </c>
      <c r="BG64" s="43">
        <f t="shared" si="37"/>
        <v>30</v>
      </c>
      <c r="BH64" s="95">
        <v>501</v>
      </c>
      <c r="BI64" s="45">
        <f>INDEX('[3]60-Mile'!$V$4:$V$129,MATCH(E64,'[3]60-Mile'!$A$4:$A$129,0))</f>
        <v>216.71428571428572</v>
      </c>
      <c r="BJ64" s="47">
        <f t="shared" si="38"/>
        <v>0.32389053777082122</v>
      </c>
      <c r="BK64" s="47">
        <f t="shared" si="26"/>
        <v>30</v>
      </c>
      <c r="BL64" s="95">
        <v>31.285714285714285</v>
      </c>
      <c r="BM64" s="45">
        <f>INDEX('[3]60-Mile'!$AA$4:$AA$129,MATCH(E64,'[3]60-Mile'!$A$4:$A$129,0))</f>
        <v>8</v>
      </c>
      <c r="BO64" s="20">
        <v>8882190</v>
      </c>
      <c r="BP64" s="38">
        <v>52.60852129599057</v>
      </c>
      <c r="BQ64" s="38">
        <f>INDEX('[3]60-Mile'!$U$4:$U$129,MATCH(E64,'[3]60-Mile'!$A$4:$A$129,0))</f>
        <v>38.318297073491173</v>
      </c>
      <c r="BR64" s="38">
        <v>0.32389053777082122</v>
      </c>
      <c r="BS64" s="38">
        <f>INDEX('[3]60-Mile'!$Z$4:$Z$129,MATCH(E64,'[3]60-Mile'!$A$4:$A$129,0))</f>
        <v>86.902867044776244</v>
      </c>
      <c r="BT64" s="118">
        <f t="shared" si="61"/>
        <v>-0.66222379492018557</v>
      </c>
      <c r="BU64" s="266">
        <v>0.73642437063612864</v>
      </c>
      <c r="BV64" s="2">
        <f>'[3]60-Mile'!B64</f>
        <v>231</v>
      </c>
      <c r="BW64" s="2">
        <f>'[3]60-Mile'!C64</f>
        <v>243</v>
      </c>
      <c r="BX64" s="2">
        <f>'[3]60-Mile'!D64</f>
        <v>228</v>
      </c>
      <c r="BY64" s="2">
        <f>'[3]60-Mile'!E64</f>
        <v>187</v>
      </c>
      <c r="BZ64" s="2">
        <f>'[3]60-Mile'!F64</f>
        <v>292</v>
      </c>
      <c r="CA64" s="2">
        <f>'[3]60-Mile'!G64</f>
        <v>154</v>
      </c>
      <c r="CB64" s="2">
        <f>'[3]60-Mile'!H64</f>
        <v>182</v>
      </c>
      <c r="CC64" s="2">
        <f>'[3]60-Mile'!I64</f>
        <v>8</v>
      </c>
      <c r="CD64" s="2">
        <f>'[3]60-Mile'!J64</f>
        <v>11</v>
      </c>
      <c r="CE64" s="2">
        <f>'[3]60-Mile'!K64</f>
        <v>11</v>
      </c>
      <c r="CF64" s="2">
        <f>'[3]60-Mile'!L64</f>
        <v>18</v>
      </c>
      <c r="CG64" s="2">
        <f>'[3]60-Mile'!M64</f>
        <v>4</v>
      </c>
      <c r="CH64" s="2">
        <f>'[3]60-Mile'!N64</f>
        <v>2</v>
      </c>
      <c r="CI64" s="2">
        <f>'[3]60-Mile'!O64</f>
        <v>2</v>
      </c>
      <c r="CK64" s="2">
        <v>3776</v>
      </c>
      <c r="CL64" s="2">
        <v>5995</v>
      </c>
      <c r="CM64" s="2">
        <v>5527</v>
      </c>
      <c r="CN64" s="2">
        <v>3368</v>
      </c>
      <c r="CO64" s="2">
        <v>7377</v>
      </c>
      <c r="CP64" s="2">
        <v>4171</v>
      </c>
      <c r="CQ64" s="2">
        <v>2448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3.0384370115564565E-3</v>
      </c>
      <c r="G65" s="31">
        <f t="shared" si="39"/>
        <v>0.82504443055115217</v>
      </c>
      <c r="H65" s="31">
        <f t="shared" si="29"/>
        <v>3.6827556178116345E-3</v>
      </c>
      <c r="I65" s="31">
        <f t="shared" si="40"/>
        <v>3.1335635501494692</v>
      </c>
      <c r="J65" s="31">
        <f t="shared" si="30"/>
        <v>0.25289852936763862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0.27357638107227311</v>
      </c>
      <c r="N65" s="31">
        <f t="shared" si="32"/>
        <v>8.8815389446451301E-2</v>
      </c>
      <c r="O65" s="31">
        <f t="shared" si="41"/>
        <v>0.12142038946162657</v>
      </c>
      <c r="P65" s="31">
        <f t="shared" si="42"/>
        <v>6.7055393586005832E-2</v>
      </c>
      <c r="Q65" s="31">
        <f t="shared" si="43"/>
        <v>0.29527318689274185</v>
      </c>
      <c r="R65" s="31">
        <f t="shared" si="44"/>
        <v>0.25505721568414769</v>
      </c>
      <c r="S65" s="31">
        <f t="shared" si="45"/>
        <v>0.74176776429809366</v>
      </c>
      <c r="T65" s="31">
        <f t="shared" si="9"/>
        <v>0.59974252715425203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0.81727215538255882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0.22201448055861936</v>
      </c>
      <c r="AJ65" s="41">
        <f t="shared" si="52"/>
        <v>0.27999175492966361</v>
      </c>
      <c r="AK65" s="41">
        <f t="shared" si="53"/>
        <v>7.6305582179778161E-2</v>
      </c>
      <c r="AL65" s="41">
        <f t="shared" si="54"/>
        <v>0</v>
      </c>
      <c r="AM65" s="41">
        <f t="shared" si="55"/>
        <v>0</v>
      </c>
      <c r="AN65" s="41">
        <f t="shared" si="56"/>
        <v>0.25505721568414769</v>
      </c>
      <c r="AO65" s="41">
        <f t="shared" si="57"/>
        <v>6.0710194730813287E-2</v>
      </c>
      <c r="AP65" s="41">
        <f t="shared" si="58"/>
        <v>0</v>
      </c>
      <c r="AQ65" s="41">
        <f t="shared" si="59"/>
        <v>0</v>
      </c>
      <c r="AR65" s="41">
        <f t="shared" si="62"/>
        <v>0.74176776429809366</v>
      </c>
      <c r="AS65" s="41">
        <f t="shared" si="60"/>
        <v>3.3527696793002916E-2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3152</v>
      </c>
      <c r="AZ65" s="46">
        <v>0.25153962092912069</v>
      </c>
      <c r="BA65" s="43">
        <v>2.4</v>
      </c>
      <c r="BB65" s="43">
        <v>3.44</v>
      </c>
      <c r="BC65" s="265">
        <f>IF(INDEX('[5]Hospital Capacity'!$I$2:$I$126,MATCH('Data Table'!A65,'[5]Hospital Capacity'!$B$2:$B$126,0))&gt;100,100,INDEX('[5]Hospital Capacity'!$I$2:$I$126,MATCH('Data Table'!A65,'[5]Hospital Capacity'!$B$2:$B$126,0)))</f>
        <v>0.32080905511811025</v>
      </c>
      <c r="BD65" s="45">
        <v>568.58820433358778</v>
      </c>
      <c r="BE65" s="45">
        <f>INDEX('[3]60-Mile'!$S$4:$S$129,MATCH(E65,'[3]60-Mile'!$A$4:$A$129,0))</f>
        <v>203.23724727920302</v>
      </c>
      <c r="BF65" s="47">
        <f t="shared" si="36"/>
        <v>30</v>
      </c>
      <c r="BG65" s="43">
        <f t="shared" si="37"/>
        <v>30</v>
      </c>
      <c r="BH65" s="95">
        <v>673.14285714285711</v>
      </c>
      <c r="BI65" s="45">
        <f>INDEX('[3]60-Mile'!$V$4:$V$129,MATCH(E65,'[3]60-Mile'!$A$4:$A$129,0))</f>
        <v>106</v>
      </c>
      <c r="BJ65" s="47">
        <f t="shared" si="38"/>
        <v>30</v>
      </c>
      <c r="BK65" s="47">
        <f t="shared" si="26"/>
        <v>30</v>
      </c>
      <c r="BL65" s="95">
        <v>61.142857142857146</v>
      </c>
      <c r="BM65" s="45">
        <f>INDEX('[3]60-Mile'!$AA$4:$AA$129,MATCH(E65,'[3]60-Mile'!$A$4:$A$129,0))</f>
        <v>3.2857142857142856</v>
      </c>
      <c r="BO65" s="20">
        <v>11689100</v>
      </c>
      <c r="BP65" s="38">
        <v>143.20156491186594</v>
      </c>
      <c r="BQ65" s="38">
        <f>INDEX('[3]60-Mile'!$U$4:$U$129,MATCH(E65,'[3]60-Mile'!$A$4:$A$129,0))</f>
        <v>47.518974053954608</v>
      </c>
      <c r="BR65" s="38">
        <v>-1.7095112913514545</v>
      </c>
      <c r="BS65" s="38">
        <f>INDEX('[3]60-Mile'!$Z$4:$Z$129,MATCH(E65,'[3]60-Mile'!$A$4:$A$129,0))</f>
        <v>128.75931204730944</v>
      </c>
      <c r="BT65" s="118">
        <f t="shared" si="61"/>
        <v>-0.63454431076511764</v>
      </c>
      <c r="BU65" s="266">
        <v>0.6791909448818898</v>
      </c>
      <c r="BV65" s="2">
        <f>'[3]60-Mile'!B65</f>
        <v>194</v>
      </c>
      <c r="BW65" s="2">
        <f>'[3]60-Mile'!C65</f>
        <v>101</v>
      </c>
      <c r="BX65" s="2">
        <f>'[3]60-Mile'!D65</f>
        <v>75</v>
      </c>
      <c r="BY65" s="2">
        <f>'[3]60-Mile'!E65</f>
        <v>91</v>
      </c>
      <c r="BZ65" s="2">
        <f>'[3]60-Mile'!F65</f>
        <v>113</v>
      </c>
      <c r="CA65" s="2">
        <f>'[3]60-Mile'!G65</f>
        <v>87</v>
      </c>
      <c r="CB65" s="2">
        <f>'[3]60-Mile'!H65</f>
        <v>81</v>
      </c>
      <c r="CC65" s="2">
        <f>'[3]60-Mile'!I65</f>
        <v>1</v>
      </c>
      <c r="CD65" s="2">
        <f>'[3]60-Mile'!J65</f>
        <v>5</v>
      </c>
      <c r="CE65" s="2">
        <f>'[3]60-Mile'!K65</f>
        <v>6</v>
      </c>
      <c r="CF65" s="2">
        <f>'[3]60-Mile'!L65</f>
        <v>2</v>
      </c>
      <c r="CG65" s="2">
        <f>'[3]60-Mile'!M65</f>
        <v>5</v>
      </c>
      <c r="CH65" s="2">
        <f>'[3]60-Mile'!N65</f>
        <v>3</v>
      </c>
      <c r="CI65" s="2">
        <f>'[3]60-Mile'!O65</f>
        <v>1</v>
      </c>
      <c r="CK65" s="2">
        <v>848</v>
      </c>
      <c r="CL65" s="2">
        <v>3135</v>
      </c>
      <c r="CM65" s="2">
        <v>2189</v>
      </c>
      <c r="CN65" s="2">
        <v>-2507</v>
      </c>
      <c r="CO65" s="2">
        <v>2543</v>
      </c>
      <c r="CP65" s="2">
        <v>2735</v>
      </c>
      <c r="CQ65" s="2">
        <v>3152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0.14500873439135781</v>
      </c>
      <c r="G66" s="31">
        <f t="shared" si="39"/>
        <v>1.2070885057181284</v>
      </c>
      <c r="H66" s="31">
        <f t="shared" ref="H66:H127" si="66">M66*(J66^I66)</f>
        <v>0.12013098766530655</v>
      </c>
      <c r="I66" s="31">
        <f t="shared" si="40"/>
        <v>2.321492629625812</v>
      </c>
      <c r="J66" s="31">
        <f t="shared" ref="J66:J127" si="67">L66*(AK66+(K66*AJ66))</f>
        <v>0.38495778029160987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1.1018322427824112</v>
      </c>
      <c r="N66" s="31">
        <f t="shared" ref="N66:N127" si="69">(1-T66)*O66+T66*P66</f>
        <v>0.59537424534604411</v>
      </c>
      <c r="O66" s="31">
        <f t="shared" si="41"/>
        <v>0.81473720189571786</v>
      </c>
      <c r="P66" s="31">
        <f t="shared" si="42"/>
        <v>0.47541800209072038</v>
      </c>
      <c r="Q66" s="31">
        <f t="shared" si="43"/>
        <v>0.51798855248947906</v>
      </c>
      <c r="R66" s="31">
        <f t="shared" si="44"/>
        <v>0.21064049026519871</v>
      </c>
      <c r="S66" s="31">
        <f t="shared" si="45"/>
        <v>0.29462738301559788</v>
      </c>
      <c r="T66" s="31">
        <f t="shared" si="9"/>
        <v>0.64647964711616346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0.83022725485570492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0.25541996955583934</v>
      </c>
      <c r="AJ66" s="41">
        <f t="shared" si="52"/>
        <v>0.21225230993121635</v>
      </c>
      <c r="AK66" s="41">
        <f t="shared" si="53"/>
        <v>0.17679949932676631</v>
      </c>
      <c r="AL66" s="41">
        <f t="shared" si="54"/>
        <v>0</v>
      </c>
      <c r="AM66" s="41">
        <f t="shared" si="55"/>
        <v>0.28421846519141414</v>
      </c>
      <c r="AN66" s="41">
        <f t="shared" si="56"/>
        <v>0.21064049026519871</v>
      </c>
      <c r="AO66" s="41">
        <f t="shared" si="57"/>
        <v>0.26525936835215186</v>
      </c>
      <c r="AP66" s="41">
        <f t="shared" si="58"/>
        <v>0</v>
      </c>
      <c r="AQ66" s="41">
        <f t="shared" si="59"/>
        <v>4.101566972920434E-2</v>
      </c>
      <c r="AR66" s="41">
        <f t="shared" si="62"/>
        <v>0.29462738301559788</v>
      </c>
      <c r="AS66" s="41">
        <f t="shared" si="60"/>
        <v>0.21720116618075802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2493</v>
      </c>
      <c r="AZ66" s="46">
        <v>0.23318713072870684</v>
      </c>
      <c r="BA66" s="43">
        <v>2.9</v>
      </c>
      <c r="BB66" s="43">
        <v>6.41</v>
      </c>
      <c r="BC66" s="265">
        <f>IF(INDEX('[5]Hospital Capacity'!$I$2:$I$126,MATCH('Data Table'!A66,'[5]Hospital Capacity'!$B$2:$B$126,0))&gt;100,100,INDEX('[5]Hospital Capacity'!$I$2:$I$126,MATCH('Data Table'!A66,'[5]Hospital Capacity'!$B$2:$B$126,0)))</f>
        <v>0.36907970545583441</v>
      </c>
      <c r="BD66" s="45">
        <v>442.19355931959586</v>
      </c>
      <c r="BE66" s="45">
        <f>INDEX('[3]60-Mile'!$S$4:$S$129,MATCH(E66,'[3]60-Mile'!$A$4:$A$129,0))</f>
        <v>442.41622684983014</v>
      </c>
      <c r="BF66" s="47">
        <f t="shared" si="36"/>
        <v>30</v>
      </c>
      <c r="BG66" s="43">
        <f t="shared" si="37"/>
        <v>25.124243417007303</v>
      </c>
      <c r="BH66" s="95">
        <v>556.14285714285711</v>
      </c>
      <c r="BI66" s="45">
        <f>INDEX('[3]60-Mile'!$V$4:$V$129,MATCH(E66,'[3]60-Mile'!$A$4:$A$129,0))</f>
        <v>463.14285714285717</v>
      </c>
      <c r="BJ66" s="47">
        <f t="shared" si="38"/>
        <v>30</v>
      </c>
      <c r="BK66" s="47">
        <f t="shared" ref="BK66:BK127" si="73">IF(BS66&lt;=0,30,IF(BS66&gt;30,30,BS66))</f>
        <v>29.252698742863465</v>
      </c>
      <c r="BL66" s="95">
        <v>24.285714285714285</v>
      </c>
      <c r="BM66" s="45">
        <f>INDEX('[3]60-Mile'!$AA$4:$AA$129,MATCH(E66,'[3]60-Mile'!$A$4:$A$129,0))</f>
        <v>21.285714285714285</v>
      </c>
      <c r="BO66" s="20">
        <v>12801989</v>
      </c>
      <c r="BP66" s="38">
        <v>48.459455306106726</v>
      </c>
      <c r="BQ66" s="38">
        <f>INDEX('[3]60-Mile'!$U$4:$U$129,MATCH(E66,'[3]60-Mile'!$A$4:$A$129,0))</f>
        <v>25.124243417007303</v>
      </c>
      <c r="BR66" s="38">
        <v>-2.0600427171061453</v>
      </c>
      <c r="BS66" s="38">
        <f>INDEX('[3]60-Mile'!$Z$4:$Z$129,MATCH(E66,'[3]60-Mile'!$A$4:$A$129,0))</f>
        <v>29.252698742863465</v>
      </c>
      <c r="BT66" s="118">
        <f t="shared" si="61"/>
        <v>-0.66045450971140984</v>
      </c>
      <c r="BU66" s="266">
        <v>0.63092029454416565</v>
      </c>
      <c r="BV66" s="2">
        <f>'[3]60-Mile'!B66</f>
        <v>556</v>
      </c>
      <c r="BW66" s="2">
        <f>'[3]60-Mile'!C66</f>
        <v>547</v>
      </c>
      <c r="BX66" s="2">
        <f>'[3]60-Mile'!D66</f>
        <v>271</v>
      </c>
      <c r="BY66" s="2">
        <f>'[3]60-Mile'!E66</f>
        <v>350</v>
      </c>
      <c r="BZ66" s="2">
        <f>'[3]60-Mile'!F66</f>
        <v>482</v>
      </c>
      <c r="CA66" s="2">
        <f>'[3]60-Mile'!G66</f>
        <v>495</v>
      </c>
      <c r="CB66" s="2">
        <f>'[3]60-Mile'!H66</f>
        <v>541</v>
      </c>
      <c r="CC66" s="2">
        <f>'[3]60-Mile'!I66</f>
        <v>10</v>
      </c>
      <c r="CD66" s="2">
        <f>'[3]60-Mile'!J66</f>
        <v>15</v>
      </c>
      <c r="CE66" s="2">
        <f>'[3]60-Mile'!K66</f>
        <v>31</v>
      </c>
      <c r="CF66" s="2">
        <f>'[3]60-Mile'!L66</f>
        <v>32</v>
      </c>
      <c r="CG66" s="2">
        <f>'[3]60-Mile'!M66</f>
        <v>24</v>
      </c>
      <c r="CH66" s="2">
        <f>'[3]60-Mile'!N66</f>
        <v>26</v>
      </c>
      <c r="CI66" s="2">
        <f>'[3]60-Mile'!O66</f>
        <v>11</v>
      </c>
      <c r="CK66" s="2">
        <v>-611</v>
      </c>
      <c r="CL66" s="2">
        <v>1594</v>
      </c>
      <c r="CM66" s="2">
        <v>3846</v>
      </c>
      <c r="CN66" s="2">
        <v>2825</v>
      </c>
      <c r="CO66" s="2">
        <v>2045</v>
      </c>
      <c r="CP66" s="2">
        <v>411</v>
      </c>
      <c r="CQ66" s="2">
        <v>2493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7.6536905777577158E-2</v>
      </c>
      <c r="G67" s="31">
        <f t="shared" si="39"/>
        <v>1.3945092888390949</v>
      </c>
      <c r="H67" s="31">
        <f t="shared" si="66"/>
        <v>5.4884471828289379E-2</v>
      </c>
      <c r="I67" s="31">
        <f t="shared" si="40"/>
        <v>3.0047417791980209</v>
      </c>
      <c r="J67" s="31">
        <f t="shared" si="67"/>
        <v>0.37307188697142579</v>
      </c>
      <c r="K67" s="31">
        <f t="shared" si="63"/>
        <v>1</v>
      </c>
      <c r="L67" s="31">
        <f t="shared" si="64"/>
        <v>1</v>
      </c>
      <c r="M67" s="31">
        <f t="shared" si="68"/>
        <v>1.0619458770959447</v>
      </c>
      <c r="N67" s="31">
        <f t="shared" si="69"/>
        <v>0.47123534383519966</v>
      </c>
      <c r="O67" s="31">
        <f t="shared" si="41"/>
        <v>0.54639175257731953</v>
      </c>
      <c r="P67" s="31">
        <f t="shared" si="42"/>
        <v>0.45189504373177841</v>
      </c>
      <c r="Q67" s="31">
        <f t="shared" si="43"/>
        <v>0.59071053326074496</v>
      </c>
      <c r="R67" s="31">
        <f t="shared" si="44"/>
        <v>0.23130321600954495</v>
      </c>
      <c r="S67" s="31">
        <f t="shared" si="45"/>
        <v>0.42287694974003459</v>
      </c>
      <c r="T67" s="31">
        <f t="shared" si="9"/>
        <v>0.79533361172362338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0.88344342219076832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0.23591701277496832</v>
      </c>
      <c r="AJ67" s="41">
        <f t="shared" si="52"/>
        <v>0.2129703413512119</v>
      </c>
      <c r="AK67" s="41">
        <f t="shared" si="53"/>
        <v>0.16010154562021389</v>
      </c>
      <c r="AL67" s="41">
        <f t="shared" si="54"/>
        <v>0</v>
      </c>
      <c r="AM67" s="41">
        <f t="shared" si="55"/>
        <v>0</v>
      </c>
      <c r="AN67" s="41">
        <f t="shared" si="56"/>
        <v>0.23130321600954495</v>
      </c>
      <c r="AO67" s="41">
        <f t="shared" si="57"/>
        <v>0.27319587628865977</v>
      </c>
      <c r="AP67" s="41">
        <f t="shared" si="58"/>
        <v>0</v>
      </c>
      <c r="AQ67" s="41">
        <f t="shared" si="59"/>
        <v>0</v>
      </c>
      <c r="AR67" s="41">
        <f t="shared" si="62"/>
        <v>0.42287694974003459</v>
      </c>
      <c r="AS67" s="41">
        <f t="shared" si="60"/>
        <v>0.22594752186588921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-214</v>
      </c>
      <c r="AZ67" s="46">
        <v>0.18607196282225608</v>
      </c>
      <c r="BA67" s="43">
        <v>4.12</v>
      </c>
      <c r="BB67" s="43">
        <v>6.65</v>
      </c>
      <c r="BC67" s="265">
        <f>IF(INDEX('[5]Hospital Capacity'!$I$2:$I$126,MATCH('Data Table'!A67,'[5]Hospital Capacity'!$B$2:$B$126,0))&gt;100,100,INDEX('[5]Hospital Capacity'!$I$2:$I$126,MATCH('Data Table'!A67,'[5]Hospital Capacity'!$B$2:$B$126,0)))</f>
        <v>0.34089809711597396</v>
      </c>
      <c r="BD67" s="45">
        <v>443.5333300608724</v>
      </c>
      <c r="BE67" s="45">
        <f>INDEX('[3]60-Mile'!$S$4:$S$129,MATCH(E67,'[3]60-Mile'!$A$4:$A$129,0))</f>
        <v>402.67452265683681</v>
      </c>
      <c r="BF67" s="47">
        <f t="shared" si="36"/>
        <v>30</v>
      </c>
      <c r="BG67" s="43">
        <f t="shared" si="37"/>
        <v>30</v>
      </c>
      <c r="BH67" s="95">
        <v>610.57142857142856</v>
      </c>
      <c r="BI67" s="45">
        <f>INDEX('[3]60-Mile'!$V$4:$V$129,MATCH(E67,'[3]60-Mile'!$A$4:$A$129,0))</f>
        <v>477</v>
      </c>
      <c r="BJ67" s="47">
        <f t="shared" si="38"/>
        <v>30</v>
      </c>
      <c r="BK67" s="47">
        <f t="shared" si="73"/>
        <v>30</v>
      </c>
      <c r="BL67" s="95">
        <v>34.857142857142854</v>
      </c>
      <c r="BM67" s="45">
        <f>INDEX('[3]60-Mile'!$AA$4:$AA$129,MATCH(E67,'[3]60-Mile'!$A$4:$A$129,0))</f>
        <v>22.142857142857142</v>
      </c>
      <c r="BO67" s="20">
        <v>5639632</v>
      </c>
      <c r="BP67" s="38">
        <v>51.877785090595161</v>
      </c>
      <c r="BQ67" s="38">
        <f>INDEX('[3]60-Mile'!$U$4:$U$129,MATCH(E67,'[3]60-Mile'!$A$4:$A$129,0))</f>
        <v>38.997584356452485</v>
      </c>
      <c r="BR67" s="38">
        <v>-3.5038269989157222</v>
      </c>
      <c r="BS67" s="38">
        <f>INDEX('[3]60-Mile'!$Z$4:$Z$129,MATCH(E67,'[3]60-Mile'!$A$4:$A$129,0))</f>
        <v>34.023405968231025</v>
      </c>
      <c r="BT67" s="118">
        <f t="shared" si="61"/>
        <v>-0.76688684438153654</v>
      </c>
      <c r="BU67" s="266">
        <v>0.65910190288402604</v>
      </c>
      <c r="BV67" s="2">
        <f>'[3]60-Mile'!B67</f>
        <v>542</v>
      </c>
      <c r="BW67" s="2">
        <f>'[3]60-Mile'!C67</f>
        <v>759</v>
      </c>
      <c r="BX67" s="2">
        <f>'[3]60-Mile'!D67</f>
        <v>743</v>
      </c>
      <c r="BY67" s="2">
        <f>'[3]60-Mile'!E67</f>
        <v>460</v>
      </c>
      <c r="BZ67" s="2">
        <f>'[3]60-Mile'!F67</f>
        <v>555</v>
      </c>
      <c r="CA67" s="2">
        <f>'[3]60-Mile'!G67</f>
        <v>154</v>
      </c>
      <c r="CB67" s="2">
        <f>'[3]60-Mile'!H67</f>
        <v>126</v>
      </c>
      <c r="CC67" s="2">
        <f>'[3]60-Mile'!I67</f>
        <v>15</v>
      </c>
      <c r="CD67" s="2">
        <f>'[3]60-Mile'!J67</f>
        <v>37</v>
      </c>
      <c r="CE67" s="2">
        <f>'[3]60-Mile'!K67</f>
        <v>27</v>
      </c>
      <c r="CF67" s="2">
        <f>'[3]60-Mile'!L67</f>
        <v>31</v>
      </c>
      <c r="CG67" s="2">
        <f>'[3]60-Mile'!M67</f>
        <v>8</v>
      </c>
      <c r="CH67" s="2">
        <f>'[3]60-Mile'!N67</f>
        <v>9</v>
      </c>
      <c r="CI67" s="2">
        <f>'[3]60-Mile'!O67</f>
        <v>28</v>
      </c>
      <c r="CK67" s="2">
        <v>-2460</v>
      </c>
      <c r="CL67" s="2">
        <v>-81099</v>
      </c>
      <c r="CM67" s="2">
        <v>-2600</v>
      </c>
      <c r="CN67" s="2">
        <v>-375</v>
      </c>
      <c r="CO67" s="2">
        <v>-1593</v>
      </c>
      <c r="CP67" s="2">
        <v>3687</v>
      </c>
      <c r="CQ67" s="2">
        <v>-214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6.5636710796902481E-8</v>
      </c>
      <c r="G68" s="31">
        <f t="shared" si="39"/>
        <v>0.35824300318575514</v>
      </c>
      <c r="H68" s="31">
        <f t="shared" si="66"/>
        <v>1.832184026295378E-7</v>
      </c>
      <c r="I68" s="31">
        <f t="shared" ref="I68:I99" si="74">$X$12*AA68+$X$13*AD68-$X$14*Z68</f>
        <v>3.0886506545716936</v>
      </c>
      <c r="J68" s="31">
        <f t="shared" si="67"/>
        <v>3.2185009506763541E-2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7.4525628751481183E-3</v>
      </c>
      <c r="N68" s="31">
        <f t="shared" si="69"/>
        <v>5.7158459152092302E-3</v>
      </c>
      <c r="O68" s="31">
        <f t="shared" ref="O68:O99" si="75">$X$4*AM68+$X$5*AO68</f>
        <v>5.5637375225004084E-3</v>
      </c>
      <c r="P68" s="31">
        <f t="shared" ref="P68:P99" si="76">$X$6*AQ68+$X$7*AS68</f>
        <v>5.8309037900874635E-3</v>
      </c>
      <c r="Q68" s="31">
        <f t="shared" ref="Q68:Q99" si="77">$X$8*AL68+$X$9*AN68+T68*P68</f>
        <v>2.9026148880371614E-2</v>
      </c>
      <c r="R68" s="31">
        <f t="shared" ref="R68:R99" si="78">$X$8*AL68+$X$9*AN68</f>
        <v>2.5706383209501596E-2</v>
      </c>
      <c r="S68" s="31">
        <f t="shared" ref="S68:S99" si="79">$X$10*AP68+$X$11*AR68</f>
        <v>3.6395147313691506E-2</v>
      </c>
      <c r="T68" s="31">
        <f t="shared" ref="T68:T95" si="80">IFERROR(1/(AE68+AF68),0)</f>
        <v>0.56933981255420818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0.89109066603758746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2.9725935117066147E-2</v>
      </c>
      <c r="AJ68" s="41">
        <f t="shared" ref="AJ68:AJ99" si="87">((BD68-MIN(BD$4:BD$128))/(MAX(BD$4:BD$128)-MIN(BD$4:BD$128)))</f>
        <v>6.4338601561691217E-2</v>
      </c>
      <c r="AK68" s="41">
        <f t="shared" ref="AK68:AK99" si="88">((BE68-MIN(BE$4:BE$128))/(MAX(BE$4:BE$128)-MIN(BE$4:BE$128)))</f>
        <v>5.0172334781547839E-2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2.5706383209501596E-2</v>
      </c>
      <c r="AO68" s="41">
        <f t="shared" ref="AO68:AO99" si="92">((BI68-MIN(BI$4:BI$128))/(MAX(BI$4:BI$128)-MIN(BI$4:BI$128)))</f>
        <v>2.7818687612502042E-3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3.6395147313691506E-2</v>
      </c>
      <c r="AS68" s="41">
        <f t="shared" ref="AS68:AS99" si="95">((BM68-MIN(BM$4:BM$128))/(MAX(BM$4:BM$128)-MIN(BM$4:BM$128)))</f>
        <v>2.9154518950437317E-3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-603</v>
      </c>
      <c r="AZ68" s="46">
        <v>0.25363191677010516</v>
      </c>
      <c r="BA68" s="43">
        <v>1.69</v>
      </c>
      <c r="BB68" s="43">
        <v>3.94</v>
      </c>
      <c r="BC68" s="265">
        <f>IF(INDEX('[5]Hospital Capacity'!$I$2:$I$126,MATCH('Data Table'!A68,'[5]Hospital Capacity'!$B$2:$B$126,0))&gt;100,100,INDEX('[5]Hospital Capacity'!$I$2:$I$126,MATCH('Data Table'!A68,'[5]Hospital Capacity'!$B$2:$B$126,0)))</f>
        <v>4.2953725961538458E-2</v>
      </c>
      <c r="BD68" s="45">
        <v>166.20221243894477</v>
      </c>
      <c r="BE68" s="45">
        <f>INDEX('[3]60-Mile'!$S$4:$S$129,MATCH(E68,'[3]60-Mile'!$A$4:$A$129,0))</f>
        <v>141.03921954750359</v>
      </c>
      <c r="BF68" s="47">
        <f t="shared" si="36"/>
        <v>30</v>
      </c>
      <c r="BG68" s="43">
        <f t="shared" si="37"/>
        <v>30</v>
      </c>
      <c r="BH68" s="95">
        <v>69</v>
      </c>
      <c r="BI68" s="45">
        <f>INDEX('[3]60-Mile'!$V$4:$V$129,MATCH(E68,'[3]60-Mile'!$A$4:$A$129,0))</f>
        <v>4.8571428571428568</v>
      </c>
      <c r="BJ68" s="47">
        <f t="shared" si="38"/>
        <v>30</v>
      </c>
      <c r="BK68" s="47">
        <f t="shared" si="73"/>
        <v>30</v>
      </c>
      <c r="BL68" s="95">
        <v>3</v>
      </c>
      <c r="BM68" s="45">
        <f>INDEX('[3]60-Mile'!$AA$4:$AA$129,MATCH(E68,'[3]60-Mile'!$A$4:$A$129,0))</f>
        <v>0.2857142857142857</v>
      </c>
      <c r="BO68" s="20">
        <v>11689100</v>
      </c>
      <c r="BP68" s="38">
        <v>67.653676663265628</v>
      </c>
      <c r="BQ68" s="38">
        <f>INDEX('[3]60-Mile'!$U$4:$U$129,MATCH(E68,'[3]60-Mile'!$A$4:$A$129,0))</f>
        <v>75.287484020394444</v>
      </c>
      <c r="BR68" s="38">
        <v>0</v>
      </c>
      <c r="BS68" s="38">
        <f>INDEX('[3]60-Mile'!$Z$4:$Z$129,MATCH(E68,'[3]60-Mile'!$A$4:$A$129,0))</f>
        <v>43.320774572982394</v>
      </c>
      <c r="BT68" s="118">
        <f t="shared" ref="BT68:BT99" si="96">-1+((AY68-MIN(AY$4:AY$128))*2/(MAX(AY$4:AY$128)-MIN(AY$4:AY$128)))</f>
        <v>-0.78218133207517493</v>
      </c>
      <c r="BU68" s="266">
        <v>0.95704627403846154</v>
      </c>
      <c r="BV68" s="2">
        <f>'[3]60-Mile'!B68</f>
        <v>3</v>
      </c>
      <c r="BW68" s="2">
        <f>'[3]60-Mile'!C68</f>
        <v>5</v>
      </c>
      <c r="BX68" s="2">
        <f>'[3]60-Mile'!D68</f>
        <v>5</v>
      </c>
      <c r="BY68" s="2">
        <f>'[3]60-Mile'!E68</f>
        <v>4</v>
      </c>
      <c r="BZ68" s="2">
        <f>'[3]60-Mile'!F68</f>
        <v>2</v>
      </c>
      <c r="CA68" s="2">
        <f>'[3]60-Mile'!G68</f>
        <v>6</v>
      </c>
      <c r="CB68" s="2">
        <f>'[3]60-Mile'!H68</f>
        <v>9</v>
      </c>
      <c r="CC68" s="2">
        <f>'[3]60-Mile'!I68</f>
        <v>1</v>
      </c>
      <c r="CD68" s="2">
        <f>'[3]60-Mile'!J68</f>
        <v>0</v>
      </c>
      <c r="CE68" s="2">
        <f>'[3]60-Mile'!K68</f>
        <v>0</v>
      </c>
      <c r="CF68" s="2">
        <f>'[3]60-Mile'!L68</f>
        <v>1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-1562</v>
      </c>
      <c r="CL68" s="2">
        <v>17777</v>
      </c>
      <c r="CM68" s="2">
        <v>3358</v>
      </c>
      <c r="CN68" s="2">
        <v>4312</v>
      </c>
      <c r="CO68" s="2">
        <v>4920</v>
      </c>
      <c r="CP68" s="2">
        <v>-792</v>
      </c>
      <c r="CQ68" s="2">
        <v>-603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1.4552189182255434E-3</v>
      </c>
      <c r="G69" s="31">
        <f t="shared" ref="G69:G128" si="97">$X$15*AG69+$X$16*AH69+$X$17*AI69</f>
        <v>0.46464964951221854</v>
      </c>
      <c r="H69" s="31">
        <f t="shared" si="66"/>
        <v>3.1318627265794949E-3</v>
      </c>
      <c r="I69" s="31">
        <f t="shared" si="74"/>
        <v>3.191835893206886</v>
      </c>
      <c r="J69" s="31">
        <f t="shared" si="67"/>
        <v>0.25854818082658021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0.23489506233951196</v>
      </c>
      <c r="N69" s="31">
        <f t="shared" si="69"/>
        <v>4.3643731270747561E-2</v>
      </c>
      <c r="O69" s="31">
        <f t="shared" si="75"/>
        <v>0.32924407728344801</v>
      </c>
      <c r="P69" s="31">
        <f t="shared" si="76"/>
        <v>8.7463556851311956E-3</v>
      </c>
      <c r="Q69" s="31">
        <f t="shared" si="77"/>
        <v>0.19416070796897447</v>
      </c>
      <c r="R69" s="31">
        <f t="shared" si="78"/>
        <v>0.18636669870873285</v>
      </c>
      <c r="S69" s="31">
        <f t="shared" si="79"/>
        <v>5.0259965337954945E-2</v>
      </c>
      <c r="T69" s="31">
        <f t="shared" si="80"/>
        <v>0.89111505875429087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0.74091766926161828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3.5147933765276425E-2</v>
      </c>
      <c r="AJ69" s="41">
        <f t="shared" si="87"/>
        <v>0.15827750776500898</v>
      </c>
      <c r="AK69" s="41">
        <f t="shared" si="88"/>
        <v>0.10309851374254209</v>
      </c>
      <c r="AL69" s="41">
        <f t="shared" si="89"/>
        <v>2.7030509110598455E-2</v>
      </c>
      <c r="AM69" s="41">
        <f t="shared" si="90"/>
        <v>0.16020464020277381</v>
      </c>
      <c r="AN69" s="41">
        <f t="shared" si="91"/>
        <v>0.15933618959813439</v>
      </c>
      <c r="AO69" s="41">
        <f t="shared" si="92"/>
        <v>8.4519718540337102E-2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5.0259965337954945E-2</v>
      </c>
      <c r="AS69" s="41">
        <f t="shared" si="95"/>
        <v>4.3731778425655978E-3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7036</v>
      </c>
      <c r="AZ69" s="46">
        <v>0.1870866954746444</v>
      </c>
      <c r="BA69" s="43">
        <v>2.11</v>
      </c>
      <c r="BB69" s="43">
        <v>4.25</v>
      </c>
      <c r="BC69" s="265">
        <f>IF(INDEX('[5]Hospital Capacity'!$I$2:$I$126,MATCH('Data Table'!A69,'[5]Hospital Capacity'!$B$2:$B$126,0))&gt;100,100,INDEX('[5]Hospital Capacity'!$I$2:$I$126,MATCH('Data Table'!A69,'[5]Hospital Capacity'!$B$2:$B$126,0)))</f>
        <v>5.0788468356752374E-2</v>
      </c>
      <c r="BD69" s="45">
        <v>341.48228305132119</v>
      </c>
      <c r="BE69" s="45">
        <f>INDEX('[3]60-Mile'!$S$4:$S$129,MATCH(E69,'[3]60-Mile'!$A$4:$A$129,0))</f>
        <v>267.00534601411817</v>
      </c>
      <c r="BF69" s="47">
        <f t="shared" ref="BF69:BF128" si="99">IF(BP69&lt;=0,30,IF(BP69&gt;30,30,BP69))</f>
        <v>29.444746756458283</v>
      </c>
      <c r="BG69" s="43">
        <f t="shared" ref="BG69:BG128" si="100">IF(BQ69&lt;=0,30,IF(BQ69&gt;30,30,BQ69))</f>
        <v>27.251695703273231</v>
      </c>
      <c r="BH69" s="95">
        <v>421</v>
      </c>
      <c r="BI69" s="45">
        <f>INDEX('[3]60-Mile'!$V$4:$V$129,MATCH(E69,'[3]60-Mile'!$A$4:$A$129,0))</f>
        <v>147.57142857142858</v>
      </c>
      <c r="BJ69" s="47">
        <f t="shared" ref="BJ69:BJ128" si="101">IF(BR69&lt;=0,30,IF(BR69&gt;30,30,BR69))</f>
        <v>30</v>
      </c>
      <c r="BK69" s="47">
        <f t="shared" si="73"/>
        <v>30</v>
      </c>
      <c r="BL69" s="95">
        <v>4.1428571428571432</v>
      </c>
      <c r="BM69" s="45">
        <f>INDEX('[3]60-Mile'!$AA$4:$AA$129,MATCH(E69,'[3]60-Mile'!$A$4:$A$129,0))</f>
        <v>0.42857142857142855</v>
      </c>
      <c r="BO69" s="20">
        <v>3956971</v>
      </c>
      <c r="BP69" s="38">
        <v>29.444746756458283</v>
      </c>
      <c r="BQ69" s="38">
        <f>INDEX('[3]60-Mile'!$U$4:$U$129,MATCH(E69,'[3]60-Mile'!$A$4:$A$129,0))</f>
        <v>27.251695703273231</v>
      </c>
      <c r="BR69" s="38">
        <v>0</v>
      </c>
      <c r="BS69" s="38">
        <f>INDEX('[3]60-Mile'!$Z$4:$Z$129,MATCH(E69,'[3]60-Mile'!$A$4:$A$129,0))</f>
        <v>130.65793710386231</v>
      </c>
      <c r="BT69" s="118">
        <f t="shared" si="96"/>
        <v>-0.48183533852323657</v>
      </c>
      <c r="BU69" s="266">
        <v>0.94921153164324767</v>
      </c>
      <c r="BV69" s="2">
        <f>'[3]60-Mile'!B69</f>
        <v>134</v>
      </c>
      <c r="BW69" s="2">
        <f>'[3]60-Mile'!C69</f>
        <v>127</v>
      </c>
      <c r="BX69" s="2">
        <f>'[3]60-Mile'!D69</f>
        <v>144</v>
      </c>
      <c r="BY69" s="2">
        <f>'[3]60-Mile'!E69</f>
        <v>157</v>
      </c>
      <c r="BZ69" s="2">
        <f>'[3]60-Mile'!F69</f>
        <v>211</v>
      </c>
      <c r="CA69" s="2">
        <f>'[3]60-Mile'!G69</f>
        <v>158</v>
      </c>
      <c r="CB69" s="2">
        <f>'[3]60-Mile'!H69</f>
        <v>102</v>
      </c>
      <c r="CC69" s="2">
        <f>'[3]60-Mile'!I69</f>
        <v>0</v>
      </c>
      <c r="CD69" s="2">
        <f>'[3]60-Mile'!J69</f>
        <v>1</v>
      </c>
      <c r="CE69" s="2">
        <f>'[3]60-Mile'!K69</f>
        <v>0</v>
      </c>
      <c r="CF69" s="2">
        <f>'[3]60-Mile'!L69</f>
        <v>0</v>
      </c>
      <c r="CG69" s="2">
        <f>'[3]60-Mile'!M69</f>
        <v>1</v>
      </c>
      <c r="CH69" s="2">
        <f>'[3]60-Mile'!N69</f>
        <v>1</v>
      </c>
      <c r="CI69" s="2">
        <f>'[3]60-Mile'!O69</f>
        <v>0</v>
      </c>
      <c r="CK69" s="2">
        <v>3705</v>
      </c>
      <c r="CL69" s="2">
        <v>2716</v>
      </c>
      <c r="CM69" s="2">
        <v>2629</v>
      </c>
      <c r="CN69" s="2">
        <v>1918</v>
      </c>
      <c r="CO69" s="2">
        <v>269</v>
      </c>
      <c r="CP69" s="2">
        <v>4531</v>
      </c>
      <c r="CQ69" s="2">
        <v>7036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8.7256592123009417E-5</v>
      </c>
      <c r="G70" s="31">
        <f t="shared" si="97"/>
        <v>0.38607263452669172</v>
      </c>
      <c r="H70" s="31">
        <f t="shared" si="66"/>
        <v>2.2601081848233612E-4</v>
      </c>
      <c r="I70" s="31">
        <f t="shared" si="74"/>
        <v>3.2097721884341821</v>
      </c>
      <c r="J70" s="31">
        <f t="shared" si="67"/>
        <v>0.17080591963856689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6.5708267509716714E-2</v>
      </c>
      <c r="N70" s="31">
        <f t="shared" si="69"/>
        <v>7.5533910160177173E-2</v>
      </c>
      <c r="O70" s="31">
        <f t="shared" si="75"/>
        <v>7.0364915725740468E-2</v>
      </c>
      <c r="P70" s="31">
        <f t="shared" si="76"/>
        <v>7.5801749271137031E-2</v>
      </c>
      <c r="Q70" s="31">
        <f t="shared" si="77"/>
        <v>0.20889701270033939</v>
      </c>
      <c r="R70" s="31">
        <f t="shared" si="78"/>
        <v>0.13682954607082815</v>
      </c>
      <c r="S70" s="31">
        <f t="shared" si="79"/>
        <v>1.157564365563559</v>
      </c>
      <c r="T70" s="31">
        <f t="shared" si="80"/>
        <v>0.95073619438162926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0.72175041283321539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0.11156414126307136</v>
      </c>
      <c r="AJ70" s="41">
        <f t="shared" si="87"/>
        <v>0.440697338080492</v>
      </c>
      <c r="AK70" s="41">
        <f t="shared" si="88"/>
        <v>0.23814304298359656</v>
      </c>
      <c r="AL70" s="41">
        <f t="shared" si="89"/>
        <v>0</v>
      </c>
      <c r="AM70" s="41">
        <f t="shared" si="90"/>
        <v>0</v>
      </c>
      <c r="AN70" s="41">
        <f t="shared" si="91"/>
        <v>0.13682954607082815</v>
      </c>
      <c r="AO70" s="41">
        <f t="shared" si="92"/>
        <v>3.5182457862870234E-2</v>
      </c>
      <c r="AP70" s="41">
        <f t="shared" si="93"/>
        <v>0.96519001547690397</v>
      </c>
      <c r="AQ70" s="41">
        <f t="shared" si="94"/>
        <v>0</v>
      </c>
      <c r="AR70" s="41">
        <f t="shared" si="98"/>
        <v>0.19237435008665513</v>
      </c>
      <c r="AS70" s="41">
        <f t="shared" si="95"/>
        <v>3.7900874635568516E-2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8011</v>
      </c>
      <c r="AZ70" s="46">
        <v>0.18004724308723763</v>
      </c>
      <c r="BA70" s="43">
        <v>1.37</v>
      </c>
      <c r="BB70" s="43">
        <v>2.89</v>
      </c>
      <c r="BC70" s="265">
        <f>IF(INDEX('[5]Hospital Capacity'!$I$2:$I$126,MATCH('Data Table'!A70,'[5]Hospital Capacity'!$B$2:$B$126,0))&gt;100,100,INDEX('[5]Hospital Capacity'!$I$2:$I$126,MATCH('Data Table'!A70,'[5]Hospital Capacity'!$B$2:$B$126,0)))</f>
        <v>0.16120924479166718</v>
      </c>
      <c r="BD70" s="45">
        <v>868.44783758834956</v>
      </c>
      <c r="BE70" s="45">
        <f>INDEX('[3]60-Mile'!$S$4:$S$129,MATCH(E70,'[3]60-Mile'!$A$4:$A$129,0))</f>
        <v>588.41597083061902</v>
      </c>
      <c r="BF70" s="47">
        <f t="shared" si="99"/>
        <v>30</v>
      </c>
      <c r="BG70" s="43">
        <f t="shared" si="100"/>
        <v>30</v>
      </c>
      <c r="BH70" s="95">
        <v>361.71428571428572</v>
      </c>
      <c r="BI70" s="45">
        <f>INDEX('[3]60-Mile'!$V$4:$V$129,MATCH(E70,'[3]60-Mile'!$A$4:$A$129,0))</f>
        <v>61.428571428571431</v>
      </c>
      <c r="BJ70" s="47">
        <f t="shared" si="101"/>
        <v>1.3569154488567239</v>
      </c>
      <c r="BK70" s="47">
        <f t="shared" si="73"/>
        <v>30</v>
      </c>
      <c r="BL70" s="95">
        <v>15.857142857142858</v>
      </c>
      <c r="BM70" s="45">
        <f>INDEX('[3]60-Mile'!$AA$4:$AA$129,MATCH(E70,'[3]60-Mile'!$A$4:$A$129,0))</f>
        <v>3.7142857142857144</v>
      </c>
      <c r="BO70" s="20">
        <v>6829174</v>
      </c>
      <c r="BP70" s="38">
        <v>65.446345025103724</v>
      </c>
      <c r="BQ70" s="38">
        <f>INDEX('[3]60-Mile'!$U$4:$U$129,MATCH(E70,'[3]60-Mile'!$A$4:$A$129,0))</f>
        <v>53.261967218784086</v>
      </c>
      <c r="BR70" s="38">
        <v>1.3569154488567239</v>
      </c>
      <c r="BS70" s="38">
        <f>INDEX('[3]60-Mile'!$Z$4:$Z$129,MATCH(E70,'[3]60-Mile'!$A$4:$A$129,0))</f>
        <v>67.581257666952496</v>
      </c>
      <c r="BT70" s="118">
        <f t="shared" si="96"/>
        <v>-0.44350082566643079</v>
      </c>
      <c r="BU70" s="266">
        <v>0.83879075520833279</v>
      </c>
      <c r="BV70" s="2">
        <f>'[3]60-Mile'!B70</f>
        <v>62</v>
      </c>
      <c r="BW70" s="2">
        <f>'[3]60-Mile'!C70</f>
        <v>14</v>
      </c>
      <c r="BX70" s="2">
        <f>'[3]60-Mile'!D70</f>
        <v>110</v>
      </c>
      <c r="BY70" s="2">
        <f>'[3]60-Mile'!E70</f>
        <v>72</v>
      </c>
      <c r="BZ70" s="2">
        <f>'[3]60-Mile'!F70</f>
        <v>2</v>
      </c>
      <c r="CA70" s="2">
        <f>'[3]60-Mile'!G70</f>
        <v>118</v>
      </c>
      <c r="CB70" s="2">
        <f>'[3]60-Mile'!H70</f>
        <v>52</v>
      </c>
      <c r="CC70" s="2">
        <f>'[3]60-Mile'!I70</f>
        <v>0</v>
      </c>
      <c r="CD70" s="2">
        <f>'[3]60-Mile'!J70</f>
        <v>4</v>
      </c>
      <c r="CE70" s="2">
        <f>'[3]60-Mile'!K70</f>
        <v>2</v>
      </c>
      <c r="CF70" s="2">
        <f>'[3]60-Mile'!L70</f>
        <v>8</v>
      </c>
      <c r="CG70" s="2">
        <f>'[3]60-Mile'!M70</f>
        <v>9</v>
      </c>
      <c r="CH70" s="2">
        <f>'[3]60-Mile'!N70</f>
        <v>3</v>
      </c>
      <c r="CI70" s="2">
        <f>'[3]60-Mile'!O70</f>
        <v>0</v>
      </c>
      <c r="CK70" s="2">
        <v>7678</v>
      </c>
      <c r="CL70" s="2">
        <v>2191</v>
      </c>
      <c r="CM70" s="2">
        <v>4330</v>
      </c>
      <c r="CN70" s="2">
        <v>0</v>
      </c>
      <c r="CO70" s="2">
        <v>6042</v>
      </c>
      <c r="CP70" s="2">
        <v>2900</v>
      </c>
      <c r="CQ70" s="2">
        <v>8011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2.9203263831544231E-3</v>
      </c>
      <c r="G71" s="31">
        <f t="shared" si="97"/>
        <v>1.290496675104069</v>
      </c>
      <c r="H71" s="31">
        <f t="shared" si="66"/>
        <v>2.2629476227971844E-3</v>
      </c>
      <c r="I71" s="31">
        <f t="shared" si="74"/>
        <v>3.0271106071539018</v>
      </c>
      <c r="J71" s="31">
        <f t="shared" si="67"/>
        <v>0.13779749725476739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0.91261205857129268</v>
      </c>
      <c r="N71" s="31">
        <f t="shared" si="69"/>
        <v>-1.5489007248859536E-2</v>
      </c>
      <c r="O71" s="31">
        <f t="shared" si="75"/>
        <v>4.3691703485517923E-2</v>
      </c>
      <c r="P71" s="31">
        <f t="shared" si="76"/>
        <v>1.1661807580174927E-2</v>
      </c>
      <c r="Q71" s="31">
        <f t="shared" si="77"/>
        <v>1.0215471840146435</v>
      </c>
      <c r="R71" s="31">
        <f t="shared" si="78"/>
        <v>1</v>
      </c>
      <c r="S71" s="31">
        <f t="shared" si="79"/>
        <v>0.79029462738301548</v>
      </c>
      <c r="T71" s="31">
        <f t="shared" si="80"/>
        <v>1.8476710292556824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2.3983643941181132E-2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0.20390233977156774</v>
      </c>
      <c r="AJ71" s="41">
        <f t="shared" si="87"/>
        <v>0.12691180591977108</v>
      </c>
      <c r="AK71" s="41">
        <f t="shared" si="88"/>
        <v>2.3704909426334946E-2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2.1845851742758961E-2</v>
      </c>
      <c r="AP71" s="41">
        <f t="shared" si="93"/>
        <v>0</v>
      </c>
      <c r="AQ71" s="41">
        <f t="shared" si="94"/>
        <v>0</v>
      </c>
      <c r="AR71" s="41">
        <f t="shared" si="98"/>
        <v>0.79029462738301548</v>
      </c>
      <c r="AS71" s="41">
        <f t="shared" si="95"/>
        <v>5.8309037900874635E-3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43505</v>
      </c>
      <c r="AZ71" s="46">
        <v>0.20577849842656257</v>
      </c>
      <c r="BA71" s="43">
        <v>4.3899999999999997</v>
      </c>
      <c r="BB71" s="43">
        <v>5.54</v>
      </c>
      <c r="BC71" s="265">
        <f>IF(INDEX('[5]Hospital Capacity'!$I$2:$I$126,MATCH('Data Table'!A71,'[5]Hospital Capacity'!$B$2:$B$126,0))&gt;100,100,INDEX('[5]Hospital Capacity'!$I$2:$I$126,MATCH('Data Table'!A71,'[5]Hospital Capacity'!$B$2:$B$126,0)))</f>
        <v>0.29463716417910446</v>
      </c>
      <c r="BD71" s="45">
        <v>282.95719843578547</v>
      </c>
      <c r="BE71" s="45">
        <f>INDEX('[3]60-Mile'!$S$4:$S$129,MATCH(E71,'[3]60-Mile'!$A$4:$A$129,0))</f>
        <v>78.04583678322858</v>
      </c>
      <c r="BF71" s="47">
        <f t="shared" si="99"/>
        <v>30</v>
      </c>
      <c r="BG71" s="43">
        <f t="shared" si="100"/>
        <v>30</v>
      </c>
      <c r="BH71" s="95">
        <v>2635.4285714285716</v>
      </c>
      <c r="BI71" s="45">
        <f>INDEX('[3]60-Mile'!$V$4:$V$129,MATCH(E71,'[3]60-Mile'!$A$4:$A$129,0))</f>
        <v>38.142857142857146</v>
      </c>
      <c r="BJ71" s="47">
        <f t="shared" si="101"/>
        <v>30</v>
      </c>
      <c r="BK71" s="47">
        <f t="shared" si="73"/>
        <v>30</v>
      </c>
      <c r="BL71" s="95">
        <v>65.142857142857139</v>
      </c>
      <c r="BM71" s="45">
        <f>INDEX('[3]60-Mile'!$AA$4:$AA$129,MATCH(E71,'[3]60-Mile'!$A$4:$A$129,0))</f>
        <v>0.5714285714285714</v>
      </c>
      <c r="BO71" s="20">
        <v>4648794</v>
      </c>
      <c r="BP71" s="38">
        <v>31.979780840140677</v>
      </c>
      <c r="BQ71" s="38">
        <f>INDEX('[3]60-Mile'!$U$4:$U$129,MATCH(E71,'[3]60-Mile'!$A$4:$A$129,0))</f>
        <v>47.40964382977748</v>
      </c>
      <c r="BR71" s="38">
        <v>-1.7095112913514545</v>
      </c>
      <c r="BS71" s="38">
        <f>INDEX('[3]60-Mile'!$Z$4:$Z$129,MATCH(E71,'[3]60-Mile'!$A$4:$A$129,0))</f>
        <v>140.36201881717176</v>
      </c>
      <c r="BT71" s="118">
        <f t="shared" si="96"/>
        <v>0.95203271211763774</v>
      </c>
      <c r="BU71" s="266">
        <v>0.70536283582089554</v>
      </c>
      <c r="BV71" s="2">
        <f>'[3]60-Mile'!B71</f>
        <v>21</v>
      </c>
      <c r="BW71" s="2">
        <f>'[3]60-Mile'!C71</f>
        <v>65</v>
      </c>
      <c r="BX71" s="2">
        <f>'[3]60-Mile'!D71</f>
        <v>24</v>
      </c>
      <c r="BY71" s="2">
        <f>'[3]60-Mile'!E71</f>
        <v>45</v>
      </c>
      <c r="BZ71" s="2">
        <f>'[3]60-Mile'!F71</f>
        <v>48</v>
      </c>
      <c r="CA71" s="2">
        <f>'[3]60-Mile'!G71</f>
        <v>45</v>
      </c>
      <c r="CB71" s="2">
        <f>'[3]60-Mile'!H71</f>
        <v>19</v>
      </c>
      <c r="CC71" s="2">
        <f>'[3]60-Mile'!I71</f>
        <v>0</v>
      </c>
      <c r="CD71" s="2">
        <f>'[3]60-Mile'!J71</f>
        <v>0</v>
      </c>
      <c r="CE71" s="2">
        <f>'[3]60-Mile'!K71</f>
        <v>1</v>
      </c>
      <c r="CF71" s="2">
        <f>'[3]60-Mile'!L71</f>
        <v>2</v>
      </c>
      <c r="CG71" s="2">
        <f>'[3]60-Mile'!M71</f>
        <v>1</v>
      </c>
      <c r="CH71" s="2">
        <f>'[3]60-Mile'!N71</f>
        <v>0</v>
      </c>
      <c r="CI71" s="2">
        <f>'[3]60-Mile'!O71</f>
        <v>0</v>
      </c>
      <c r="CK71" s="2">
        <v>30544</v>
      </c>
      <c r="CL71" s="2">
        <v>18028</v>
      </c>
      <c r="CM71" s="2">
        <v>26495</v>
      </c>
      <c r="CN71" s="2">
        <v>23029</v>
      </c>
      <c r="CO71" s="2">
        <v>23197</v>
      </c>
      <c r="CP71" s="2">
        <v>19203</v>
      </c>
      <c r="CQ71" s="2">
        <v>43505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3.6782314346786617E-2</v>
      </c>
      <c r="G72" s="31">
        <f t="shared" si="97"/>
        <v>1.0451662969943234</v>
      </c>
      <c r="H72" s="31">
        <f t="shared" si="66"/>
        <v>3.5192786499684069E-2</v>
      </c>
      <c r="I72" s="31">
        <f t="shared" si="74"/>
        <v>3.3754252138954746</v>
      </c>
      <c r="J72" s="31">
        <f t="shared" si="67"/>
        <v>0.4199150668703665</v>
      </c>
      <c r="K72" s="31">
        <f t="shared" si="63"/>
        <v>1</v>
      </c>
      <c r="L72" s="31">
        <f t="shared" si="64"/>
        <v>1</v>
      </c>
      <c r="M72" s="31">
        <f t="shared" si="68"/>
        <v>0.65833049370134966</v>
      </c>
      <c r="N72" s="31">
        <f t="shared" si="69"/>
        <v>0.30203186751839761</v>
      </c>
      <c r="O72" s="31">
        <f t="shared" si="75"/>
        <v>0.32040582556046476</v>
      </c>
      <c r="P72" s="31">
        <f t="shared" si="76"/>
        <v>0.29737609329446063</v>
      </c>
      <c r="Q72" s="31">
        <f t="shared" si="77"/>
        <v>0.35629862618295205</v>
      </c>
      <c r="R72" s="31">
        <f t="shared" si="78"/>
        <v>0.11904116275286077</v>
      </c>
      <c r="S72" s="31">
        <f t="shared" si="79"/>
        <v>0.19584055459272096</v>
      </c>
      <c r="T72" s="31">
        <f t="shared" si="80"/>
        <v>0.79783637212275793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0.82126287646457496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0.26144490535930642</v>
      </c>
      <c r="AJ72" s="41">
        <f t="shared" si="87"/>
        <v>0.21710656893248273</v>
      </c>
      <c r="AK72" s="41">
        <f t="shared" si="88"/>
        <v>0.20280849793788377</v>
      </c>
      <c r="AL72" s="41">
        <f t="shared" si="89"/>
        <v>0</v>
      </c>
      <c r="AM72" s="41">
        <f t="shared" si="90"/>
        <v>0</v>
      </c>
      <c r="AN72" s="41">
        <f t="shared" si="91"/>
        <v>0.11904116275286077</v>
      </c>
      <c r="AO72" s="41">
        <f t="shared" si="92"/>
        <v>0.16020291278023238</v>
      </c>
      <c r="AP72" s="41">
        <f t="shared" si="93"/>
        <v>0</v>
      </c>
      <c r="AQ72" s="41">
        <f t="shared" si="94"/>
        <v>0</v>
      </c>
      <c r="AR72" s="41">
        <f t="shared" si="98"/>
        <v>0.19584055459272096</v>
      </c>
      <c r="AS72" s="41">
        <f t="shared" si="95"/>
        <v>0.14868804664723032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2949</v>
      </c>
      <c r="AZ72" s="46">
        <v>0.19407793358502196</v>
      </c>
      <c r="BA72" s="43">
        <v>2.87</v>
      </c>
      <c r="BB72" s="43">
        <v>4.2300000000000004</v>
      </c>
      <c r="BC72" s="265">
        <f>IF(INDEX('[5]Hospital Capacity'!$I$2:$I$126,MATCH('Data Table'!A72,'[5]Hospital Capacity'!$B$2:$B$126,0))&gt;100,100,INDEX('[5]Hospital Capacity'!$I$2:$I$126,MATCH('Data Table'!A72,'[5]Hospital Capacity'!$B$2:$B$126,0)))</f>
        <v>0.37778568696386133</v>
      </c>
      <c r="BD72" s="45">
        <v>451.25109357139115</v>
      </c>
      <c r="BE72" s="45">
        <f>INDEX('[3]60-Mile'!$S$4:$S$129,MATCH(E72,'[3]60-Mile'!$A$4:$A$129,0))</f>
        <v>504.318538194327</v>
      </c>
      <c r="BF72" s="47">
        <f t="shared" si="99"/>
        <v>30</v>
      </c>
      <c r="BG72" s="43">
        <f t="shared" si="100"/>
        <v>30</v>
      </c>
      <c r="BH72" s="95">
        <v>314.85714285714283</v>
      </c>
      <c r="BI72" s="45">
        <f>INDEX('[3]60-Mile'!$V$4:$V$129,MATCH(E72,'[3]60-Mile'!$A$4:$A$129,0))</f>
        <v>279.71428571428572</v>
      </c>
      <c r="BJ72" s="47">
        <f t="shared" si="101"/>
        <v>30</v>
      </c>
      <c r="BK72" s="47">
        <f t="shared" si="73"/>
        <v>30</v>
      </c>
      <c r="BL72" s="95">
        <v>16.142857142857142</v>
      </c>
      <c r="BM72" s="45">
        <f>INDEX('[3]60-Mile'!$AA$4:$AA$129,MATCH(E72,'[3]60-Mile'!$A$4:$A$129,0))</f>
        <v>14.571428571428571</v>
      </c>
      <c r="BO72" s="20">
        <v>39512223</v>
      </c>
      <c r="BP72" s="38">
        <v>64.95222545246142</v>
      </c>
      <c r="BQ72" s="38">
        <f>INDEX('[3]60-Mile'!$U$4:$U$129,MATCH(E72,'[3]60-Mile'!$A$4:$A$129,0))</f>
        <v>53.951809510379121</v>
      </c>
      <c r="BR72" s="38">
        <v>-0.55329475566511221</v>
      </c>
      <c r="BS72" s="38">
        <f>INDEX('[3]60-Mile'!$Z$4:$Z$129,MATCH(E72,'[3]60-Mile'!$A$4:$A$129,0))</f>
        <v>60.683696325672372</v>
      </c>
      <c r="BT72" s="118">
        <f t="shared" si="96"/>
        <v>-0.64252575292914993</v>
      </c>
      <c r="BU72" s="266">
        <v>0.62221431303613861</v>
      </c>
      <c r="BV72" s="2">
        <f>'[3]60-Mile'!B72</f>
        <v>184</v>
      </c>
      <c r="BW72" s="2">
        <f>'[3]60-Mile'!C72</f>
        <v>258</v>
      </c>
      <c r="BX72" s="2">
        <f>'[3]60-Mile'!D72</f>
        <v>190</v>
      </c>
      <c r="BY72" s="2">
        <f>'[3]60-Mile'!E72</f>
        <v>306</v>
      </c>
      <c r="BZ72" s="2">
        <f>'[3]60-Mile'!F72</f>
        <v>394</v>
      </c>
      <c r="CA72" s="2">
        <f>'[3]60-Mile'!G72</f>
        <v>402</v>
      </c>
      <c r="CB72" s="2">
        <f>'[3]60-Mile'!H72</f>
        <v>224</v>
      </c>
      <c r="CC72" s="2">
        <f>'[3]60-Mile'!I72</f>
        <v>2</v>
      </c>
      <c r="CD72" s="2">
        <f>'[3]60-Mile'!J72</f>
        <v>18</v>
      </c>
      <c r="CE72" s="2">
        <f>'[3]60-Mile'!K72</f>
        <v>39</v>
      </c>
      <c r="CF72" s="2">
        <f>'[3]60-Mile'!L72</f>
        <v>23</v>
      </c>
      <c r="CG72" s="2">
        <f>'[3]60-Mile'!M72</f>
        <v>13</v>
      </c>
      <c r="CH72" s="2">
        <f>'[3]60-Mile'!N72</f>
        <v>6</v>
      </c>
      <c r="CI72" s="2">
        <f>'[3]60-Mile'!O72</f>
        <v>1</v>
      </c>
      <c r="CK72" s="2">
        <v>4753</v>
      </c>
      <c r="CL72" s="2">
        <v>449</v>
      </c>
      <c r="CM72" s="2">
        <v>1683</v>
      </c>
      <c r="CN72" s="2">
        <v>2296</v>
      </c>
      <c r="CO72" s="2">
        <v>1862</v>
      </c>
      <c r="CP72" s="2">
        <v>36</v>
      </c>
      <c r="CQ72" s="2">
        <v>2949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7.1780315183650933E-7</v>
      </c>
      <c r="G73" s="31">
        <f t="shared" si="97"/>
        <v>0.73271246555428526</v>
      </c>
      <c r="H73" s="31">
        <f t="shared" si="66"/>
        <v>9.796518901770052E-7</v>
      </c>
      <c r="I73" s="31">
        <f t="shared" si="74"/>
        <v>3.0604061436965262</v>
      </c>
      <c r="J73" s="31">
        <f t="shared" si="67"/>
        <v>5.6488895381571771E-2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6.4650461750012803E-3</v>
      </c>
      <c r="N73" s="31">
        <f t="shared" si="69"/>
        <v>2.8385830285006051E-3</v>
      </c>
      <c r="O73" s="31">
        <f t="shared" si="75"/>
        <v>5.5637375225004084E-3</v>
      </c>
      <c r="P73" s="31">
        <f t="shared" si="76"/>
        <v>2.9154518950437317E-3</v>
      </c>
      <c r="Q73" s="31">
        <f t="shared" si="77"/>
        <v>4.2969705091678849E-2</v>
      </c>
      <c r="R73" s="31">
        <f t="shared" si="78"/>
        <v>3.9969629589457122E-2</v>
      </c>
      <c r="S73" s="31">
        <f t="shared" si="79"/>
        <v>6.7590987868284227E-2</v>
      </c>
      <c r="T73" s="31">
        <f t="shared" si="80"/>
        <v>1.0290258972620521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0.79063458362821426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0.22981733222463457</v>
      </c>
      <c r="AJ73" s="41">
        <f t="shared" si="87"/>
        <v>0.17180846787873821</v>
      </c>
      <c r="AK73" s="41">
        <f t="shared" si="88"/>
        <v>0.11580397028983339</v>
      </c>
      <c r="AL73" s="41">
        <f t="shared" si="89"/>
        <v>0</v>
      </c>
      <c r="AM73" s="41">
        <f t="shared" si="90"/>
        <v>0</v>
      </c>
      <c r="AN73" s="41">
        <f t="shared" si="91"/>
        <v>3.9969629589457122E-2</v>
      </c>
      <c r="AO73" s="41">
        <f t="shared" si="92"/>
        <v>2.7818687612502042E-3</v>
      </c>
      <c r="AP73" s="41">
        <f t="shared" si="93"/>
        <v>0</v>
      </c>
      <c r="AQ73" s="41">
        <f t="shared" si="94"/>
        <v>0</v>
      </c>
      <c r="AR73" s="41">
        <f t="shared" si="98"/>
        <v>6.7590987868284227E-2</v>
      </c>
      <c r="AS73" s="41">
        <f t="shared" si="95"/>
        <v>1.4577259475218659E-3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4507</v>
      </c>
      <c r="AZ73" s="46">
        <v>0.15957633174575367</v>
      </c>
      <c r="BA73" s="43">
        <v>1.63</v>
      </c>
      <c r="BB73" s="43">
        <v>3.74</v>
      </c>
      <c r="BC73" s="265">
        <f>IF(INDEX('[5]Hospital Capacity'!$I$2:$I$126,MATCH('Data Table'!A73,'[5]Hospital Capacity'!$B$2:$B$126,0))&gt;100,100,INDEX('[5]Hospital Capacity'!$I$2:$I$126,MATCH('Data Table'!A73,'[5]Hospital Capacity'!$B$2:$B$126,0)))</f>
        <v>0.33208411007805094</v>
      </c>
      <c r="BD73" s="45">
        <v>366.72962454212455</v>
      </c>
      <c r="BE73" s="45">
        <f>INDEX('[3]60-Mile'!$S$4:$S$129,MATCH(E73,'[3]60-Mile'!$A$4:$A$129,0))</f>
        <v>297.2447696353035</v>
      </c>
      <c r="BF73" s="47">
        <f t="shared" si="99"/>
        <v>30</v>
      </c>
      <c r="BG73" s="43">
        <f t="shared" si="100"/>
        <v>30</v>
      </c>
      <c r="BH73" s="95">
        <v>106.57142857142857</v>
      </c>
      <c r="BI73" s="45">
        <f>INDEX('[3]60-Mile'!$V$4:$V$129,MATCH(E73,'[3]60-Mile'!$A$4:$A$129,0))</f>
        <v>4.8571428571428568</v>
      </c>
      <c r="BJ73" s="47">
        <f t="shared" si="101"/>
        <v>30</v>
      </c>
      <c r="BK73" s="47">
        <f t="shared" si="73"/>
        <v>30</v>
      </c>
      <c r="BL73" s="95">
        <v>5.5714285714285712</v>
      </c>
      <c r="BM73" s="45">
        <f>INDEX('[3]60-Mile'!$AA$4:$AA$129,MATCH(E73,'[3]60-Mile'!$A$4:$A$129,0))</f>
        <v>0.14285714285714285</v>
      </c>
      <c r="BO73" s="20">
        <v>5758736</v>
      </c>
      <c r="BP73" s="38">
        <v>81.646915592386719</v>
      </c>
      <c r="BQ73" s="38">
        <f>INDEX('[3]60-Mile'!$U$4:$U$129,MATCH(E73,'[3]60-Mile'!$A$4:$A$129,0))</f>
        <v>47.887479427163584</v>
      </c>
      <c r="BR73" s="38">
        <v>-2.0600427171061453</v>
      </c>
      <c r="BS73" s="38">
        <f>INDEX('[3]60-Mile'!$Z$4:$Z$129,MATCH(E73,'[3]60-Mile'!$A$4:$A$129,0))</f>
        <v>67.581257666952496</v>
      </c>
      <c r="BT73" s="118">
        <f t="shared" si="96"/>
        <v>-0.58126916725642841</v>
      </c>
      <c r="BU73" s="266">
        <v>0.66791588992194906</v>
      </c>
      <c r="BV73" s="2">
        <f>'[3]60-Mile'!B73</f>
        <v>2</v>
      </c>
      <c r="BW73" s="2">
        <f>'[3]60-Mile'!C73</f>
        <v>4</v>
      </c>
      <c r="BX73" s="2">
        <f>'[3]60-Mile'!D73</f>
        <v>7</v>
      </c>
      <c r="BY73" s="2">
        <f>'[3]60-Mile'!E73</f>
        <v>4</v>
      </c>
      <c r="BZ73" s="2">
        <f>'[3]60-Mile'!F73</f>
        <v>6</v>
      </c>
      <c r="CA73" s="2">
        <f>'[3]60-Mile'!G73</f>
        <v>8</v>
      </c>
      <c r="CB73" s="2">
        <f>'[3]60-Mile'!H73</f>
        <v>3</v>
      </c>
      <c r="CC73" s="2">
        <f>'[3]60-Mile'!I73</f>
        <v>0</v>
      </c>
      <c r="CD73" s="2">
        <f>'[3]60-Mile'!J73</f>
        <v>1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0</v>
      </c>
      <c r="CI73" s="2">
        <f>'[3]60-Mile'!O73</f>
        <v>0</v>
      </c>
      <c r="CK73" s="2">
        <v>3050</v>
      </c>
      <c r="CL73" s="2">
        <v>2245</v>
      </c>
      <c r="CM73" s="2">
        <v>-2323</v>
      </c>
      <c r="CN73" s="2">
        <v>2881</v>
      </c>
      <c r="CO73" s="2">
        <v>3427</v>
      </c>
      <c r="CP73" s="2">
        <v>4876</v>
      </c>
      <c r="CQ73" s="2">
        <v>4507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1.2655395132209796E-3</v>
      </c>
      <c r="G74" s="31">
        <f t="shared" si="97"/>
        <v>0.67584572246741548</v>
      </c>
      <c r="H74" s="31">
        <f t="shared" si="66"/>
        <v>1.8725272220421504E-3</v>
      </c>
      <c r="I74" s="31">
        <f t="shared" si="74"/>
        <v>2.8233274920111331</v>
      </c>
      <c r="J74" s="31">
        <f t="shared" si="67"/>
        <v>0.15735783309078599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0.34663730068953674</v>
      </c>
      <c r="N74" s="31">
        <f t="shared" si="69"/>
        <v>2.706920693897908E-2</v>
      </c>
      <c r="O74" s="31">
        <f t="shared" si="75"/>
        <v>0.14220258550155457</v>
      </c>
      <c r="P74" s="31">
        <f t="shared" si="76"/>
        <v>4.0816326530612242E-2</v>
      </c>
      <c r="Q74" s="31">
        <f t="shared" si="77"/>
        <v>0.32158252088953676</v>
      </c>
      <c r="R74" s="31">
        <f t="shared" si="78"/>
        <v>0.2752318455447692</v>
      </c>
      <c r="S74" s="31">
        <f t="shared" si="79"/>
        <v>1.3495290420527741</v>
      </c>
      <c r="T74" s="31">
        <f t="shared" si="80"/>
        <v>1.1355915459468047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0.63584178658488644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8.9482934443994647E-2</v>
      </c>
      <c r="AJ74" s="41">
        <f t="shared" si="87"/>
        <v>0.11375102723419601</v>
      </c>
      <c r="AK74" s="41">
        <f t="shared" si="88"/>
        <v>4.4334327831027275E-2</v>
      </c>
      <c r="AL74" s="41">
        <f t="shared" si="89"/>
        <v>0</v>
      </c>
      <c r="AM74" s="41">
        <f t="shared" si="90"/>
        <v>0</v>
      </c>
      <c r="AN74" s="41">
        <f t="shared" si="91"/>
        <v>0.2752318455447692</v>
      </c>
      <c r="AO74" s="41">
        <f t="shared" si="92"/>
        <v>7.1101292750777284E-2</v>
      </c>
      <c r="AP74" s="41">
        <f t="shared" si="93"/>
        <v>0.98211136440979319</v>
      </c>
      <c r="AQ74" s="41">
        <f t="shared" si="94"/>
        <v>0</v>
      </c>
      <c r="AR74" s="41">
        <f t="shared" si="98"/>
        <v>0.36741767764298089</v>
      </c>
      <c r="AS74" s="41">
        <f t="shared" si="95"/>
        <v>2.0408163265306121E-2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12381</v>
      </c>
      <c r="AZ74" s="46">
        <v>0.16831942261204369</v>
      </c>
      <c r="BA74" s="43">
        <v>2.68</v>
      </c>
      <c r="BB74" s="43">
        <v>4.32</v>
      </c>
      <c r="BC74" s="265">
        <f>IF(INDEX('[5]Hospital Capacity'!$I$2:$I$126,MATCH('Data Table'!A74,'[5]Hospital Capacity'!$B$2:$B$126,0))&gt;100,100,INDEX('[5]Hospital Capacity'!$I$2:$I$126,MATCH('Data Table'!A74,'[5]Hospital Capacity'!$B$2:$B$126,0)))</f>
        <v>0.12930208685461902</v>
      </c>
      <c r="BD74" s="45">
        <v>258.40057636560022</v>
      </c>
      <c r="BE74" s="45">
        <f>INDEX('[3]60-Mile'!$S$4:$S$129,MATCH(E74,'[3]60-Mile'!$A$4:$A$129,0))</f>
        <v>127.14456219118432</v>
      </c>
      <c r="BF74" s="47">
        <f t="shared" si="99"/>
        <v>30</v>
      </c>
      <c r="BG74" s="43">
        <f t="shared" si="100"/>
        <v>30</v>
      </c>
      <c r="BH74" s="95">
        <v>726.28571428571433</v>
      </c>
      <c r="BI74" s="45">
        <f>INDEX('[3]60-Mile'!$V$4:$V$129,MATCH(E74,'[3]60-Mile'!$A$4:$A$129,0))</f>
        <v>124.14285714285714</v>
      </c>
      <c r="BJ74" s="47">
        <f t="shared" si="101"/>
        <v>0.85475564567572737</v>
      </c>
      <c r="BK74" s="47">
        <f t="shared" si="73"/>
        <v>30</v>
      </c>
      <c r="BL74" s="95">
        <v>30.285714285714285</v>
      </c>
      <c r="BM74" s="45">
        <f>INDEX('[3]60-Mile'!$AA$4:$AA$129,MATCH(E74,'[3]60-Mile'!$A$4:$A$129,0))</f>
        <v>2</v>
      </c>
      <c r="BO74" s="20">
        <v>2096829</v>
      </c>
      <c r="BP74" s="38">
        <v>58.710546965288565</v>
      </c>
      <c r="BQ74" s="38">
        <f>INDEX('[3]60-Mile'!$U$4:$U$129,MATCH(E74,'[3]60-Mile'!$A$4:$A$129,0))</f>
        <v>52.773744764540147</v>
      </c>
      <c r="BR74" s="38">
        <v>0.85475564567572737</v>
      </c>
      <c r="BS74" s="38">
        <f>INDEX('[3]60-Mile'!$Z$4:$Z$129,MATCH(E74,'[3]60-Mile'!$A$4:$A$129,0))</f>
        <v>100.85251777870933</v>
      </c>
      <c r="BT74" s="118">
        <f t="shared" si="96"/>
        <v>-0.27168357316977276</v>
      </c>
      <c r="BU74" s="266">
        <v>0.87069791314538092</v>
      </c>
      <c r="BV74" s="2">
        <f>'[3]60-Mile'!B74</f>
        <v>97</v>
      </c>
      <c r="BW74" s="2">
        <f>'[3]60-Mile'!C74</f>
        <v>84</v>
      </c>
      <c r="BX74" s="2">
        <f>'[3]60-Mile'!D74</f>
        <v>103</v>
      </c>
      <c r="BY74" s="2">
        <f>'[3]60-Mile'!E74</f>
        <v>121</v>
      </c>
      <c r="BZ74" s="2">
        <f>'[3]60-Mile'!F74</f>
        <v>207</v>
      </c>
      <c r="CA74" s="2">
        <f>'[3]60-Mile'!G74</f>
        <v>148</v>
      </c>
      <c r="CB74" s="2">
        <f>'[3]60-Mile'!H74</f>
        <v>109</v>
      </c>
      <c r="CC74" s="2">
        <f>'[3]60-Mile'!I74</f>
        <v>3</v>
      </c>
      <c r="CD74" s="2">
        <f>'[3]60-Mile'!J74</f>
        <v>0</v>
      </c>
      <c r="CE74" s="2">
        <f>'[3]60-Mile'!K74</f>
        <v>2</v>
      </c>
      <c r="CF74" s="2">
        <f>'[3]60-Mile'!L74</f>
        <v>3</v>
      </c>
      <c r="CG74" s="2">
        <f>'[3]60-Mile'!M74</f>
        <v>2</v>
      </c>
      <c r="CH74" s="2">
        <f>'[3]60-Mile'!N74</f>
        <v>4</v>
      </c>
      <c r="CI74" s="2">
        <f>'[3]60-Mile'!O74</f>
        <v>0</v>
      </c>
      <c r="CK74" s="2">
        <v>9899</v>
      </c>
      <c r="CL74" s="2">
        <v>6557</v>
      </c>
      <c r="CM74" s="2">
        <v>11535</v>
      </c>
      <c r="CN74" s="2">
        <v>19503</v>
      </c>
      <c r="CO74" s="2">
        <v>2459</v>
      </c>
      <c r="CP74" s="2">
        <v>18991</v>
      </c>
      <c r="CQ74" s="2">
        <v>12381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1.1868762595665124E-4</v>
      </c>
      <c r="G75" s="31">
        <f t="shared" si="97"/>
        <v>0.71288824351557878</v>
      </c>
      <c r="H75" s="31">
        <f t="shared" si="66"/>
        <v>1.6648840408890479E-4</v>
      </c>
      <c r="I75" s="31">
        <f t="shared" si="74"/>
        <v>3.3499639212452323</v>
      </c>
      <c r="J75" s="31">
        <f t="shared" si="67"/>
        <v>0.12839266040368708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0.16134004160006543</v>
      </c>
      <c r="N75" s="31">
        <f t="shared" si="69"/>
        <v>4.0860669449225159E-2</v>
      </c>
      <c r="O75" s="31">
        <f t="shared" si="75"/>
        <v>4.6473572246768118E-2</v>
      </c>
      <c r="P75" s="31">
        <f t="shared" si="76"/>
        <v>3.7900874635568516E-2</v>
      </c>
      <c r="Q75" s="31">
        <f t="shared" si="77"/>
        <v>0.18027328437182105</v>
      </c>
      <c r="R75" s="31">
        <f t="shared" si="78"/>
        <v>0.15545800044142949</v>
      </c>
      <c r="S75" s="31">
        <f t="shared" si="79"/>
        <v>0.10398613518197573</v>
      </c>
      <c r="T75" s="31">
        <f t="shared" si="80"/>
        <v>0.65474172216340809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0.84774317842258395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6.578753844018112E-2</v>
      </c>
      <c r="AJ75" s="41">
        <f t="shared" si="87"/>
        <v>0.10022515859947033</v>
      </c>
      <c r="AK75" s="41">
        <f t="shared" si="88"/>
        <v>6.8810231807220026E-2</v>
      </c>
      <c r="AL75" s="41">
        <f t="shared" si="89"/>
        <v>4.9107330665411286E-2</v>
      </c>
      <c r="AM75" s="41">
        <f t="shared" si="90"/>
        <v>0</v>
      </c>
      <c r="AN75" s="41">
        <f t="shared" si="91"/>
        <v>0.10635066977601822</v>
      </c>
      <c r="AO75" s="41">
        <f t="shared" si="92"/>
        <v>2.3236786123384059E-2</v>
      </c>
      <c r="AP75" s="41">
        <f t="shared" si="93"/>
        <v>0</v>
      </c>
      <c r="AQ75" s="41">
        <f t="shared" si="94"/>
        <v>0</v>
      </c>
      <c r="AR75" s="41">
        <f t="shared" si="98"/>
        <v>0.10398613518197573</v>
      </c>
      <c r="AS75" s="41">
        <f t="shared" si="95"/>
        <v>1.8950437317784258E-2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1602</v>
      </c>
      <c r="AZ75" s="46">
        <v>0.22809576053159838</v>
      </c>
      <c r="BA75" s="43">
        <v>2.63</v>
      </c>
      <c r="BB75" s="43">
        <v>5.52</v>
      </c>
      <c r="BC75" s="265">
        <f>IF(INDEX('[5]Hospital Capacity'!$I$2:$I$126,MATCH('Data Table'!A75,'[5]Hospital Capacity'!$B$2:$B$126,0))&gt;100,100,INDEX('[5]Hospital Capacity'!$I$2:$I$126,MATCH('Data Table'!A75,'[5]Hospital Capacity'!$B$2:$B$126,0)))</f>
        <v>9.5062439136569574E-2</v>
      </c>
      <c r="BD75" s="45">
        <v>233.16273503650123</v>
      </c>
      <c r="BE75" s="45">
        <f>INDEX('[3]60-Mile'!$S$4:$S$129,MATCH(E75,'[3]60-Mile'!$A$4:$A$129,0))</f>
        <v>185.39805556961304</v>
      </c>
      <c r="BF75" s="47">
        <f t="shared" si="99"/>
        <v>28.991250792869675</v>
      </c>
      <c r="BG75" s="43">
        <f t="shared" si="100"/>
        <v>30</v>
      </c>
      <c r="BH75" s="95">
        <v>281.42857142857144</v>
      </c>
      <c r="BI75" s="45">
        <f>INDEX('[3]60-Mile'!$V$4:$V$129,MATCH(E75,'[3]60-Mile'!$A$4:$A$129,0))</f>
        <v>40.571428571428569</v>
      </c>
      <c r="BJ75" s="47">
        <f t="shared" si="101"/>
        <v>30</v>
      </c>
      <c r="BK75" s="47">
        <f t="shared" si="73"/>
        <v>30</v>
      </c>
      <c r="BL75" s="95">
        <v>8.5714285714285712</v>
      </c>
      <c r="BM75" s="45">
        <f>INDEX('[3]60-Mile'!$AA$4:$AA$129,MATCH(E75,'[3]60-Mile'!$A$4:$A$129,0))</f>
        <v>1.8571428571428572</v>
      </c>
      <c r="BO75" s="20">
        <v>21477737</v>
      </c>
      <c r="BP75" s="38">
        <v>28.991250792869675</v>
      </c>
      <c r="BQ75" s="38">
        <f>INDEX('[3]60-Mile'!$U$4:$U$129,MATCH(E75,'[3]60-Mile'!$A$4:$A$129,0))</f>
        <v>39.083690205521428</v>
      </c>
      <c r="BR75" s="38">
        <v>-4.4965561056019201</v>
      </c>
      <c r="BS75" s="38">
        <f>INDEX('[3]60-Mile'!$Z$4:$Z$129,MATCH(E75,'[3]60-Mile'!$A$4:$A$129,0))</f>
        <v>42.947533443842538</v>
      </c>
      <c r="BT75" s="118">
        <f t="shared" si="96"/>
        <v>-0.69548635684516791</v>
      </c>
      <c r="BU75" s="266">
        <v>0.90493756086343047</v>
      </c>
      <c r="BV75" s="2">
        <f>'[3]60-Mile'!B75</f>
        <v>24</v>
      </c>
      <c r="BW75" s="2">
        <f>'[3]60-Mile'!C75</f>
        <v>35</v>
      </c>
      <c r="BX75" s="2">
        <f>'[3]60-Mile'!D75</f>
        <v>35</v>
      </c>
      <c r="BY75" s="2">
        <f>'[3]60-Mile'!E75</f>
        <v>25</v>
      </c>
      <c r="BZ75" s="2">
        <f>'[3]60-Mile'!F75</f>
        <v>51</v>
      </c>
      <c r="CA75" s="2">
        <f>'[3]60-Mile'!G75</f>
        <v>72</v>
      </c>
      <c r="CB75" s="2">
        <f>'[3]60-Mile'!H75</f>
        <v>42</v>
      </c>
      <c r="CC75" s="2">
        <f>'[3]60-Mile'!I75</f>
        <v>0</v>
      </c>
      <c r="CD75" s="2">
        <f>'[3]60-Mile'!J75</f>
        <v>0</v>
      </c>
      <c r="CE75" s="2">
        <f>'[3]60-Mile'!K75</f>
        <v>7</v>
      </c>
      <c r="CF75" s="2">
        <f>'[3]60-Mile'!L75</f>
        <v>0</v>
      </c>
      <c r="CG75" s="2">
        <f>'[3]60-Mile'!M75</f>
        <v>2</v>
      </c>
      <c r="CH75" s="2">
        <f>'[3]60-Mile'!N75</f>
        <v>3</v>
      </c>
      <c r="CI75" s="2">
        <f>'[3]60-Mile'!O75</f>
        <v>1</v>
      </c>
      <c r="CK75" s="2">
        <v>4334</v>
      </c>
      <c r="CL75" s="2">
        <v>879</v>
      </c>
      <c r="CM75" s="2">
        <v>4916</v>
      </c>
      <c r="CN75" s="2">
        <v>2578</v>
      </c>
      <c r="CO75" s="2">
        <v>-1368</v>
      </c>
      <c r="CP75" s="2">
        <v>6027</v>
      </c>
      <c r="CQ75" s="2">
        <v>1602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-1.9801783032777797E-6</v>
      </c>
      <c r="G76" s="31">
        <f t="shared" si="97"/>
        <v>0.51304246813644927</v>
      </c>
      <c r="H76" s="31">
        <f t="shared" si="66"/>
        <v>-3.8596771734521002E-6</v>
      </c>
      <c r="I76" s="31">
        <f t="shared" si="74"/>
        <v>3.2485310792701783</v>
      </c>
      <c r="J76" s="31">
        <f t="shared" si="67"/>
        <v>0.1216399090111632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-3.620009825072921E-3</v>
      </c>
      <c r="N76" s="31">
        <f t="shared" si="69"/>
        <v>-7.9395795452151086E-2</v>
      </c>
      <c r="O76" s="31">
        <f t="shared" si="75"/>
        <v>0.68022535001607287</v>
      </c>
      <c r="P76" s="31">
        <f t="shared" si="76"/>
        <v>4.0816326530612242E-2</v>
      </c>
      <c r="Q76" s="31">
        <f t="shared" si="77"/>
        <v>0.17241212341081846</v>
      </c>
      <c r="R76" s="31">
        <f t="shared" si="78"/>
        <v>0.12392212159010792</v>
      </c>
      <c r="S76" s="31">
        <f t="shared" si="79"/>
        <v>0.18024263431542462</v>
      </c>
      <c r="T76" s="31">
        <f t="shared" si="80"/>
        <v>1.1880050446074082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0.84174726743728867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0.19688414490289846</v>
      </c>
      <c r="AJ76" s="41">
        <f t="shared" si="87"/>
        <v>0.25767803376917059</v>
      </c>
      <c r="AK76" s="41">
        <f t="shared" si="88"/>
        <v>0.19183262129336842</v>
      </c>
      <c r="AL76" s="41">
        <f t="shared" si="89"/>
        <v>0</v>
      </c>
      <c r="AM76" s="41">
        <f t="shared" si="90"/>
        <v>0.54080463327576855</v>
      </c>
      <c r="AN76" s="41">
        <f t="shared" si="91"/>
        <v>0.12392212159010792</v>
      </c>
      <c r="AO76" s="41">
        <f t="shared" si="92"/>
        <v>6.9710358370152187E-2</v>
      </c>
      <c r="AP76" s="41">
        <f t="shared" si="93"/>
        <v>0</v>
      </c>
      <c r="AQ76" s="41">
        <f t="shared" si="94"/>
        <v>0</v>
      </c>
      <c r="AR76" s="41">
        <f t="shared" si="98"/>
        <v>0.18024263431542462</v>
      </c>
      <c r="AS76" s="41">
        <f t="shared" si="95"/>
        <v>2.0408163265306121E-2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1907</v>
      </c>
      <c r="AZ76" s="46">
        <v>0.1346718317412921</v>
      </c>
      <c r="BA76" s="43">
        <v>1.05</v>
      </c>
      <c r="BB76" s="43">
        <v>3.03</v>
      </c>
      <c r="BC76" s="265">
        <f>IF(INDEX('[5]Hospital Capacity'!$I$2:$I$126,MATCH('Data Table'!A76,'[5]Hospital Capacity'!$B$2:$B$126,0))&gt;100,100,INDEX('[5]Hospital Capacity'!$I$2:$I$126,MATCH('Data Table'!A76,'[5]Hospital Capacity'!$B$2:$B$126,0)))</f>
        <v>0.28449593168477583</v>
      </c>
      <c r="BD76" s="45">
        <v>526.95315897580008</v>
      </c>
      <c r="BE76" s="45">
        <f>INDEX('[3]60-Mile'!$S$4:$S$129,MATCH(E76,'[3]60-Mile'!$A$4:$A$129,0))</f>
        <v>478.19557423533939</v>
      </c>
      <c r="BF76" s="47">
        <f t="shared" si="99"/>
        <v>30</v>
      </c>
      <c r="BG76" s="43">
        <f t="shared" si="100"/>
        <v>20.722517803227746</v>
      </c>
      <c r="BH76" s="95">
        <v>327.71428571428572</v>
      </c>
      <c r="BI76" s="45">
        <f>INDEX('[3]60-Mile'!$V$4:$V$129,MATCH(E76,'[3]60-Mile'!$A$4:$A$129,0))</f>
        <v>121.71428571428571</v>
      </c>
      <c r="BJ76" s="47">
        <f t="shared" si="101"/>
        <v>30</v>
      </c>
      <c r="BK76" s="47">
        <f t="shared" si="73"/>
        <v>30</v>
      </c>
      <c r="BL76" s="95">
        <v>14.857142857142858</v>
      </c>
      <c r="BM76" s="45">
        <f>INDEX('[3]60-Mile'!$AA$4:$AA$129,MATCH(E76,'[3]60-Mile'!$A$4:$A$129,0))</f>
        <v>2</v>
      </c>
      <c r="BO76" s="20">
        <v>731545</v>
      </c>
      <c r="BP76" s="38">
        <v>43.15231686940708</v>
      </c>
      <c r="BQ76" s="38">
        <f>INDEX('[3]60-Mile'!$U$4:$U$129,MATCH(E76,'[3]60-Mile'!$A$4:$A$129,0))</f>
        <v>20.722517803227746</v>
      </c>
      <c r="BR76" s="38">
        <v>-0.87911815578677444</v>
      </c>
      <c r="BS76" s="38">
        <f>INDEX('[3]60-Mile'!$Z$4:$Z$129,MATCH(E76,'[3]60-Mile'!$A$4:$A$129,0))</f>
        <v>52.67842568397986</v>
      </c>
      <c r="BT76" s="118">
        <f t="shared" si="96"/>
        <v>-0.68349453487457734</v>
      </c>
      <c r="BU76" s="266">
        <v>0.71550406831522417</v>
      </c>
      <c r="BV76" s="2">
        <f>'[3]60-Mile'!B76</f>
        <v>110</v>
      </c>
      <c r="BW76" s="2">
        <f>'[3]60-Mile'!C76</f>
        <v>143</v>
      </c>
      <c r="BX76" s="2">
        <f>'[3]60-Mile'!D76</f>
        <v>88</v>
      </c>
      <c r="BY76" s="2">
        <f>'[3]60-Mile'!E76</f>
        <v>111</v>
      </c>
      <c r="BZ76" s="2">
        <f>'[3]60-Mile'!F76</f>
        <v>229</v>
      </c>
      <c r="CA76" s="2">
        <f>'[3]60-Mile'!G76</f>
        <v>82</v>
      </c>
      <c r="CB76" s="2">
        <f>'[3]60-Mile'!H76</f>
        <v>89</v>
      </c>
      <c r="CC76" s="2">
        <f>'[3]60-Mile'!I76</f>
        <v>0</v>
      </c>
      <c r="CD76" s="2">
        <f>'[3]60-Mile'!J76</f>
        <v>1</v>
      </c>
      <c r="CE76" s="2">
        <f>'[3]60-Mile'!K76</f>
        <v>1</v>
      </c>
      <c r="CF76" s="2">
        <f>'[3]60-Mile'!L76</f>
        <v>7</v>
      </c>
      <c r="CG76" s="2">
        <f>'[3]60-Mile'!M76</f>
        <v>2</v>
      </c>
      <c r="CH76" s="2">
        <f>'[3]60-Mile'!N76</f>
        <v>1</v>
      </c>
      <c r="CI76" s="2">
        <f>'[3]60-Mile'!O76</f>
        <v>2</v>
      </c>
      <c r="CK76" s="2">
        <v>1172</v>
      </c>
      <c r="CL76" s="2">
        <v>-2817</v>
      </c>
      <c r="CM76" s="2">
        <v>5085</v>
      </c>
      <c r="CN76" s="2">
        <v>5631</v>
      </c>
      <c r="CO76" s="2">
        <v>-4766</v>
      </c>
      <c r="CP76" s="2">
        <v>3185</v>
      </c>
      <c r="CQ76" s="2">
        <v>1907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5.9535806600146789E-7</v>
      </c>
      <c r="G77" s="31">
        <f t="shared" si="97"/>
        <v>0.67360540586250384</v>
      </c>
      <c r="H77" s="31">
        <f t="shared" si="66"/>
        <v>8.8383801676762706E-7</v>
      </c>
      <c r="I77" s="31">
        <f t="shared" si="74"/>
        <v>3.2637872384290278</v>
      </c>
      <c r="J77" s="31">
        <f t="shared" si="67"/>
        <v>3.8554826633831328E-2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3.6400788804157591E-2</v>
      </c>
      <c r="N77" s="31">
        <f t="shared" si="69"/>
        <v>1.1617360090067643E-3</v>
      </c>
      <c r="O77" s="31">
        <f t="shared" si="75"/>
        <v>5.0728195058091967E-3</v>
      </c>
      <c r="P77" s="31">
        <f t="shared" si="76"/>
        <v>0</v>
      </c>
      <c r="Q77" s="31">
        <f t="shared" si="77"/>
        <v>0.15998698410976733</v>
      </c>
      <c r="R77" s="31">
        <f t="shared" si="78"/>
        <v>0.15998698410976733</v>
      </c>
      <c r="S77" s="31">
        <f t="shared" si="79"/>
        <v>0.14038128249566723</v>
      </c>
      <c r="T77" s="31">
        <f t="shared" si="80"/>
        <v>0.77098810480515045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0.83535818196115441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6.5518870554833866E-2</v>
      </c>
      <c r="AJ77" s="41">
        <f t="shared" si="87"/>
        <v>0.14509190900044597</v>
      </c>
      <c r="AK77" s="41">
        <f t="shared" si="88"/>
        <v>1.4599955038068674E-2</v>
      </c>
      <c r="AL77" s="41">
        <f t="shared" si="89"/>
        <v>0</v>
      </c>
      <c r="AM77" s="41">
        <f t="shared" si="90"/>
        <v>0</v>
      </c>
      <c r="AN77" s="41">
        <f t="shared" si="91"/>
        <v>0.15998698410976733</v>
      </c>
      <c r="AO77" s="41">
        <f t="shared" si="92"/>
        <v>2.5364097529045984E-3</v>
      </c>
      <c r="AP77" s="41">
        <f t="shared" si="93"/>
        <v>0</v>
      </c>
      <c r="AQ77" s="41">
        <f t="shared" si="94"/>
        <v>0</v>
      </c>
      <c r="AR77" s="41">
        <f t="shared" si="98"/>
        <v>0.14038128249566723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2232</v>
      </c>
      <c r="AZ77" s="46">
        <v>0.19814051995492168</v>
      </c>
      <c r="BA77" s="43">
        <v>2.93</v>
      </c>
      <c r="BB77" s="43">
        <v>4.3600000000000003</v>
      </c>
      <c r="BC77" s="265">
        <f>IF(INDEX('[5]Hospital Capacity'!$I$2:$I$126,MATCH('Data Table'!A77,'[5]Hospital Capacity'!$B$2:$B$126,0))&gt;100,100,INDEX('[5]Hospital Capacity'!$I$2:$I$126,MATCH('Data Table'!A77,'[5]Hospital Capacity'!$B$2:$B$126,0)))</f>
        <v>9.4674216304338255E-2</v>
      </c>
      <c r="BD77" s="45">
        <v>316.879349336968</v>
      </c>
      <c r="BE77" s="45">
        <f>INDEX('[3]60-Mile'!$S$4:$S$129,MATCH(E77,'[3]60-Mile'!$A$4:$A$129,0))</f>
        <v>56.375732149558246</v>
      </c>
      <c r="BF77" s="47">
        <f t="shared" si="99"/>
        <v>30</v>
      </c>
      <c r="BG77" s="43">
        <f t="shared" si="100"/>
        <v>30</v>
      </c>
      <c r="BH77" s="95">
        <v>422.71428571428572</v>
      </c>
      <c r="BI77" s="45">
        <f>INDEX('[3]60-Mile'!$V$4:$V$129,MATCH(E77,'[3]60-Mile'!$A$4:$A$129,0))</f>
        <v>4.4285714285714288</v>
      </c>
      <c r="BJ77" s="47">
        <f t="shared" si="101"/>
        <v>30</v>
      </c>
      <c r="BK77" s="47">
        <f t="shared" si="73"/>
        <v>30</v>
      </c>
      <c r="BL77" s="95">
        <v>11.571428571428571</v>
      </c>
      <c r="BM77" s="45">
        <f>INDEX('[3]60-Mile'!$AA$4:$AA$129,MATCH(E77,'[3]60-Mile'!$A$4:$A$129,0))</f>
        <v>0</v>
      </c>
      <c r="BO77" s="20">
        <v>2976149</v>
      </c>
      <c r="BP77" s="38">
        <v>91.460332714474831</v>
      </c>
      <c r="BQ77" s="38">
        <f>INDEX('[3]60-Mile'!$U$4:$U$129,MATCH(E77,'[3]60-Mile'!$A$4:$A$129,0))</f>
        <v>50.677212681655725</v>
      </c>
      <c r="BR77" s="38">
        <v>-2.4094208396532091</v>
      </c>
      <c r="BS77" s="38">
        <f>INDEX('[3]60-Mile'!$Z$4:$Z$129,MATCH(E77,'[3]60-Mile'!$A$4:$A$129,0))</f>
        <v>0</v>
      </c>
      <c r="BT77" s="118">
        <f t="shared" si="96"/>
        <v>-0.67071636392230871</v>
      </c>
      <c r="BU77" s="266">
        <v>0.90532578369566175</v>
      </c>
      <c r="BV77" s="2">
        <f>'[3]60-Mile'!B77</f>
        <v>3</v>
      </c>
      <c r="BW77" s="2">
        <f>'[3]60-Mile'!C77</f>
        <v>4</v>
      </c>
      <c r="BX77" s="2">
        <f>'[3]60-Mile'!D77</f>
        <v>4</v>
      </c>
      <c r="BY77" s="2">
        <f>'[3]60-Mile'!E77</f>
        <v>9</v>
      </c>
      <c r="BZ77" s="2">
        <f>'[3]60-Mile'!F77</f>
        <v>6</v>
      </c>
      <c r="CA77" s="2">
        <f>'[3]60-Mile'!G77</f>
        <v>3</v>
      </c>
      <c r="CB77" s="2">
        <f>'[3]60-Mile'!H77</f>
        <v>2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4984</v>
      </c>
      <c r="CL77" s="2">
        <v>4340</v>
      </c>
      <c r="CM77" s="2">
        <v>5506</v>
      </c>
      <c r="CN77" s="2">
        <v>6272</v>
      </c>
      <c r="CO77" s="2">
        <v>4613</v>
      </c>
      <c r="CP77" s="2">
        <v>5638</v>
      </c>
      <c r="CQ77" s="2">
        <v>2232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1.2913922045781968E-3</v>
      </c>
      <c r="G78" s="31">
        <f t="shared" si="97"/>
        <v>0.7070418030243526</v>
      </c>
      <c r="H78" s="31">
        <f t="shared" si="66"/>
        <v>1.8264722100649507E-3</v>
      </c>
      <c r="I78" s="31">
        <f t="shared" si="74"/>
        <v>3.057622925471601</v>
      </c>
      <c r="J78" s="31">
        <f t="shared" si="67"/>
        <v>0.19283627352465926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0.28005052699524052</v>
      </c>
      <c r="N78" s="31">
        <f t="shared" si="69"/>
        <v>7.7232607473022269E-2</v>
      </c>
      <c r="O78" s="31">
        <f t="shared" si="75"/>
        <v>0.21776161104686986</v>
      </c>
      <c r="P78" s="31">
        <f t="shared" si="76"/>
        <v>4.3731778425655975E-2</v>
      </c>
      <c r="Q78" s="31">
        <f t="shared" si="77"/>
        <v>0.22800279771989759</v>
      </c>
      <c r="R78" s="31">
        <f t="shared" si="78"/>
        <v>0.19268940831932316</v>
      </c>
      <c r="S78" s="31">
        <f t="shared" si="79"/>
        <v>1.1853116370630248</v>
      </c>
      <c r="T78" s="31">
        <f t="shared" si="80"/>
        <v>0.80749950429313566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0.8596956829440906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0.15619489800473321</v>
      </c>
      <c r="AJ78" s="41">
        <f t="shared" si="87"/>
        <v>0.12142801831162826</v>
      </c>
      <c r="AK78" s="41">
        <f t="shared" si="88"/>
        <v>8.7034661148758477E-2</v>
      </c>
      <c r="AL78" s="41">
        <f t="shared" si="89"/>
        <v>0</v>
      </c>
      <c r="AM78" s="41">
        <f t="shared" si="90"/>
        <v>0.11794161431965666</v>
      </c>
      <c r="AN78" s="41">
        <f t="shared" si="91"/>
        <v>0.19268940831932316</v>
      </c>
      <c r="AO78" s="41">
        <f t="shared" si="92"/>
        <v>4.9909998363606607E-2</v>
      </c>
      <c r="AP78" s="41">
        <f t="shared" si="93"/>
        <v>0.99293728697636974</v>
      </c>
      <c r="AQ78" s="41">
        <f t="shared" si="94"/>
        <v>0</v>
      </c>
      <c r="AR78" s="41">
        <f t="shared" si="98"/>
        <v>0.19237435008665513</v>
      </c>
      <c r="AS78" s="41">
        <f t="shared" si="95"/>
        <v>2.1865889212827987E-2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994</v>
      </c>
      <c r="AZ78" s="46">
        <v>0.1867324665250549</v>
      </c>
      <c r="BA78" s="43">
        <v>2.33</v>
      </c>
      <c r="BB78" s="43">
        <v>3.77</v>
      </c>
      <c r="BC78" s="265">
        <f>IF(INDEX('[5]Hospital Capacity'!$I$2:$I$126,MATCH('Data Table'!A78,'[5]Hospital Capacity'!$B$2:$B$126,0))&gt;100,100,INDEX('[5]Hospital Capacity'!$I$2:$I$126,MATCH('Data Table'!A78,'[5]Hospital Capacity'!$B$2:$B$126,0)))</f>
        <v>0.22570031250703787</v>
      </c>
      <c r="BD78" s="45">
        <v>272.72503033816929</v>
      </c>
      <c r="BE78" s="45">
        <f>INDEX('[3]60-Mile'!$S$4:$S$129,MATCH(E78,'[3]60-Mile'!$A$4:$A$129,0))</f>
        <v>228.77282428114196</v>
      </c>
      <c r="BF78" s="47">
        <f t="shared" si="99"/>
        <v>30</v>
      </c>
      <c r="BG78" s="43">
        <f t="shared" si="100"/>
        <v>27.97671624874701</v>
      </c>
      <c r="BH78" s="95">
        <v>508.85714285714283</v>
      </c>
      <c r="BI78" s="45">
        <f>INDEX('[3]60-Mile'!$V$4:$V$129,MATCH(E78,'[3]60-Mile'!$A$4:$A$129,0))</f>
        <v>87.142857142857139</v>
      </c>
      <c r="BJ78" s="47">
        <f t="shared" si="101"/>
        <v>0.533484382560384</v>
      </c>
      <c r="BK78" s="47">
        <f t="shared" si="73"/>
        <v>30</v>
      </c>
      <c r="BL78" s="95">
        <v>15.857142857142858</v>
      </c>
      <c r="BM78" s="45">
        <f>INDEX('[3]60-Mile'!$AA$4:$AA$129,MATCH(E78,'[3]60-Mile'!$A$4:$A$129,0))</f>
        <v>2.1428571428571428</v>
      </c>
      <c r="BO78" s="20">
        <v>5822434</v>
      </c>
      <c r="BP78" s="38">
        <v>74.242195758044986</v>
      </c>
      <c r="BQ78" s="38">
        <f>INDEX('[3]60-Mile'!$U$4:$U$129,MATCH(E78,'[3]60-Mile'!$A$4:$A$129,0))</f>
        <v>27.97671624874701</v>
      </c>
      <c r="BR78" s="38">
        <v>0.533484382560384</v>
      </c>
      <c r="BS78" s="38">
        <f>INDEX('[3]60-Mile'!$Z$4:$Z$129,MATCH(E78,'[3]60-Mile'!$A$4:$A$129,0))</f>
        <v>72.109856452396414</v>
      </c>
      <c r="BT78" s="118">
        <f t="shared" si="96"/>
        <v>-0.7193913658881812</v>
      </c>
      <c r="BU78" s="266">
        <v>0.77429968749296219</v>
      </c>
      <c r="BV78" s="2">
        <f>'[3]60-Mile'!B78</f>
        <v>45</v>
      </c>
      <c r="BW78" s="2">
        <f>'[3]60-Mile'!C78</f>
        <v>32</v>
      </c>
      <c r="BX78" s="2">
        <f>'[3]60-Mile'!D78</f>
        <v>56</v>
      </c>
      <c r="BY78" s="2">
        <f>'[3]60-Mile'!E78</f>
        <v>96</v>
      </c>
      <c r="BZ78" s="2">
        <f>'[3]60-Mile'!F78</f>
        <v>130</v>
      </c>
      <c r="CA78" s="2">
        <f>'[3]60-Mile'!G78</f>
        <v>114</v>
      </c>
      <c r="CB78" s="2">
        <f>'[3]60-Mile'!H78</f>
        <v>137</v>
      </c>
      <c r="CC78" s="2">
        <f>'[3]60-Mile'!I78</f>
        <v>0</v>
      </c>
      <c r="CD78" s="2">
        <f>'[3]60-Mile'!J78</f>
        <v>0</v>
      </c>
      <c r="CE78" s="2">
        <f>'[3]60-Mile'!K78</f>
        <v>2</v>
      </c>
      <c r="CF78" s="2">
        <f>'[3]60-Mile'!L78</f>
        <v>11</v>
      </c>
      <c r="CG78" s="2">
        <f>'[3]60-Mile'!M78</f>
        <v>2</v>
      </c>
      <c r="CH78" s="2">
        <f>'[3]60-Mile'!N78</f>
        <v>0</v>
      </c>
      <c r="CI78" s="2">
        <f>'[3]60-Mile'!O78</f>
        <v>0</v>
      </c>
      <c r="CK78" s="2">
        <v>0</v>
      </c>
      <c r="CL78" s="2">
        <v>745</v>
      </c>
      <c r="CM78" s="2">
        <v>1638</v>
      </c>
      <c r="CN78" s="2">
        <v>-121</v>
      </c>
      <c r="CO78" s="2">
        <v>-666</v>
      </c>
      <c r="CP78" s="2">
        <v>1349</v>
      </c>
      <c r="CQ78" s="2">
        <v>994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1.2523229119343744</v>
      </c>
      <c r="G79" s="31">
        <f t="shared" si="97"/>
        <v>1.1272959750307459</v>
      </c>
      <c r="H79" s="31">
        <f t="shared" si="66"/>
        <v>1.1109087051430468</v>
      </c>
      <c r="I79" s="31">
        <f t="shared" si="74"/>
        <v>2.7380270075249973</v>
      </c>
      <c r="J79" s="31">
        <f t="shared" si="67"/>
        <v>0.92221987471847178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1.3866361571418861</v>
      </c>
      <c r="N79" s="31">
        <f t="shared" si="69"/>
        <v>0.8178009338534824</v>
      </c>
      <c r="O79" s="31">
        <f t="shared" si="75"/>
        <v>0.72672230404189164</v>
      </c>
      <c r="P79" s="31">
        <f t="shared" si="76"/>
        <v>0.87463556851311952</v>
      </c>
      <c r="Q79" s="31">
        <f t="shared" si="77"/>
        <v>0.57278392926302801</v>
      </c>
      <c r="R79" s="31">
        <f t="shared" si="78"/>
        <v>3.4220944736699385E-2</v>
      </c>
      <c r="S79" s="31">
        <f t="shared" si="79"/>
        <v>6.2391681109185443E-2</v>
      </c>
      <c r="T79" s="31">
        <f t="shared" si="80"/>
        <v>0.61575701230843582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0.86535739561217273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0.22373544926405373</v>
      </c>
      <c r="AJ79" s="41">
        <f t="shared" si="87"/>
        <v>0.49898972310381462</v>
      </c>
      <c r="AK79" s="41">
        <f t="shared" si="88"/>
        <v>0.42655775550903174</v>
      </c>
      <c r="AL79" s="41">
        <f t="shared" si="89"/>
        <v>0</v>
      </c>
      <c r="AM79" s="41">
        <f t="shared" si="90"/>
        <v>0</v>
      </c>
      <c r="AN79" s="41">
        <f t="shared" si="91"/>
        <v>3.4220944736699385E-2</v>
      </c>
      <c r="AO79" s="41">
        <f t="shared" si="92"/>
        <v>0.36336115202094582</v>
      </c>
      <c r="AP79" s="41">
        <f t="shared" si="93"/>
        <v>0</v>
      </c>
      <c r="AQ79" s="41">
        <f t="shared" si="94"/>
        <v>0</v>
      </c>
      <c r="AR79" s="41">
        <f t="shared" si="98"/>
        <v>6.2391681109185443E-2</v>
      </c>
      <c r="AS79" s="41">
        <f t="shared" si="95"/>
        <v>0.43731778425655976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706</v>
      </c>
      <c r="AZ79" s="46">
        <v>0.23896762394721965</v>
      </c>
      <c r="BA79" s="43">
        <v>2.94</v>
      </c>
      <c r="BB79" s="43">
        <v>6.11</v>
      </c>
      <c r="BC79" s="265">
        <f>IF(INDEX('[5]Hospital Capacity'!$I$2:$I$126,MATCH('Data Table'!A79,'[5]Hospital Capacity'!$B$2:$B$126,0))&gt;100,100,INDEX('[5]Hospital Capacity'!$I$2:$I$126,MATCH('Data Table'!A79,'[5]Hospital Capacity'!$B$2:$B$126,0)))</f>
        <v>0.323295840407471</v>
      </c>
      <c r="BD79" s="45">
        <v>977.2152671445067</v>
      </c>
      <c r="BE79" s="45">
        <f>INDEX('[3]60-Mile'!$S$4:$S$129,MATCH(E79,'[3]60-Mile'!$A$4:$A$129,0))</f>
        <v>1036.849467676127</v>
      </c>
      <c r="BF79" s="47">
        <f t="shared" si="99"/>
        <v>30</v>
      </c>
      <c r="BG79" s="43">
        <f t="shared" si="100"/>
        <v>30</v>
      </c>
      <c r="BH79" s="95">
        <v>91.428571428571431</v>
      </c>
      <c r="BI79" s="45">
        <f>INDEX('[3]60-Mile'!$V$4:$V$129,MATCH(E79,'[3]60-Mile'!$A$4:$A$129,0))</f>
        <v>634.42857142857144</v>
      </c>
      <c r="BJ79" s="47">
        <f t="shared" si="101"/>
        <v>30</v>
      </c>
      <c r="BK79" s="47">
        <f t="shared" si="73"/>
        <v>30</v>
      </c>
      <c r="BL79" s="95">
        <v>5.1428571428571432</v>
      </c>
      <c r="BM79" s="45">
        <f>INDEX('[3]60-Mile'!$AA$4:$AA$129,MATCH(E79,'[3]60-Mile'!$A$4:$A$129,0))</f>
        <v>42.857142857142854</v>
      </c>
      <c r="BO79" s="20">
        <v>7278717</v>
      </c>
      <c r="BP79" s="38">
        <v>61.874075301200314</v>
      </c>
      <c r="BQ79" s="38">
        <f>INDEX('[3]60-Mile'!$U$4:$U$129,MATCH(E79,'[3]60-Mile'!$A$4:$A$129,0))</f>
        <v>64.243475827126602</v>
      </c>
      <c r="BR79" s="38">
        <v>-0.75647079736603007</v>
      </c>
      <c r="BS79" s="38">
        <f>INDEX('[3]60-Mile'!$Z$4:$Z$129,MATCH(E79,'[3]60-Mile'!$A$4:$A$129,0))</f>
        <v>55.936261698494206</v>
      </c>
      <c r="BT79" s="118">
        <f t="shared" si="96"/>
        <v>-0.73071479122434535</v>
      </c>
      <c r="BU79" s="266">
        <v>0.67670415959252894</v>
      </c>
      <c r="BV79" s="2">
        <f>'[3]60-Mile'!B79</f>
        <v>857</v>
      </c>
      <c r="BW79" s="2">
        <f>'[3]60-Mile'!C79</f>
        <v>512</v>
      </c>
      <c r="BX79" s="2">
        <f>'[3]60-Mile'!D79</f>
        <v>601</v>
      </c>
      <c r="BY79" s="2">
        <f>'[3]60-Mile'!E79</f>
        <v>609</v>
      </c>
      <c r="BZ79" s="2">
        <f>'[3]60-Mile'!F79</f>
        <v>696</v>
      </c>
      <c r="CA79" s="2">
        <f>'[3]60-Mile'!G79</f>
        <v>750</v>
      </c>
      <c r="CB79" s="2">
        <f>'[3]60-Mile'!H79</f>
        <v>416</v>
      </c>
      <c r="CC79" s="2">
        <f>'[3]60-Mile'!I79</f>
        <v>21</v>
      </c>
      <c r="CD79" s="2">
        <f>'[3]60-Mile'!J79</f>
        <v>19</v>
      </c>
      <c r="CE79" s="2">
        <f>'[3]60-Mile'!K79</f>
        <v>72</v>
      </c>
      <c r="CF79" s="2">
        <f>'[3]60-Mile'!L79</f>
        <v>53</v>
      </c>
      <c r="CG79" s="2">
        <f>'[3]60-Mile'!M79</f>
        <v>68</v>
      </c>
      <c r="CH79" s="2">
        <f>'[3]60-Mile'!N79</f>
        <v>42</v>
      </c>
      <c r="CI79" s="2">
        <f>'[3]60-Mile'!O79</f>
        <v>25</v>
      </c>
      <c r="CK79" s="2">
        <v>8</v>
      </c>
      <c r="CL79" s="2">
        <v>207</v>
      </c>
      <c r="CM79" s="2">
        <v>630</v>
      </c>
      <c r="CN79" s="2">
        <v>82</v>
      </c>
      <c r="CO79" s="2">
        <v>-64</v>
      </c>
      <c r="CP79" s="2">
        <v>582</v>
      </c>
      <c r="CQ79" s="2">
        <v>706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3.2701268951392138E-6</v>
      </c>
      <c r="G80" s="31">
        <f t="shared" si="97"/>
        <v>0.14614441400957839</v>
      </c>
      <c r="H80" s="31">
        <f t="shared" si="66"/>
        <v>2.2375996491558599E-5</v>
      </c>
      <c r="I80" s="31">
        <f t="shared" si="74"/>
        <v>3.155293268735182</v>
      </c>
      <c r="J80" s="31">
        <f t="shared" si="67"/>
        <v>7.0255301785548632E-2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9.7464856160809701E-2</v>
      </c>
      <c r="N80" s="31">
        <f t="shared" si="69"/>
        <v>3.0960805865926238E-2</v>
      </c>
      <c r="O80" s="31">
        <f t="shared" si="75"/>
        <v>1.0454917362133858</v>
      </c>
      <c r="P80" s="31">
        <f t="shared" si="76"/>
        <v>0</v>
      </c>
      <c r="Q80" s="31">
        <f t="shared" si="77"/>
        <v>0.48267259612777269</v>
      </c>
      <c r="R80" s="31">
        <f t="shared" si="78"/>
        <v>0.48267259612777269</v>
      </c>
      <c r="S80" s="31">
        <f t="shared" si="79"/>
        <v>0.26169844020797228</v>
      </c>
      <c r="T80" s="31">
        <f t="shared" si="80"/>
        <v>0.97038636959670133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0.63869230164346935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4.49631780439715E-2</v>
      </c>
      <c r="AJ80" s="41">
        <f t="shared" si="87"/>
        <v>9.32452415046299E-2</v>
      </c>
      <c r="AK80" s="41">
        <f t="shared" si="88"/>
        <v>0.12888346474019713</v>
      </c>
      <c r="AL80" s="41">
        <f t="shared" si="89"/>
        <v>0</v>
      </c>
      <c r="AM80" s="41">
        <f t="shared" si="90"/>
        <v>1</v>
      </c>
      <c r="AN80" s="41">
        <f t="shared" si="91"/>
        <v>0.48267259612777269</v>
      </c>
      <c r="AO80" s="41">
        <f t="shared" si="92"/>
        <v>2.2745868106692848E-2</v>
      </c>
      <c r="AP80" s="41">
        <f t="shared" si="93"/>
        <v>0</v>
      </c>
      <c r="AQ80" s="41">
        <f t="shared" si="94"/>
        <v>0</v>
      </c>
      <c r="AR80" s="41">
        <f t="shared" si="98"/>
        <v>0.26169844020797228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12236</v>
      </c>
      <c r="AZ80" s="46">
        <v>0.1885374811652436</v>
      </c>
      <c r="BA80" s="43">
        <v>1.1299999999999999</v>
      </c>
      <c r="BB80" s="43">
        <v>2.04</v>
      </c>
      <c r="BC80" s="265">
        <f>IF(INDEX('[5]Hospital Capacity'!$I$2:$I$126,MATCH('Data Table'!A80,'[5]Hospital Capacity'!$B$2:$B$126,0))&gt;100,100,INDEX('[5]Hospital Capacity'!$I$2:$I$126,MATCH('Data Table'!A80,'[5]Hospital Capacity'!$B$2:$B$126,0)))</f>
        <v>6.4971413698329802E-2</v>
      </c>
      <c r="BD80" s="45">
        <v>220.13894744199598</v>
      </c>
      <c r="BE80" s="45">
        <f>INDEX('[3]60-Mile'!$S$4:$S$129,MATCH(E80,'[3]60-Mile'!$A$4:$A$129,0))</f>
        <v>328.37441633184926</v>
      </c>
      <c r="BF80" s="47">
        <f t="shared" si="99"/>
        <v>30</v>
      </c>
      <c r="BG80" s="43">
        <f t="shared" si="100"/>
        <v>12.845039361854994</v>
      </c>
      <c r="BH80" s="95">
        <v>1272.7142857142858</v>
      </c>
      <c r="BI80" s="45">
        <f>INDEX('[3]60-Mile'!$V$4:$V$129,MATCH(E80,'[3]60-Mile'!$A$4:$A$129,0))</f>
        <v>39.714285714285715</v>
      </c>
      <c r="BJ80" s="47">
        <f t="shared" si="101"/>
        <v>30</v>
      </c>
      <c r="BK80" s="47">
        <f t="shared" si="73"/>
        <v>30</v>
      </c>
      <c r="BL80" s="95">
        <v>21.571428571428573</v>
      </c>
      <c r="BM80" s="45">
        <f>INDEX('[3]60-Mile'!$AA$4:$AA$129,MATCH(E80,'[3]60-Mile'!$A$4:$A$129,0))</f>
        <v>0</v>
      </c>
      <c r="BO80" s="20">
        <v>973764</v>
      </c>
      <c r="BP80" s="38">
        <v>75.489977109085586</v>
      </c>
      <c r="BQ80" s="38">
        <f>INDEX('[3]60-Mile'!$U$4:$U$129,MATCH(E80,'[3]60-Mile'!$A$4:$A$129,0))</f>
        <v>12.845039361854994</v>
      </c>
      <c r="BR80" s="38">
        <v>-0.34029816421023895</v>
      </c>
      <c r="BS80" s="38">
        <f>INDEX('[3]60-Mile'!$Z$4:$Z$129,MATCH(E80,'[3]60-Mile'!$A$4:$A$129,0))</f>
        <v>0</v>
      </c>
      <c r="BT80" s="118">
        <f t="shared" si="96"/>
        <v>-0.2773846032869387</v>
      </c>
      <c r="BU80" s="266">
        <v>0.93502858630167018</v>
      </c>
      <c r="BV80" s="2">
        <f>'[3]60-Mile'!B80</f>
        <v>0</v>
      </c>
      <c r="BW80" s="2">
        <f>'[3]60-Mile'!C80</f>
        <v>3</v>
      </c>
      <c r="BX80" s="2">
        <f>'[3]60-Mile'!D80</f>
        <v>2</v>
      </c>
      <c r="BY80" s="2">
        <f>'[3]60-Mile'!E80</f>
        <v>190</v>
      </c>
      <c r="BZ80" s="2">
        <f>'[3]60-Mile'!F80</f>
        <v>34</v>
      </c>
      <c r="CA80" s="2">
        <f>'[3]60-Mile'!G80</f>
        <v>49</v>
      </c>
      <c r="CB80" s="2">
        <f>'[3]60-Mile'!H80</f>
        <v>0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9689</v>
      </c>
      <c r="CL80" s="2">
        <v>20831</v>
      </c>
      <c r="CM80" s="2">
        <v>-1006</v>
      </c>
      <c r="CN80" s="2">
        <v>7757</v>
      </c>
      <c r="CO80" s="2">
        <v>21922</v>
      </c>
      <c r="CP80" s="2">
        <v>3858</v>
      </c>
      <c r="CQ80" s="2">
        <v>12236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0.29638453828070899</v>
      </c>
      <c r="G81" s="31">
        <f t="shared" si="97"/>
        <v>0.91072870395510397</v>
      </c>
      <c r="H81" s="31">
        <f t="shared" si="66"/>
        <v>0.32543669370864564</v>
      </c>
      <c r="I81" s="31">
        <f t="shared" si="74"/>
        <v>2.8368931038037317</v>
      </c>
      <c r="J81" s="31">
        <f t="shared" si="67"/>
        <v>0.83037012377750163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0.55142192961317227</v>
      </c>
      <c r="N81" s="31">
        <f t="shared" si="69"/>
        <v>0.11709811811346553</v>
      </c>
      <c r="O81" s="31">
        <f t="shared" si="75"/>
        <v>7.1019473081328749E-2</v>
      </c>
      <c r="P81" s="31">
        <f t="shared" si="76"/>
        <v>0.10428876396316319</v>
      </c>
      <c r="Q81" s="31">
        <f t="shared" si="77"/>
        <v>0.62917550618972484</v>
      </c>
      <c r="R81" s="31">
        <f t="shared" si="78"/>
        <v>0.48473344541461033</v>
      </c>
      <c r="S81" s="31">
        <f t="shared" si="79"/>
        <v>0.81629116117850964</v>
      </c>
      <c r="T81" s="31">
        <f t="shared" si="80"/>
        <v>1.3850203539293482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8.2232444758984058E-2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0.14254938477570778</v>
      </c>
      <c r="AJ81" s="41">
        <f t="shared" si="87"/>
        <v>1</v>
      </c>
      <c r="AK81" s="41">
        <f t="shared" si="88"/>
        <v>0.13076097989097768</v>
      </c>
      <c r="AL81" s="41">
        <f t="shared" si="89"/>
        <v>0</v>
      </c>
      <c r="AM81" s="41">
        <f t="shared" si="90"/>
        <v>0</v>
      </c>
      <c r="AN81" s="41">
        <f t="shared" si="91"/>
        <v>0.48473344541461033</v>
      </c>
      <c r="AO81" s="41">
        <f t="shared" si="92"/>
        <v>3.5509736540664374E-2</v>
      </c>
      <c r="AP81" s="41">
        <f t="shared" si="93"/>
        <v>0</v>
      </c>
      <c r="AQ81" s="41">
        <f t="shared" si="94"/>
        <v>5.163399531676327E-3</v>
      </c>
      <c r="AR81" s="41">
        <f t="shared" si="98"/>
        <v>0.81629116117850964</v>
      </c>
      <c r="AS81" s="41">
        <f t="shared" si="95"/>
        <v>4.9562682215743434E-2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40542</v>
      </c>
      <c r="AZ81" s="46">
        <v>0.22262457826217519</v>
      </c>
      <c r="BA81" s="43">
        <v>2.44</v>
      </c>
      <c r="BB81" s="43">
        <v>6.51</v>
      </c>
      <c r="BC81" s="265">
        <f>IF(INDEX('[5]Hospital Capacity'!$I$2:$I$126,MATCH('Data Table'!A81,'[5]Hospital Capacity'!$B$2:$B$126,0))&gt;100,100,INDEX('[5]Hospital Capacity'!$I$2:$I$126,MATCH('Data Table'!A81,'[5]Hospital Capacity'!$B$2:$B$126,0)))</f>
        <v>0.2059826607818411</v>
      </c>
      <c r="BD81" s="45">
        <v>1912.0474922698625</v>
      </c>
      <c r="BE81" s="45">
        <f>INDEX('[3]60-Mile'!$S$4:$S$129,MATCH(E81,'[3]60-Mile'!$A$4:$A$129,0))</f>
        <v>332.84296697293195</v>
      </c>
      <c r="BF81" s="47">
        <f t="shared" si="99"/>
        <v>30</v>
      </c>
      <c r="BG81" s="43">
        <f t="shared" si="100"/>
        <v>30</v>
      </c>
      <c r="BH81" s="95">
        <v>1278.1428571428571</v>
      </c>
      <c r="BI81" s="45">
        <f>INDEX('[3]60-Mile'!$V$4:$V$129,MATCH(E81,'[3]60-Mile'!$A$4:$A$129,0))</f>
        <v>62</v>
      </c>
      <c r="BJ81" s="47">
        <f t="shared" si="101"/>
        <v>30</v>
      </c>
      <c r="BK81" s="47">
        <f t="shared" si="73"/>
        <v>29.905923394970863</v>
      </c>
      <c r="BL81" s="95">
        <v>67.285714285714292</v>
      </c>
      <c r="BM81" s="45">
        <f>INDEX('[3]60-Mile'!$AA$4:$AA$129,MATCH(E81,'[3]60-Mile'!$A$4:$A$129,0))</f>
        <v>4.8571428571428568</v>
      </c>
      <c r="BO81" s="20">
        <v>28995881</v>
      </c>
      <c r="BP81" s="38">
        <v>273.45820203010931</v>
      </c>
      <c r="BQ81" s="38">
        <f>INDEX('[3]60-Mile'!$U$4:$U$129,MATCH(E81,'[3]60-Mile'!$A$4:$A$129,0))</f>
        <v>47.535638569432777</v>
      </c>
      <c r="BR81" s="38">
        <v>-12.82009994734115</v>
      </c>
      <c r="BS81" s="38">
        <f>INDEX('[3]60-Mile'!$Z$4:$Z$129,MATCH(E81,'[3]60-Mile'!$A$4:$A$129,0))</f>
        <v>29.905923394970863</v>
      </c>
      <c r="BT81" s="118">
        <f t="shared" si="96"/>
        <v>0.83553511048203188</v>
      </c>
      <c r="BU81" s="266">
        <v>0.79401733921815887</v>
      </c>
      <c r="BV81" s="2">
        <f>'[3]60-Mile'!B81</f>
        <v>66</v>
      </c>
      <c r="BW81" s="2">
        <f>'[3]60-Mile'!C81</f>
        <v>48</v>
      </c>
      <c r="BX81" s="2">
        <f>'[3]60-Mile'!D81</f>
        <v>47</v>
      </c>
      <c r="BY81" s="2">
        <f>'[3]60-Mile'!E81</f>
        <v>58</v>
      </c>
      <c r="BZ81" s="2">
        <f>'[3]60-Mile'!F81</f>
        <v>82</v>
      </c>
      <c r="CA81" s="2">
        <f>'[3]60-Mile'!G81</f>
        <v>65</v>
      </c>
      <c r="CB81" s="2">
        <f>'[3]60-Mile'!H81</f>
        <v>68</v>
      </c>
      <c r="CC81" s="2">
        <f>'[3]60-Mile'!I81</f>
        <v>1</v>
      </c>
      <c r="CD81" s="2">
        <f>'[3]60-Mile'!J81</f>
        <v>9</v>
      </c>
      <c r="CE81" s="2">
        <f>'[3]60-Mile'!K81</f>
        <v>5</v>
      </c>
      <c r="CF81" s="2">
        <f>'[3]60-Mile'!L81</f>
        <v>7</v>
      </c>
      <c r="CG81" s="2">
        <f>'[3]60-Mile'!M81</f>
        <v>5</v>
      </c>
      <c r="CH81" s="2">
        <f>'[3]60-Mile'!N81</f>
        <v>2</v>
      </c>
      <c r="CI81" s="2">
        <f>'[3]60-Mile'!O81</f>
        <v>5</v>
      </c>
      <c r="CK81" s="2">
        <v>23959</v>
      </c>
      <c r="CL81" s="2">
        <v>26126</v>
      </c>
      <c r="CM81" s="2">
        <v>47565</v>
      </c>
      <c r="CN81" s="2">
        <v>51831</v>
      </c>
      <c r="CO81" s="2">
        <v>47491</v>
      </c>
      <c r="CP81" s="2">
        <v>47344</v>
      </c>
      <c r="CQ81" s="2">
        <v>40542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6.5504790611620164E-2</v>
      </c>
      <c r="G82" s="31">
        <f t="shared" si="97"/>
        <v>1.0446998666397564</v>
      </c>
      <c r="H82" s="31">
        <f t="shared" si="66"/>
        <v>6.2702018736074144E-2</v>
      </c>
      <c r="I82" s="31">
        <f t="shared" si="74"/>
        <v>3.0147922894546952</v>
      </c>
      <c r="J82" s="31">
        <f t="shared" si="67"/>
        <v>0.31891191032380306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1.966125122349017</v>
      </c>
      <c r="N82" s="31">
        <f t="shared" si="69"/>
        <v>-0.4116148014538592</v>
      </c>
      <c r="O82" s="31">
        <f t="shared" si="75"/>
        <v>1.9244258087258745</v>
      </c>
      <c r="P82" s="31">
        <f t="shared" si="76"/>
        <v>0.77259475218658891</v>
      </c>
      <c r="Q82" s="31">
        <f t="shared" si="77"/>
        <v>2.5669074957418134</v>
      </c>
      <c r="R82" s="31">
        <f t="shared" si="78"/>
        <v>1</v>
      </c>
      <c r="S82" s="31">
        <f t="shared" si="79"/>
        <v>0.79029462738301548</v>
      </c>
      <c r="T82" s="31">
        <f t="shared" si="80"/>
        <v>2.0281104567526116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2.3983643941181132E-2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0.20390233977156774</v>
      </c>
      <c r="AJ82" s="41">
        <f t="shared" si="87"/>
        <v>0.12691180591977108</v>
      </c>
      <c r="AK82" s="41">
        <f t="shared" si="88"/>
        <v>0.21082448440654766</v>
      </c>
      <c r="AL82" s="41">
        <f t="shared" si="89"/>
        <v>0</v>
      </c>
      <c r="AM82" s="41">
        <f t="shared" si="90"/>
        <v>0.21701294667383708</v>
      </c>
      <c r="AN82" s="41">
        <f t="shared" si="91"/>
        <v>1</v>
      </c>
      <c r="AO82" s="41">
        <f t="shared" si="92"/>
        <v>0.85370643102601873</v>
      </c>
      <c r="AP82" s="41">
        <f t="shared" si="93"/>
        <v>0</v>
      </c>
      <c r="AQ82" s="41">
        <f t="shared" si="94"/>
        <v>0</v>
      </c>
      <c r="AR82" s="41">
        <f t="shared" si="98"/>
        <v>0.79029462738301548</v>
      </c>
      <c r="AS82" s="41">
        <f t="shared" si="95"/>
        <v>0.38629737609329445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43505</v>
      </c>
      <c r="AZ82" s="46">
        <v>0.19915885067738573</v>
      </c>
      <c r="BA82" s="43">
        <v>3.27</v>
      </c>
      <c r="BB82" s="43">
        <v>4.83</v>
      </c>
      <c r="BC82" s="265">
        <f>IF(INDEX('[5]Hospital Capacity'!$I$2:$I$126,MATCH('Data Table'!A82,'[5]Hospital Capacity'!$B$2:$B$126,0))&gt;100,100,INDEX('[5]Hospital Capacity'!$I$2:$I$126,MATCH('Data Table'!A82,'[5]Hospital Capacity'!$B$2:$B$126,0)))</f>
        <v>0.29463716417910446</v>
      </c>
      <c r="BD82" s="45">
        <v>282.95719843578547</v>
      </c>
      <c r="BE82" s="45">
        <f>INDEX('[3]60-Mile'!$S$4:$S$129,MATCH(E82,'[3]60-Mile'!$A$4:$A$129,0))</f>
        <v>523.39686172133906</v>
      </c>
      <c r="BF82" s="47">
        <f t="shared" si="99"/>
        <v>30</v>
      </c>
      <c r="BG82" s="43">
        <f t="shared" si="100"/>
        <v>26.277151441842463</v>
      </c>
      <c r="BH82" s="95">
        <v>2635.4285714285716</v>
      </c>
      <c r="BI82" s="45">
        <f>INDEX('[3]60-Mile'!$V$4:$V$129,MATCH(E82,'[3]60-Mile'!$A$4:$A$129,0))</f>
        <v>1490.5714285714287</v>
      </c>
      <c r="BJ82" s="47">
        <f t="shared" si="101"/>
        <v>30</v>
      </c>
      <c r="BK82" s="47">
        <f t="shared" si="73"/>
        <v>30</v>
      </c>
      <c r="BL82" s="95">
        <v>65.142857142857139</v>
      </c>
      <c r="BM82" s="45">
        <f>INDEX('[3]60-Mile'!$AA$4:$AA$129,MATCH(E82,'[3]60-Mile'!$A$4:$A$129,0))</f>
        <v>37.857142857142854</v>
      </c>
      <c r="BO82" s="20">
        <v>19453561</v>
      </c>
      <c r="BP82" s="38">
        <v>31.979780840140677</v>
      </c>
      <c r="BQ82" s="38">
        <f>INDEX('[3]60-Mile'!$U$4:$U$129,MATCH(E82,'[3]60-Mile'!$A$4:$A$129,0))</f>
        <v>26.277151441842463</v>
      </c>
      <c r="BR82" s="38">
        <v>-1.7095112913514545</v>
      </c>
      <c r="BS82" s="38">
        <f>INDEX('[3]60-Mile'!$Z$4:$Z$129,MATCH(E82,'[3]60-Mile'!$A$4:$A$129,0))</f>
        <v>43.595423617910001</v>
      </c>
      <c r="BT82" s="118">
        <f t="shared" si="96"/>
        <v>0.95203271211763774</v>
      </c>
      <c r="BU82" s="266">
        <v>0.70536283582089554</v>
      </c>
      <c r="BV82" s="2">
        <f>'[3]60-Mile'!B82</f>
        <v>1077</v>
      </c>
      <c r="BW82" s="2">
        <f>'[3]60-Mile'!C82</f>
        <v>1813</v>
      </c>
      <c r="BX82" s="2">
        <f>'[3]60-Mile'!D82</f>
        <v>939</v>
      </c>
      <c r="BY82" s="2">
        <f>'[3]60-Mile'!E82</f>
        <v>1140</v>
      </c>
      <c r="BZ82" s="2">
        <f>'[3]60-Mile'!F82</f>
        <v>1857</v>
      </c>
      <c r="CA82" s="2">
        <f>'[3]60-Mile'!G82</f>
        <v>2158</v>
      </c>
      <c r="CB82" s="2">
        <f>'[3]60-Mile'!H82</f>
        <v>1450</v>
      </c>
      <c r="CC82" s="2">
        <f>'[3]60-Mile'!I82</f>
        <v>12</v>
      </c>
      <c r="CD82" s="2">
        <f>'[3]60-Mile'!J82</f>
        <v>27</v>
      </c>
      <c r="CE82" s="2">
        <f>'[3]60-Mile'!K82</f>
        <v>57</v>
      </c>
      <c r="CF82" s="2">
        <f>'[3]60-Mile'!L82</f>
        <v>47</v>
      </c>
      <c r="CG82" s="2">
        <f>'[3]60-Mile'!M82</f>
        <v>49</v>
      </c>
      <c r="CH82" s="2">
        <f>'[3]60-Mile'!N82</f>
        <v>49</v>
      </c>
      <c r="CI82" s="2">
        <f>'[3]60-Mile'!O82</f>
        <v>24</v>
      </c>
      <c r="CK82" s="2">
        <v>30544</v>
      </c>
      <c r="CL82" s="2">
        <v>18028</v>
      </c>
      <c r="CM82" s="2">
        <v>26495</v>
      </c>
      <c r="CN82" s="2">
        <v>23029</v>
      </c>
      <c r="CO82" s="2">
        <v>23197</v>
      </c>
      <c r="CP82" s="2">
        <v>19203</v>
      </c>
      <c r="CQ82" s="2">
        <v>43505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1.5031786696265183E-4</v>
      </c>
      <c r="G83" s="31">
        <f t="shared" si="97"/>
        <v>0.61435990201208124</v>
      </c>
      <c r="H83" s="31">
        <f t="shared" si="66"/>
        <v>2.4467395490875617E-4</v>
      </c>
      <c r="I83" s="31">
        <f t="shared" si="74"/>
        <v>3.3136790021647253</v>
      </c>
      <c r="J83" s="31">
        <f t="shared" si="67"/>
        <v>0.12858153282109192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0.21902007038327492</v>
      </c>
      <c r="N83" s="31">
        <f t="shared" si="69"/>
        <v>2.211522119056188E-2</v>
      </c>
      <c r="O83" s="31">
        <f t="shared" si="75"/>
        <v>2.9127802323678609E-2</v>
      </c>
      <c r="P83" s="31">
        <f t="shared" si="76"/>
        <v>2.3323615160349854E-2</v>
      </c>
      <c r="Q83" s="31">
        <f t="shared" si="77"/>
        <v>0.3034112854951071</v>
      </c>
      <c r="R83" s="31">
        <f t="shared" si="78"/>
        <v>0.2752318455447692</v>
      </c>
      <c r="S83" s="31">
        <f t="shared" si="79"/>
        <v>1.3495290420527741</v>
      </c>
      <c r="T83" s="31">
        <f t="shared" si="80"/>
        <v>1.2081934878707374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0.63584178658488644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8.9482934443994647E-2</v>
      </c>
      <c r="AJ83" s="41">
        <f t="shared" si="87"/>
        <v>0.11375102723419601</v>
      </c>
      <c r="AK83" s="41">
        <f t="shared" si="88"/>
        <v>6.5381655856867962E-2</v>
      </c>
      <c r="AL83" s="41">
        <f t="shared" si="89"/>
        <v>0</v>
      </c>
      <c r="AM83" s="41">
        <f t="shared" si="90"/>
        <v>0</v>
      </c>
      <c r="AN83" s="41">
        <f t="shared" si="91"/>
        <v>0.2752318455447692</v>
      </c>
      <c r="AO83" s="41">
        <f t="shared" si="92"/>
        <v>1.4563901161839305E-2</v>
      </c>
      <c r="AP83" s="41">
        <f t="shared" si="93"/>
        <v>0.98211136440979319</v>
      </c>
      <c r="AQ83" s="41">
        <f t="shared" si="94"/>
        <v>0</v>
      </c>
      <c r="AR83" s="41">
        <f t="shared" si="98"/>
        <v>0.36741767764298089</v>
      </c>
      <c r="AS83" s="41">
        <f t="shared" si="95"/>
        <v>1.1661807580174927E-2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12381</v>
      </c>
      <c r="AZ83" s="46">
        <v>0.16104481975351789</v>
      </c>
      <c r="BA83" s="43">
        <v>2.36</v>
      </c>
      <c r="BB83" s="43">
        <v>4.2300000000000004</v>
      </c>
      <c r="BC83" s="265">
        <f>IF(INDEX('[5]Hospital Capacity'!$I$2:$I$126,MATCH('Data Table'!A83,'[5]Hospital Capacity'!$B$2:$B$126,0))&gt;100,100,INDEX('[5]Hospital Capacity'!$I$2:$I$126,MATCH('Data Table'!A83,'[5]Hospital Capacity'!$B$2:$B$126,0)))</f>
        <v>0.12930208685461902</v>
      </c>
      <c r="BD83" s="45">
        <v>258.40057636560022</v>
      </c>
      <c r="BE83" s="45">
        <f>INDEX('[3]60-Mile'!$S$4:$S$129,MATCH(E83,'[3]60-Mile'!$A$4:$A$129,0))</f>
        <v>177.23792687260783</v>
      </c>
      <c r="BF83" s="47">
        <f t="shared" si="99"/>
        <v>30</v>
      </c>
      <c r="BG83" s="43">
        <f t="shared" si="100"/>
        <v>30</v>
      </c>
      <c r="BH83" s="95">
        <v>726.28571428571433</v>
      </c>
      <c r="BI83" s="45">
        <f>INDEX('[3]60-Mile'!$V$4:$V$129,MATCH(E83,'[3]60-Mile'!$A$4:$A$129,0))</f>
        <v>25.428571428571427</v>
      </c>
      <c r="BJ83" s="47">
        <f t="shared" si="101"/>
        <v>0.85475564567572737</v>
      </c>
      <c r="BK83" s="47">
        <f t="shared" si="73"/>
        <v>30</v>
      </c>
      <c r="BL83" s="95">
        <v>30.285714285714285</v>
      </c>
      <c r="BM83" s="45">
        <f>INDEX('[3]60-Mile'!$AA$4:$AA$129,MATCH(E83,'[3]60-Mile'!$A$4:$A$129,0))</f>
        <v>1.1428571428571428</v>
      </c>
      <c r="BO83" s="20">
        <v>39512223</v>
      </c>
      <c r="BP83" s="38">
        <v>58.710546965288565</v>
      </c>
      <c r="BQ83" s="38">
        <f>INDEX('[3]60-Mile'!$U$4:$U$129,MATCH(E83,'[3]60-Mile'!$A$4:$A$129,0))</f>
        <v>42.203147621626535</v>
      </c>
      <c r="BR83" s="38">
        <v>0.85475564567572737</v>
      </c>
      <c r="BS83" s="38">
        <f>INDEX('[3]60-Mile'!$Z$4:$Z$129,MATCH(E83,'[3]60-Mile'!$A$4:$A$129,0))</f>
        <v>36.649064715511713</v>
      </c>
      <c r="BT83" s="118">
        <f t="shared" si="96"/>
        <v>-0.27168357316977276</v>
      </c>
      <c r="BU83" s="266">
        <v>0.87069791314538092</v>
      </c>
      <c r="BV83" s="2">
        <f>'[3]60-Mile'!B83</f>
        <v>17</v>
      </c>
      <c r="BW83" s="2">
        <f>'[3]60-Mile'!C83</f>
        <v>13</v>
      </c>
      <c r="BX83" s="2">
        <f>'[3]60-Mile'!D83</f>
        <v>47</v>
      </c>
      <c r="BY83" s="2">
        <f>'[3]60-Mile'!E83</f>
        <v>12</v>
      </c>
      <c r="BZ83" s="2">
        <f>'[3]60-Mile'!F83</f>
        <v>32</v>
      </c>
      <c r="CA83" s="2">
        <f>'[3]60-Mile'!G83</f>
        <v>26</v>
      </c>
      <c r="CB83" s="2">
        <f>'[3]60-Mile'!H83</f>
        <v>31</v>
      </c>
      <c r="CC83" s="2">
        <f>'[3]60-Mile'!I83</f>
        <v>0</v>
      </c>
      <c r="CD83" s="2">
        <f>'[3]60-Mile'!J83</f>
        <v>1</v>
      </c>
      <c r="CE83" s="2">
        <f>'[3]60-Mile'!K83</f>
        <v>3</v>
      </c>
      <c r="CF83" s="2">
        <f>'[3]60-Mile'!L83</f>
        <v>0</v>
      </c>
      <c r="CG83" s="2">
        <f>'[3]60-Mile'!M83</f>
        <v>4</v>
      </c>
      <c r="CH83" s="2">
        <f>'[3]60-Mile'!N83</f>
        <v>0</v>
      </c>
      <c r="CI83" s="2">
        <f>'[3]60-Mile'!O83</f>
        <v>0</v>
      </c>
      <c r="CK83" s="2">
        <v>9899</v>
      </c>
      <c r="CL83" s="2">
        <v>6557</v>
      </c>
      <c r="CM83" s="2">
        <v>11535</v>
      </c>
      <c r="CN83" s="2">
        <v>19503</v>
      </c>
      <c r="CO83" s="2">
        <v>2459</v>
      </c>
      <c r="CP83" s="2">
        <v>18991</v>
      </c>
      <c r="CQ83" s="2">
        <v>12381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8.1998520041559358E-17</v>
      </c>
      <c r="G84" s="31">
        <f t="shared" si="97"/>
        <v>0.61956910441439017</v>
      </c>
      <c r="H84" s="31">
        <f>M84*(J84^I84)</f>
        <v>1.3234765816649854E-16</v>
      </c>
      <c r="I84" s="31">
        <f t="shared" si="74"/>
        <v>3.3419235130398928</v>
      </c>
      <c r="J84" s="31">
        <f>L84*(AK84+(K84*AJ84))</f>
        <v>2.788236992993125E-4</v>
      </c>
      <c r="K84" s="31">
        <f t="shared" si="63"/>
        <v>0.01</v>
      </c>
      <c r="L84" s="31">
        <f t="shared" si="64"/>
        <v>0.01</v>
      </c>
      <c r="M84" s="31">
        <f t="shared" si="68"/>
        <v>1.0026574109225012E-4</v>
      </c>
      <c r="N84" s="31">
        <f t="shared" si="69"/>
        <v>0</v>
      </c>
      <c r="O84" s="31">
        <f t="shared" si="75"/>
        <v>0</v>
      </c>
      <c r="P84" s="31">
        <f t="shared" si="76"/>
        <v>0</v>
      </c>
      <c r="Q84" s="31">
        <f t="shared" si="77"/>
        <v>1.0026574109225013</v>
      </c>
      <c r="R84" s="31">
        <f t="shared" si="78"/>
        <v>1.0026574109225013</v>
      </c>
      <c r="S84" s="31">
        <f t="shared" si="79"/>
        <v>0</v>
      </c>
      <c r="T84" s="31">
        <f t="shared" si="80"/>
        <v>0.74201658450655406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0.83667531650546512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9.363136431633886E-3</v>
      </c>
      <c r="AK84" s="41">
        <f t="shared" si="88"/>
        <v>2.7788738565614909E-2</v>
      </c>
      <c r="AL84" s="41">
        <f t="shared" si="89"/>
        <v>1</v>
      </c>
      <c r="AM84" s="41">
        <f t="shared" si="90"/>
        <v>0</v>
      </c>
      <c r="AN84" s="41">
        <f t="shared" si="91"/>
        <v>2.6574109225012202E-3</v>
      </c>
      <c r="AO84" s="41">
        <f t="shared" si="92"/>
        <v>0</v>
      </c>
      <c r="AP84" s="41">
        <f t="shared" si="93"/>
        <v>0</v>
      </c>
      <c r="AQ84" s="41">
        <f t="shared" si="94"/>
        <v>0</v>
      </c>
      <c r="AR84" s="41">
        <f t="shared" si="98"/>
        <v>0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2165</v>
      </c>
      <c r="AZ84" s="46">
        <v>0.20492137915440586</v>
      </c>
      <c r="BA84" s="43">
        <v>2.8</v>
      </c>
      <c r="BB84" s="43">
        <v>5.64</v>
      </c>
      <c r="BC84" s="265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63.62380483976883</v>
      </c>
      <c r="BE84" s="45">
        <f>INDEX('[3]60-Mile'!$S$4:$S$129,MATCH(E84,'[3]60-Mile'!$A$4:$A$129,0))</f>
        <v>87.765490609092495</v>
      </c>
      <c r="BF84" s="47">
        <f t="shared" si="99"/>
        <v>9.4582765248766236</v>
      </c>
      <c r="BG84" s="43">
        <f t="shared" si="100"/>
        <v>30</v>
      </c>
      <c r="BH84" s="95">
        <v>8.2857142857142865</v>
      </c>
      <c r="BI84" s="45">
        <f>INDEX('[3]60-Mile'!$V$4:$V$129,MATCH(E84,'[3]60-Mile'!$A$4:$A$129,0))</f>
        <v>0</v>
      </c>
      <c r="BJ84" s="47">
        <f t="shared" si="101"/>
        <v>30</v>
      </c>
      <c r="BK84" s="47">
        <f t="shared" si="73"/>
        <v>30</v>
      </c>
      <c r="BL84" s="95">
        <v>0</v>
      </c>
      <c r="BM84" s="45">
        <f>INDEX('[3]60-Mile'!$AA$4:$AA$129,MATCH(E84,'[3]60-Mile'!$A$4:$A$129,0))</f>
        <v>0</v>
      </c>
      <c r="BO84" s="20">
        <v>21477737</v>
      </c>
      <c r="BP84" s="38">
        <v>9.4582765248766236</v>
      </c>
      <c r="BQ84" s="38">
        <f>INDEX('[3]60-Mile'!$U$4:$U$129,MATCH(E84,'[3]60-Mile'!$A$4:$A$129,0))</f>
        <v>0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-0.67335063301093023</v>
      </c>
      <c r="BU84" s="266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472</v>
      </c>
      <c r="CL84" s="2">
        <v>1389</v>
      </c>
      <c r="CM84" s="2">
        <v>1477</v>
      </c>
      <c r="CN84" s="2">
        <v>1419</v>
      </c>
      <c r="CO84" s="2">
        <v>2216</v>
      </c>
      <c r="CP84" s="2">
        <v>0</v>
      </c>
      <c r="CQ84" s="2">
        <v>2165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3.8826440116511524E-5</v>
      </c>
      <c r="G85" s="31">
        <f t="shared" si="97"/>
        <v>0.45433578586544382</v>
      </c>
      <c r="H85" s="31">
        <f t="shared" si="66"/>
        <v>8.5457587371315653E-5</v>
      </c>
      <c r="I85" s="31">
        <f t="shared" si="74"/>
        <v>3.2981135965364397</v>
      </c>
      <c r="J85" s="31">
        <f t="shared" si="67"/>
        <v>7.2206441878696501E-2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0.49693183933801732</v>
      </c>
      <c r="N85" s="31">
        <f t="shared" si="69"/>
        <v>0.85965227642247954</v>
      </c>
      <c r="O85" s="31">
        <f t="shared" si="75"/>
        <v>0.93021602541038195</v>
      </c>
      <c r="P85" s="31">
        <f t="shared" si="76"/>
        <v>0.86973162296934781</v>
      </c>
      <c r="Q85" s="31">
        <f t="shared" si="77"/>
        <v>1.0384751789568101</v>
      </c>
      <c r="R85" s="31">
        <f t="shared" si="78"/>
        <v>2.3808232550572156E-2</v>
      </c>
      <c r="S85" s="31">
        <f t="shared" si="79"/>
        <v>2.0797227036395145E-2</v>
      </c>
      <c r="T85" s="31">
        <f t="shared" si="80"/>
        <v>1.1666437319389018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0.85715970747817882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4.8098275861582079E-2</v>
      </c>
      <c r="AJ85" s="41">
        <f t="shared" si="87"/>
        <v>0.27402689968211363</v>
      </c>
      <c r="AK85" s="41">
        <f t="shared" si="88"/>
        <v>5.4769112147253572E-2</v>
      </c>
      <c r="AL85" s="41">
        <f t="shared" si="89"/>
        <v>0</v>
      </c>
      <c r="AM85" s="41">
        <f t="shared" si="90"/>
        <v>0.91467028821516017</v>
      </c>
      <c r="AN85" s="41">
        <f t="shared" si="91"/>
        <v>2.3808232550572156E-2</v>
      </c>
      <c r="AO85" s="41">
        <f t="shared" si="92"/>
        <v>7.7728685976108658E-3</v>
      </c>
      <c r="AP85" s="41">
        <f t="shared" si="93"/>
        <v>0</v>
      </c>
      <c r="AQ85" s="41">
        <f t="shared" si="94"/>
        <v>0.86681617107430409</v>
      </c>
      <c r="AR85" s="41">
        <f t="shared" si="98"/>
        <v>2.0797227036395145E-2</v>
      </c>
      <c r="AS85" s="41">
        <f t="shared" si="95"/>
        <v>1.4577259475218659E-3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1123</v>
      </c>
      <c r="AZ85" s="46">
        <v>0.1346718317412921</v>
      </c>
      <c r="BA85" s="43">
        <v>1.42</v>
      </c>
      <c r="BB85" s="43">
        <v>5.3</v>
      </c>
      <c r="BC85" s="265">
        <f>IF(INDEX('[5]Hospital Capacity'!$I$2:$I$126,MATCH('Data Table'!A85,'[5]Hospital Capacity'!$B$2:$B$126,0))&gt;100,100,INDEX('[5]Hospital Capacity'!$I$2:$I$126,MATCH('Data Table'!A85,'[5]Hospital Capacity'!$B$2:$B$126,0)))</f>
        <v>6.9501603648281937E-2</v>
      </c>
      <c r="BD85" s="45">
        <v>557.45841486467179</v>
      </c>
      <c r="BE85" s="45">
        <f>INDEX('[3]60-Mile'!$S$4:$S$129,MATCH(E85,'[3]60-Mile'!$A$4:$A$129,0))</f>
        <v>151.97970779650606</v>
      </c>
      <c r="BF85" s="47">
        <f t="shared" si="99"/>
        <v>30</v>
      </c>
      <c r="BG85" s="43">
        <f t="shared" si="100"/>
        <v>14.308867208788179</v>
      </c>
      <c r="BH85" s="95">
        <v>64</v>
      </c>
      <c r="BI85" s="45">
        <f>INDEX('[3]60-Mile'!$V$4:$V$129,MATCH(E85,'[3]60-Mile'!$A$4:$A$129,0))</f>
        <v>13.571428571428571</v>
      </c>
      <c r="BJ85" s="47">
        <f t="shared" si="101"/>
        <v>30</v>
      </c>
      <c r="BK85" s="47">
        <f t="shared" si="73"/>
        <v>14.206699082890461</v>
      </c>
      <c r="BL85" s="95">
        <v>1.7142857142857142</v>
      </c>
      <c r="BM85" s="45">
        <f>INDEX('[3]60-Mile'!$AA$4:$AA$129,MATCH(E85,'[3]60-Mile'!$A$4:$A$129,0))</f>
        <v>0.14285714285714285</v>
      </c>
      <c r="BO85" s="20">
        <v>731545</v>
      </c>
      <c r="BP85" s="38">
        <v>84.757902982179758</v>
      </c>
      <c r="BQ85" s="38">
        <f>INDEX('[3]60-Mile'!$U$4:$U$129,MATCH(E85,'[3]60-Mile'!$A$4:$A$129,0))</f>
        <v>14.308867208788179</v>
      </c>
      <c r="BR85" s="38">
        <v>0</v>
      </c>
      <c r="BS85" s="38">
        <f>INDEX('[3]60-Mile'!$Z$4:$Z$129,MATCH(E85,'[3]60-Mile'!$A$4:$A$129,0))</f>
        <v>14.206699082890461</v>
      </c>
      <c r="BT85" s="118">
        <f t="shared" si="96"/>
        <v>-0.71431941495635765</v>
      </c>
      <c r="BU85" s="266">
        <v>0.93049839635171805</v>
      </c>
      <c r="BV85" s="2">
        <f>'[3]60-Mile'!B85</f>
        <v>4</v>
      </c>
      <c r="BW85" s="2">
        <f>'[3]60-Mile'!C85</f>
        <v>6</v>
      </c>
      <c r="BX85" s="2">
        <f>'[3]60-Mile'!D85</f>
        <v>13</v>
      </c>
      <c r="BY85" s="2">
        <f>'[3]60-Mile'!E85</f>
        <v>15</v>
      </c>
      <c r="BZ85" s="2">
        <f>'[3]60-Mile'!F85</f>
        <v>20</v>
      </c>
      <c r="CA85" s="2">
        <f>'[3]60-Mile'!G85</f>
        <v>26</v>
      </c>
      <c r="CB85" s="2">
        <f>'[3]60-Mile'!H85</f>
        <v>11</v>
      </c>
      <c r="CC85" s="2">
        <f>'[3]60-Mile'!I85</f>
        <v>0</v>
      </c>
      <c r="CD85" s="2">
        <f>'[3]60-Mile'!J85</f>
        <v>0</v>
      </c>
      <c r="CE85" s="2">
        <f>'[3]60-Mile'!K85</f>
        <v>0</v>
      </c>
      <c r="CF85" s="2">
        <f>'[3]60-Mile'!L85</f>
        <v>0</v>
      </c>
      <c r="CG85" s="2">
        <f>'[3]60-Mile'!M85</f>
        <v>0</v>
      </c>
      <c r="CH85" s="2">
        <f>'[3]60-Mile'!N85</f>
        <v>1</v>
      </c>
      <c r="CI85" s="2">
        <f>'[3]60-Mile'!O85</f>
        <v>0</v>
      </c>
      <c r="CK85" s="2">
        <v>1085</v>
      </c>
      <c r="CL85" s="2">
        <v>398</v>
      </c>
      <c r="CM85" s="2">
        <v>190</v>
      </c>
      <c r="CN85" s="2">
        <v>926</v>
      </c>
      <c r="CO85" s="2">
        <v>1316</v>
      </c>
      <c r="CP85" s="2">
        <v>860</v>
      </c>
      <c r="CQ85" s="2">
        <v>1123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1.3330390110766085E-4</v>
      </c>
      <c r="G86" s="31">
        <f t="shared" si="97"/>
        <v>0.56675075616623627</v>
      </c>
      <c r="H86" s="31">
        <f t="shared" si="66"/>
        <v>2.352072752569224E-4</v>
      </c>
      <c r="I86" s="31">
        <f t="shared" si="74"/>
        <v>3.2639418616637461</v>
      </c>
      <c r="J86" s="31">
        <f t="shared" si="67"/>
        <v>0.14013792933440719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0.14356326969528804</v>
      </c>
      <c r="N86" s="31">
        <f t="shared" si="69"/>
        <v>5.1353539510490216E-2</v>
      </c>
      <c r="O86" s="31">
        <f t="shared" si="75"/>
        <v>0.17035028698254193</v>
      </c>
      <c r="P86" s="31">
        <f t="shared" si="76"/>
        <v>2.9154518950437317E-3</v>
      </c>
      <c r="Q86" s="31">
        <f t="shared" si="77"/>
        <v>0.10321633945190606</v>
      </c>
      <c r="R86" s="31">
        <f t="shared" si="78"/>
        <v>0.10114431368295461</v>
      </c>
      <c r="S86" s="31">
        <f t="shared" si="79"/>
        <v>9.8786828422876935E-2</v>
      </c>
      <c r="T86" s="31">
        <f t="shared" si="80"/>
        <v>0.71070483875034918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0.81996540064480616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4.4523518069420891E-2</v>
      </c>
      <c r="AJ86" s="41">
        <f t="shared" si="87"/>
        <v>0.12443429824658553</v>
      </c>
      <c r="AK86" s="41">
        <f t="shared" si="88"/>
        <v>2.7476615559897489E-2</v>
      </c>
      <c r="AL86" s="41">
        <f t="shared" si="89"/>
        <v>0</v>
      </c>
      <c r="AM86" s="41">
        <f t="shared" si="90"/>
        <v>0.1502226482982022</v>
      </c>
      <c r="AN86" s="41">
        <f t="shared" si="91"/>
        <v>0.10114431368295461</v>
      </c>
      <c r="AO86" s="41">
        <f t="shared" si="92"/>
        <v>1.0063819342169858E-2</v>
      </c>
      <c r="AP86" s="41">
        <f t="shared" si="93"/>
        <v>0</v>
      </c>
      <c r="AQ86" s="41">
        <f t="shared" si="94"/>
        <v>0</v>
      </c>
      <c r="AR86" s="41">
        <f t="shared" si="98"/>
        <v>9.8786828422876935E-2</v>
      </c>
      <c r="AS86" s="41">
        <f t="shared" si="95"/>
        <v>1.4577259475218659E-3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3015</v>
      </c>
      <c r="AZ86" s="46">
        <v>0.21538107033815312</v>
      </c>
      <c r="BA86" s="43">
        <v>2.04</v>
      </c>
      <c r="BB86" s="43">
        <v>5.48</v>
      </c>
      <c r="BC86" s="265">
        <f>IF(INDEX('[5]Hospital Capacity'!$I$2:$I$126,MATCH('Data Table'!A86,'[5]Hospital Capacity'!$B$2:$B$126,0))&gt;100,100,INDEX('[5]Hospital Capacity'!$I$2:$I$126,MATCH('Data Table'!A86,'[5]Hospital Capacity'!$B$2:$B$126,0)))</f>
        <v>6.4336108736896935E-2</v>
      </c>
      <c r="BD86" s="45">
        <v>278.33443096435275</v>
      </c>
      <c r="BE86" s="45">
        <f>INDEX('[3]60-Mile'!$S$4:$S$129,MATCH(E86,'[3]60-Mile'!$A$4:$A$129,0))</f>
        <v>87.022627119167851</v>
      </c>
      <c r="BF86" s="47">
        <f t="shared" si="99"/>
        <v>30</v>
      </c>
      <c r="BG86" s="43">
        <f t="shared" si="100"/>
        <v>27.422936381486441</v>
      </c>
      <c r="BH86" s="95">
        <v>267.71428571428572</v>
      </c>
      <c r="BI86" s="45">
        <f>INDEX('[3]60-Mile'!$V$4:$V$129,MATCH(E86,'[3]60-Mile'!$A$4:$A$129,0))</f>
        <v>17.571428571428573</v>
      </c>
      <c r="BJ86" s="47">
        <f t="shared" si="101"/>
        <v>30</v>
      </c>
      <c r="BK86" s="47">
        <f t="shared" si="73"/>
        <v>30</v>
      </c>
      <c r="BL86" s="95">
        <v>8.1428571428571423</v>
      </c>
      <c r="BM86" s="45">
        <f>INDEX('[3]60-Mile'!$AA$4:$AA$129,MATCH(E86,'[3]60-Mile'!$A$4:$A$129,0))</f>
        <v>0.14285714285714285</v>
      </c>
      <c r="BO86" s="20">
        <v>884659</v>
      </c>
      <c r="BP86" s="38">
        <v>42.266303821764978</v>
      </c>
      <c r="BQ86" s="38">
        <f>INDEX('[3]60-Mile'!$U$4:$U$129,MATCH(E86,'[3]60-Mile'!$A$4:$A$129,0))</f>
        <v>27.422936381486441</v>
      </c>
      <c r="BR86" s="38">
        <v>-1</v>
      </c>
      <c r="BS86" s="38">
        <f>INDEX('[3]60-Mile'!$Z$4:$Z$129,MATCH(E86,'[3]60-Mile'!$A$4:$A$129,0))</f>
        <v>159.77017452323577</v>
      </c>
      <c r="BT86" s="118">
        <f t="shared" si="96"/>
        <v>-0.63993080128961233</v>
      </c>
      <c r="BU86" s="266">
        <v>0.93566389126310301</v>
      </c>
      <c r="BV86" s="2">
        <f>'[3]60-Mile'!B86</f>
        <v>17</v>
      </c>
      <c r="BW86" s="2">
        <f>'[3]60-Mile'!C86</f>
        <v>10</v>
      </c>
      <c r="BX86" s="2">
        <f>'[3]60-Mile'!D86</f>
        <v>24</v>
      </c>
      <c r="BY86" s="2">
        <f>'[3]60-Mile'!E86</f>
        <v>15</v>
      </c>
      <c r="BZ86" s="2">
        <f>'[3]60-Mile'!F86</f>
        <v>30</v>
      </c>
      <c r="CA86" s="2">
        <f>'[3]60-Mile'!G86</f>
        <v>13</v>
      </c>
      <c r="CB86" s="2">
        <f>'[3]60-Mile'!H86</f>
        <v>14</v>
      </c>
      <c r="CC86" s="2">
        <f>'[3]60-Mile'!I86</f>
        <v>0</v>
      </c>
      <c r="CD86" s="2">
        <f>'[3]60-Mile'!J86</f>
        <v>0</v>
      </c>
      <c r="CE86" s="2">
        <f>'[3]60-Mile'!K86</f>
        <v>0</v>
      </c>
      <c r="CF86" s="2">
        <f>'[3]60-Mile'!L86</f>
        <v>0</v>
      </c>
      <c r="CG86" s="2">
        <f>'[3]60-Mile'!M86</f>
        <v>1</v>
      </c>
      <c r="CH86" s="2">
        <f>'[3]60-Mile'!N86</f>
        <v>0</v>
      </c>
      <c r="CI86" s="2">
        <f>'[3]60-Mile'!O86</f>
        <v>0</v>
      </c>
      <c r="CK86" s="2">
        <v>0</v>
      </c>
      <c r="CL86" s="2">
        <v>1033</v>
      </c>
      <c r="CM86" s="2">
        <v>760</v>
      </c>
      <c r="CN86" s="2">
        <v>3710</v>
      </c>
      <c r="CO86" s="2">
        <v>2072</v>
      </c>
      <c r="CP86" s="2">
        <v>3341</v>
      </c>
      <c r="CQ86" s="2">
        <v>3015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1.4717691670531241E-4</v>
      </c>
      <c r="G87" s="31">
        <f t="shared" si="97"/>
        <v>1.3749102205859023</v>
      </c>
      <c r="H87" s="31">
        <f t="shared" si="66"/>
        <v>1.0704474699634907E-4</v>
      </c>
      <c r="I87" s="31">
        <f t="shared" si="74"/>
        <v>3.3736212761570972</v>
      </c>
      <c r="J87" s="31">
        <f t="shared" si="67"/>
        <v>0.16520263563258877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4.6524310095750671E-2</v>
      </c>
      <c r="N87" s="31">
        <f t="shared" si="69"/>
        <v>3.3865646578232614E-2</v>
      </c>
      <c r="O87" s="31">
        <f t="shared" si="75"/>
        <v>2.3727704140075277E-2</v>
      </c>
      <c r="P87" s="31">
        <f t="shared" si="76"/>
        <v>3.7900874635568516E-2</v>
      </c>
      <c r="Q87" s="31">
        <f t="shared" si="77"/>
        <v>3.0526828756913617E-2</v>
      </c>
      <c r="R87" s="31">
        <f t="shared" si="78"/>
        <v>3.4166711860729973E-3</v>
      </c>
      <c r="S87" s="31">
        <f t="shared" si="79"/>
        <v>8.6655112651646445E-3</v>
      </c>
      <c r="T87" s="31">
        <f t="shared" si="80"/>
        <v>0.71529108052294865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0.86578988755209563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0.17579860219139093</v>
      </c>
      <c r="AJ87" s="41">
        <f t="shared" si="87"/>
        <v>6.1275479828631227E-2</v>
      </c>
      <c r="AK87" s="41">
        <f t="shared" si="88"/>
        <v>0.15922977545076045</v>
      </c>
      <c r="AL87" s="41">
        <f t="shared" si="89"/>
        <v>0</v>
      </c>
      <c r="AM87" s="41">
        <f t="shared" si="90"/>
        <v>0</v>
      </c>
      <c r="AN87" s="41">
        <f t="shared" si="91"/>
        <v>3.4166711860729973E-3</v>
      </c>
      <c r="AO87" s="41">
        <f t="shared" si="92"/>
        <v>1.1863852070037638E-2</v>
      </c>
      <c r="AP87" s="41">
        <f t="shared" si="93"/>
        <v>0</v>
      </c>
      <c r="AQ87" s="41">
        <f t="shared" si="94"/>
        <v>0</v>
      </c>
      <c r="AR87" s="41">
        <f t="shared" si="98"/>
        <v>8.6655112651646445E-3</v>
      </c>
      <c r="AS87" s="41">
        <f t="shared" si="95"/>
        <v>1.8950437317784258E-2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684</v>
      </c>
      <c r="AZ87" s="46">
        <v>0.20784117089708143</v>
      </c>
      <c r="BA87" s="43">
        <v>2.31</v>
      </c>
      <c r="BB87" s="43">
        <v>11.93</v>
      </c>
      <c r="BC87" s="265">
        <f>IF(INDEX('[5]Hospital Capacity'!$I$2:$I$126,MATCH('Data Table'!A87,'[5]Hospital Capacity'!$B$2:$B$126,0))&gt;100,100,INDEX('[5]Hospital Capacity'!$I$2:$I$126,MATCH('Data Table'!A87,'[5]Hospital Capacity'!$B$2:$B$126,0)))</f>
        <v>0.25402749999999996</v>
      </c>
      <c r="BD87" s="45">
        <v>160.48675102508707</v>
      </c>
      <c r="BE87" s="45">
        <f>INDEX('[3]60-Mile'!$S$4:$S$129,MATCH(E87,'[3]60-Mile'!$A$4:$A$129,0))</f>
        <v>400.59967966663862</v>
      </c>
      <c r="BF87" s="47">
        <f t="shared" si="99"/>
        <v>30</v>
      </c>
      <c r="BG87" s="43">
        <f t="shared" si="100"/>
        <v>30</v>
      </c>
      <c r="BH87" s="95">
        <v>10.285714285714286</v>
      </c>
      <c r="BI87" s="45">
        <f>INDEX('[3]60-Mile'!$V$4:$V$129,MATCH(E87,'[3]60-Mile'!$A$4:$A$129,0))</f>
        <v>20.714285714285715</v>
      </c>
      <c r="BJ87" s="47">
        <f t="shared" si="101"/>
        <v>30</v>
      </c>
      <c r="BK87" s="47">
        <f t="shared" si="73"/>
        <v>30</v>
      </c>
      <c r="BL87" s="95">
        <v>0.7142857142857143</v>
      </c>
      <c r="BM87" s="45">
        <f>INDEX('[3]60-Mile'!$AA$4:$AA$129,MATCH(E87,'[3]60-Mile'!$A$4:$A$129,0))</f>
        <v>1.8571428571428572</v>
      </c>
      <c r="BO87" s="20">
        <v>7614893</v>
      </c>
      <c r="BP87" s="38">
        <v>89.762113840082876</v>
      </c>
      <c r="BQ87" s="38">
        <f>INDEX('[3]60-Mile'!$U$4:$U$129,MATCH(E87,'[3]60-Mile'!$A$4:$A$129,0))</f>
        <v>109.54318082089006</v>
      </c>
      <c r="BR87" s="38">
        <v>0</v>
      </c>
      <c r="BS87" s="38">
        <f>INDEX('[3]60-Mile'!$Z$4:$Z$129,MATCH(E87,'[3]60-Mile'!$A$4:$A$129,0))</f>
        <v>59.370047590916712</v>
      </c>
      <c r="BT87" s="118">
        <f t="shared" si="96"/>
        <v>-0.73157977510419125</v>
      </c>
      <c r="BU87" s="266">
        <v>0.74597250000000004</v>
      </c>
      <c r="BV87" s="2">
        <f>'[3]60-Mile'!B87</f>
        <v>16</v>
      </c>
      <c r="BW87" s="2">
        <f>'[3]60-Mile'!C87</f>
        <v>18</v>
      </c>
      <c r="BX87" s="2">
        <f>'[3]60-Mile'!D87</f>
        <v>17</v>
      </c>
      <c r="BY87" s="2">
        <f>'[3]60-Mile'!E87</f>
        <v>33</v>
      </c>
      <c r="BZ87" s="2">
        <f>'[3]60-Mile'!F87</f>
        <v>32</v>
      </c>
      <c r="CA87" s="2">
        <f>'[3]60-Mile'!G87</f>
        <v>14</v>
      </c>
      <c r="CB87" s="2">
        <f>'[3]60-Mile'!H87</f>
        <v>15</v>
      </c>
      <c r="CC87" s="2">
        <f>'[3]60-Mile'!I87</f>
        <v>0</v>
      </c>
      <c r="CD87" s="2">
        <f>'[3]60-Mile'!J87</f>
        <v>3</v>
      </c>
      <c r="CE87" s="2">
        <f>'[3]60-Mile'!K87</f>
        <v>2</v>
      </c>
      <c r="CF87" s="2">
        <f>'[3]60-Mile'!L87</f>
        <v>6</v>
      </c>
      <c r="CG87" s="2">
        <f>'[3]60-Mile'!M87</f>
        <v>1</v>
      </c>
      <c r="CH87" s="2">
        <f>'[3]60-Mile'!N87</f>
        <v>1</v>
      </c>
      <c r="CI87" s="2">
        <f>'[3]60-Mile'!O87</f>
        <v>0</v>
      </c>
      <c r="CK87" s="2">
        <v>993</v>
      </c>
      <c r="CL87" s="2">
        <v>0</v>
      </c>
      <c r="CM87" s="2">
        <v>1418</v>
      </c>
      <c r="CN87" s="2">
        <v>-61</v>
      </c>
      <c r="CO87" s="2">
        <v>744</v>
      </c>
      <c r="CP87" s="2">
        <v>260</v>
      </c>
      <c r="CQ87" s="2">
        <v>684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6.6232992924520485E-7</v>
      </c>
      <c r="G88" s="31">
        <f t="shared" si="97"/>
        <v>0.32755628521331231</v>
      </c>
      <c r="H88" s="31">
        <f>M88*(J88^I88)</f>
        <v>2.0220339500244365E-6</v>
      </c>
      <c r="I88" s="31">
        <f t="shared" si="74"/>
        <v>3.1702401814245955</v>
      </c>
      <c r="J88" s="31">
        <f t="shared" si="67"/>
        <v>3.5267236301355941E-2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8.1464784236983043E-2</v>
      </c>
      <c r="N88" s="31">
        <f t="shared" si="69"/>
        <v>-4.8391681627475106E-4</v>
      </c>
      <c r="O88" s="31">
        <f t="shared" si="75"/>
        <v>2.7818687612502042E-3</v>
      </c>
      <c r="P88" s="31">
        <f t="shared" si="76"/>
        <v>0</v>
      </c>
      <c r="Q88" s="31">
        <f t="shared" si="77"/>
        <v>0.48267259612777269</v>
      </c>
      <c r="R88" s="31">
        <f t="shared" si="78"/>
        <v>0.48267259612777269</v>
      </c>
      <c r="S88" s="31">
        <f t="shared" si="79"/>
        <v>0.26169844020797228</v>
      </c>
      <c r="T88" s="31">
        <f t="shared" si="80"/>
        <v>1.1739538626032355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0.63869230164346935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4.49631780439715E-2</v>
      </c>
      <c r="AJ88" s="41">
        <f t="shared" si="87"/>
        <v>9.32452415046299E-2</v>
      </c>
      <c r="AK88" s="41">
        <f t="shared" si="88"/>
        <v>4.7385475693291129E-2</v>
      </c>
      <c r="AL88" s="41">
        <f t="shared" si="89"/>
        <v>0</v>
      </c>
      <c r="AM88" s="41">
        <f t="shared" si="90"/>
        <v>0</v>
      </c>
      <c r="AN88" s="41">
        <f t="shared" si="91"/>
        <v>0.48267259612777269</v>
      </c>
      <c r="AO88" s="41">
        <f t="shared" si="92"/>
        <v>1.3909343806251021E-3</v>
      </c>
      <c r="AP88" s="41">
        <f t="shared" si="93"/>
        <v>0</v>
      </c>
      <c r="AQ88" s="41">
        <f t="shared" si="94"/>
        <v>0</v>
      </c>
      <c r="AR88" s="41">
        <f t="shared" si="98"/>
        <v>0.26169844020797228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12236</v>
      </c>
      <c r="AZ88" s="46">
        <v>0.16397159672910988</v>
      </c>
      <c r="BA88" s="43">
        <v>1.0900000000000001</v>
      </c>
      <c r="BB88" s="43">
        <v>4.47</v>
      </c>
      <c r="BC88" s="265">
        <f>IF(INDEX('[5]Hospital Capacity'!$I$2:$I$126,MATCH('Data Table'!A88,'[5]Hospital Capacity'!$B$2:$B$126,0))&gt;100,100,INDEX('[5]Hospital Capacity'!$I$2:$I$126,MATCH('Data Table'!A88,'[5]Hospital Capacity'!$B$2:$B$126,0)))</f>
        <v>6.4971413698329802E-2</v>
      </c>
      <c r="BD88" s="45">
        <v>220.13894744199598</v>
      </c>
      <c r="BE88" s="45">
        <f>INDEX('[3]60-Mile'!$S$4:$S$129,MATCH(E88,'[3]60-Mile'!$A$4:$A$129,0))</f>
        <v>134.40639905587699</v>
      </c>
      <c r="BF88" s="47">
        <f t="shared" si="99"/>
        <v>30</v>
      </c>
      <c r="BG88" s="43">
        <f t="shared" si="100"/>
        <v>30</v>
      </c>
      <c r="BH88" s="95">
        <v>1272.7142857142858</v>
      </c>
      <c r="BI88" s="45">
        <f>INDEX('[3]60-Mile'!$V$4:$V$129,MATCH(E88,'[3]60-Mile'!$A$4:$A$129,0))</f>
        <v>2.4285714285714284</v>
      </c>
      <c r="BJ88" s="47">
        <f t="shared" si="101"/>
        <v>30</v>
      </c>
      <c r="BK88" s="47">
        <f t="shared" si="73"/>
        <v>30</v>
      </c>
      <c r="BL88" s="95">
        <v>21.571428571428573</v>
      </c>
      <c r="BM88" s="45">
        <f>INDEX('[3]60-Mile'!$AA$4:$AA$129,MATCH(E88,'[3]60-Mile'!$A$4:$A$129,0))</f>
        <v>0</v>
      </c>
      <c r="BO88" s="20">
        <v>578759</v>
      </c>
      <c r="BP88" s="38">
        <v>75.489977109085586</v>
      </c>
      <c r="BQ88" s="38">
        <f>INDEX('[3]60-Mile'!$U$4:$U$129,MATCH(E88,'[3]60-Mile'!$A$4:$A$129,0))</f>
        <v>116.67263667070081</v>
      </c>
      <c r="BR88" s="38">
        <v>-0.34029816421023895</v>
      </c>
      <c r="BS88" s="38">
        <f>INDEX('[3]60-Mile'!$Z$4:$Z$129,MATCH(E88,'[3]60-Mile'!$A$4:$A$129,0))</f>
        <v>0</v>
      </c>
      <c r="BT88" s="118">
        <f t="shared" si="96"/>
        <v>-0.2773846032869387</v>
      </c>
      <c r="BU88" s="266">
        <v>0.93502858630167018</v>
      </c>
      <c r="BV88" s="2">
        <f>'[3]60-Mile'!B88</f>
        <v>0</v>
      </c>
      <c r="BW88" s="2">
        <f>'[3]60-Mile'!C88</f>
        <v>2</v>
      </c>
      <c r="BX88" s="2">
        <f>'[3]60-Mile'!D88</f>
        <v>1</v>
      </c>
      <c r="BY88" s="2">
        <f>'[3]60-Mile'!E88</f>
        <v>5</v>
      </c>
      <c r="BZ88" s="2">
        <f>'[3]60-Mile'!F88</f>
        <v>3</v>
      </c>
      <c r="CA88" s="2">
        <f>'[3]60-Mile'!G88</f>
        <v>2</v>
      </c>
      <c r="CB88" s="2">
        <f>'[3]60-Mile'!H88</f>
        <v>4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9689</v>
      </c>
      <c r="CL88" s="2">
        <v>20831</v>
      </c>
      <c r="CM88" s="2">
        <v>-1006</v>
      </c>
      <c r="CN88" s="2">
        <v>7757</v>
      </c>
      <c r="CO88" s="2">
        <v>21922</v>
      </c>
      <c r="CP88" s="2">
        <v>3858</v>
      </c>
      <c r="CQ88" s="2">
        <v>12236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3.6713315024937818E-8</v>
      </c>
      <c r="G89" s="31">
        <f t="shared" si="97"/>
        <v>0.3556889936371922</v>
      </c>
      <c r="H89" s="31">
        <f t="shared" si="66"/>
        <v>1.0321746155121661E-7</v>
      </c>
      <c r="I89" s="31">
        <f t="shared" si="74"/>
        <v>3.3565096381816306</v>
      </c>
      <c r="J89" s="31">
        <f t="shared" si="67"/>
        <v>6.0292561763210947E-2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1.2817688032655827E-3</v>
      </c>
      <c r="N89" s="31">
        <f t="shared" si="69"/>
        <v>7.3349452659513936E-4</v>
      </c>
      <c r="O89" s="31">
        <f t="shared" si="75"/>
        <v>2.6182294223531335E-3</v>
      </c>
      <c r="P89" s="31">
        <f t="shared" si="76"/>
        <v>0</v>
      </c>
      <c r="Q89" s="31">
        <f t="shared" si="77"/>
        <v>8.6230272791366115E-3</v>
      </c>
      <c r="R89" s="31">
        <f t="shared" si="78"/>
        <v>8.6230272791366115E-3</v>
      </c>
      <c r="S89" s="31">
        <f t="shared" si="79"/>
        <v>1.2131715771230503E-2</v>
      </c>
      <c r="T89" s="31">
        <f t="shared" si="80"/>
        <v>0.71985093424856894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0.86388299127152623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7.4673150702053437E-2</v>
      </c>
      <c r="AJ89" s="41">
        <f t="shared" si="87"/>
        <v>0.15995561931729563</v>
      </c>
      <c r="AK89" s="41">
        <f t="shared" si="88"/>
        <v>0.12980470336332461</v>
      </c>
      <c r="AL89" s="41">
        <f t="shared" si="89"/>
        <v>0</v>
      </c>
      <c r="AM89" s="41">
        <f t="shared" si="90"/>
        <v>0</v>
      </c>
      <c r="AN89" s="41">
        <f t="shared" si="91"/>
        <v>8.6230272791366115E-3</v>
      </c>
      <c r="AO89" s="41">
        <f t="shared" si="92"/>
        <v>1.3091147111765667E-3</v>
      </c>
      <c r="AP89" s="41">
        <f t="shared" si="93"/>
        <v>0</v>
      </c>
      <c r="AQ89" s="41">
        <f t="shared" si="94"/>
        <v>0</v>
      </c>
      <c r="AR89" s="41">
        <f t="shared" si="98"/>
        <v>1.2131715771230503E-2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781</v>
      </c>
      <c r="AZ89" s="46">
        <v>0.20688588560007615</v>
      </c>
      <c r="BA89" s="43">
        <v>0.97</v>
      </c>
      <c r="BB89" s="43">
        <v>4.33</v>
      </c>
      <c r="BC89" s="265">
        <f>IF(INDEX('[5]Hospital Capacity'!$I$2:$I$126,MATCH('Data Table'!A89,'[5]Hospital Capacity'!$B$2:$B$126,0))&gt;100,100,INDEX('[5]Hospital Capacity'!$I$2:$I$126,MATCH('Data Table'!A89,'[5]Hospital Capacity'!$B$2:$B$126,0)))</f>
        <v>0.10790207404103475</v>
      </c>
      <c r="BD89" s="45">
        <v>344.61346184899236</v>
      </c>
      <c r="BE89" s="45">
        <f>INDEX('[3]60-Mile'!$S$4:$S$129,MATCH(E89,'[3]60-Mile'!$A$4:$A$129,0))</f>
        <v>330.56699594339329</v>
      </c>
      <c r="BF89" s="47">
        <f t="shared" si="99"/>
        <v>30</v>
      </c>
      <c r="BG89" s="43">
        <f t="shared" si="100"/>
        <v>30</v>
      </c>
      <c r="BH89" s="95">
        <v>24</v>
      </c>
      <c r="BI89" s="45">
        <f>INDEX('[3]60-Mile'!$V$4:$V$129,MATCH(E89,'[3]60-Mile'!$A$4:$A$129,0))</f>
        <v>2.2857142857142856</v>
      </c>
      <c r="BJ89" s="47">
        <f t="shared" si="101"/>
        <v>30</v>
      </c>
      <c r="BK89" s="47">
        <f t="shared" si="73"/>
        <v>30</v>
      </c>
      <c r="BL89" s="95">
        <v>1</v>
      </c>
      <c r="BM89" s="45">
        <f>INDEX('[3]60-Mile'!$AA$4:$AA$129,MATCH(E89,'[3]60-Mile'!$A$4:$A$129,0))</f>
        <v>0</v>
      </c>
      <c r="BO89" s="20">
        <v>28995881</v>
      </c>
      <c r="BP89" s="38">
        <v>37.558846852099379</v>
      </c>
      <c r="BQ89" s="38">
        <f>INDEX('[3]60-Mile'!$U$4:$U$129,MATCH(E89,'[3]60-Mile'!$A$4:$A$129,0))</f>
        <v>129.14167404854899</v>
      </c>
      <c r="BR89" s="38">
        <v>-1</v>
      </c>
      <c r="BS89" s="38">
        <f>INDEX('[3]60-Mile'!$Z$4:$Z$129,MATCH(E89,'[3]60-Mile'!$A$4:$A$129,0))</f>
        <v>0</v>
      </c>
      <c r="BT89" s="118">
        <f t="shared" si="96"/>
        <v>-0.72776598254305258</v>
      </c>
      <c r="BU89" s="266">
        <v>0.8920979259589652</v>
      </c>
      <c r="BV89" s="2">
        <f>'[3]60-Mile'!B89</f>
        <v>3</v>
      </c>
      <c r="BW89" s="2">
        <f>'[3]60-Mile'!C89</f>
        <v>1</v>
      </c>
      <c r="BX89" s="2">
        <f>'[3]60-Mile'!D89</f>
        <v>1</v>
      </c>
      <c r="BY89" s="2">
        <f>'[3]60-Mile'!E89</f>
        <v>2</v>
      </c>
      <c r="BZ89" s="2">
        <f>'[3]60-Mile'!F89</f>
        <v>4</v>
      </c>
      <c r="CA89" s="2">
        <f>'[3]60-Mile'!G89</f>
        <v>4</v>
      </c>
      <c r="CB89" s="2">
        <f>'[3]60-Mile'!H89</f>
        <v>1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854</v>
      </c>
      <c r="CL89" s="2">
        <v>316</v>
      </c>
      <c r="CM89" s="2">
        <v>494</v>
      </c>
      <c r="CN89" s="2">
        <v>809</v>
      </c>
      <c r="CO89" s="2">
        <v>1188</v>
      </c>
      <c r="CP89" s="2">
        <v>829</v>
      </c>
      <c r="CQ89" s="2">
        <v>781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11.216417608751795</v>
      </c>
      <c r="G90" s="31">
        <f t="shared" si="97"/>
        <v>1.5649435738810324</v>
      </c>
      <c r="H90" s="31">
        <f t="shared" si="66"/>
        <v>7.1672984227381935</v>
      </c>
      <c r="I90" s="31">
        <f t="shared" si="74"/>
        <v>3.3959385630347385</v>
      </c>
      <c r="J90" s="31">
        <f t="shared" si="67"/>
        <v>1.2630625956638224</v>
      </c>
      <c r="K90" s="31">
        <f t="shared" si="63"/>
        <v>0.99060844937877834</v>
      </c>
      <c r="L90" s="31">
        <f t="shared" si="64"/>
        <v>1</v>
      </c>
      <c r="M90" s="31">
        <f t="shared" si="68"/>
        <v>3.242820024423096</v>
      </c>
      <c r="N90" s="31">
        <f t="shared" si="69"/>
        <v>1.6308647303156882</v>
      </c>
      <c r="O90" s="31">
        <f t="shared" si="75"/>
        <v>0.79855997381770571</v>
      </c>
      <c r="P90" s="31">
        <f t="shared" si="76"/>
        <v>1.9154518950437318</v>
      </c>
      <c r="Q90" s="31">
        <f t="shared" si="77"/>
        <v>1.6272375781957877</v>
      </c>
      <c r="R90" s="31">
        <f t="shared" si="78"/>
        <v>0.19984814794728559</v>
      </c>
      <c r="S90" s="31">
        <f t="shared" si="79"/>
        <v>0.74523396880415949</v>
      </c>
      <c r="T90" s="31">
        <f t="shared" si="80"/>
        <v>0.74519722157570201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0.87923645513879056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0.34267497583704404</v>
      </c>
      <c r="AJ90" s="41">
        <f t="shared" si="87"/>
        <v>0.72014143499365524</v>
      </c>
      <c r="AK90" s="41">
        <f t="shared" si="88"/>
        <v>0.54968440541134922</v>
      </c>
      <c r="AL90" s="41">
        <f t="shared" si="89"/>
        <v>0</v>
      </c>
      <c r="AM90" s="41">
        <f t="shared" si="90"/>
        <v>0</v>
      </c>
      <c r="AN90" s="41">
        <f t="shared" si="91"/>
        <v>0.19984814794728559</v>
      </c>
      <c r="AO90" s="41">
        <f t="shared" si="92"/>
        <v>0.39927998690885286</v>
      </c>
      <c r="AP90" s="41">
        <f t="shared" si="93"/>
        <v>0</v>
      </c>
      <c r="AQ90" s="41">
        <f t="shared" si="94"/>
        <v>0</v>
      </c>
      <c r="AR90" s="41">
        <f t="shared" si="98"/>
        <v>0.74523396880415949</v>
      </c>
      <c r="AS90" s="41">
        <f t="shared" si="95"/>
        <v>0.95772594752186591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0</v>
      </c>
      <c r="AZ90" s="46">
        <v>0.19827957319885611</v>
      </c>
      <c r="BA90" s="43">
        <v>4.3899999999999997</v>
      </c>
      <c r="BB90" s="43">
        <v>5.5</v>
      </c>
      <c r="BC90" s="265">
        <f>IF(INDEX('[5]Hospital Capacity'!$I$2:$I$126,MATCH('Data Table'!A90,'[5]Hospital Capacity'!$B$2:$B$126,0))&gt;100,100,INDEX('[5]Hospital Capacity'!$I$2:$I$126,MATCH('Data Table'!A90,'[5]Hospital Capacity'!$B$2:$B$126,0)))</f>
        <v>0.49516245487364619</v>
      </c>
      <c r="BD90" s="45">
        <v>1389.8609881006457</v>
      </c>
      <c r="BE90" s="45">
        <f>INDEX('[3]60-Mile'!$S$4:$S$129,MATCH(E90,'[3]60-Mile'!$A$4:$A$129,0))</f>
        <v>1329.8951297186554</v>
      </c>
      <c r="BF90" s="47">
        <f t="shared" si="99"/>
        <v>30</v>
      </c>
      <c r="BG90" s="43">
        <f t="shared" si="100"/>
        <v>30</v>
      </c>
      <c r="BH90" s="95">
        <v>527.71428571428567</v>
      </c>
      <c r="BI90" s="45">
        <f>INDEX('[3]60-Mile'!$V$4:$V$129,MATCH(E90,'[3]60-Mile'!$A$4:$A$129,0))</f>
        <v>697.14285714285711</v>
      </c>
      <c r="BJ90" s="47">
        <f t="shared" si="101"/>
        <v>30</v>
      </c>
      <c r="BK90" s="47">
        <f t="shared" si="73"/>
        <v>30</v>
      </c>
      <c r="BL90" s="95">
        <v>61.428571428571431</v>
      </c>
      <c r="BM90" s="45">
        <f>INDEX('[3]60-Mile'!$AA$4:$AA$129,MATCH(E90,'[3]60-Mile'!$A$4:$A$129,0))</f>
        <v>93.857142857142861</v>
      </c>
      <c r="BO90" s="20">
        <v>762062</v>
      </c>
      <c r="BP90" s="38">
        <v>0</v>
      </c>
      <c r="BQ90" s="38">
        <f>INDEX('[3]60-Mile'!$U$4:$U$129,MATCH(E90,'[3]60-Mile'!$A$4:$A$129,0))</f>
        <v>103.95180655748595</v>
      </c>
      <c r="BR90" s="38">
        <v>-1</v>
      </c>
      <c r="BS90" s="38">
        <f>INDEX('[3]60-Mile'!$Z$4:$Z$129,MATCH(E90,'[3]60-Mile'!$A$4:$A$129,0))</f>
        <v>50.033981544270247</v>
      </c>
      <c r="BT90" s="118">
        <f t="shared" si="96"/>
        <v>-0.75847291027758112</v>
      </c>
      <c r="BU90" s="266">
        <v>0.50483754512635381</v>
      </c>
      <c r="BV90" s="2">
        <f>'[3]60-Mile'!B90</f>
        <v>563</v>
      </c>
      <c r="BW90" s="2">
        <f>'[3]60-Mile'!C90</f>
        <v>409</v>
      </c>
      <c r="BX90" s="2">
        <f>'[3]60-Mile'!D90</f>
        <v>809</v>
      </c>
      <c r="BY90" s="2">
        <f>'[3]60-Mile'!E90</f>
        <v>826</v>
      </c>
      <c r="BZ90" s="2">
        <f>'[3]60-Mile'!F90</f>
        <v>775</v>
      </c>
      <c r="CA90" s="2">
        <f>'[3]60-Mile'!G90</f>
        <v>751</v>
      </c>
      <c r="CB90" s="2">
        <f>'[3]60-Mile'!H90</f>
        <v>747</v>
      </c>
      <c r="CC90" s="2">
        <f>'[3]60-Mile'!I90</f>
        <v>41</v>
      </c>
      <c r="CD90" s="2">
        <f>'[3]60-Mile'!J90</f>
        <v>55</v>
      </c>
      <c r="CE90" s="2">
        <f>'[3]60-Mile'!K90</f>
        <v>280</v>
      </c>
      <c r="CF90" s="2">
        <f>'[3]60-Mile'!L90</f>
        <v>88</v>
      </c>
      <c r="CG90" s="2">
        <f>'[3]60-Mile'!M90</f>
        <v>73</v>
      </c>
      <c r="CH90" s="2">
        <f>'[3]60-Mile'!N90</f>
        <v>50</v>
      </c>
      <c r="CI90" s="2">
        <f>'[3]60-Mile'!O90</f>
        <v>70</v>
      </c>
      <c r="CK90" s="2">
        <v>700</v>
      </c>
      <c r="CL90" s="2">
        <v>0</v>
      </c>
      <c r="CM90" s="2">
        <v>4822</v>
      </c>
      <c r="CN90" s="2">
        <v>3252</v>
      </c>
      <c r="CO90" s="2">
        <v>2884</v>
      </c>
      <c r="CP90" s="2">
        <v>3694</v>
      </c>
      <c r="CQ90" s="2">
        <v>0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1.2725930006214006E-8</v>
      </c>
      <c r="G91" s="31">
        <f t="shared" si="97"/>
        <v>1.0955745252481801</v>
      </c>
      <c r="H91" s="31">
        <f t="shared" si="66"/>
        <v>1.1615759323475694E-8</v>
      </c>
      <c r="I91" s="31">
        <f t="shared" si="74"/>
        <v>2.1277187918771263</v>
      </c>
      <c r="J91" s="31">
        <f t="shared" si="67"/>
        <v>8.242201067054495E-3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3.1558884170514645E-4</v>
      </c>
      <c r="N91" s="31">
        <f t="shared" si="69"/>
        <v>3.4703700861766969E-4</v>
      </c>
      <c r="O91" s="31">
        <f t="shared" si="75"/>
        <v>1.145475372279496E-3</v>
      </c>
      <c r="P91" s="31">
        <f t="shared" si="76"/>
        <v>0</v>
      </c>
      <c r="Q91" s="31">
        <f t="shared" si="77"/>
        <v>0</v>
      </c>
      <c r="R91" s="31">
        <f t="shared" si="78"/>
        <v>0</v>
      </c>
      <c r="S91" s="31">
        <f t="shared" si="79"/>
        <v>0</v>
      </c>
      <c r="T91" s="31">
        <f t="shared" si="80"/>
        <v>0.69703669147677438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1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0</v>
      </c>
      <c r="AK91" s="41">
        <f t="shared" si="88"/>
        <v>9.06352958260917E-3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5.7273768613974802E-4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-6143</v>
      </c>
      <c r="AZ91" s="46">
        <v>0.194424057632027</v>
      </c>
      <c r="BA91" s="43">
        <v>3.93</v>
      </c>
      <c r="BB91" s="43">
        <v>9.3000000000000007</v>
      </c>
      <c r="BC91" s="265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46.153181844244337</v>
      </c>
      <c r="BE91" s="45">
        <f>INDEX('[3]60-Mile'!$S$4:$S$129,MATCH(E91,'[3]60-Mile'!$A$4:$A$129,0))</f>
        <v>43.198849125197647</v>
      </c>
      <c r="BF91" s="47">
        <f t="shared" si="99"/>
        <v>30</v>
      </c>
      <c r="BG91" s="43">
        <f t="shared" si="100"/>
        <v>30</v>
      </c>
      <c r="BH91" s="95">
        <v>1.2857142857142858</v>
      </c>
      <c r="BI91" s="45">
        <f>INDEX('[3]60-Mile'!$V$4:$V$129,MATCH(E91,'[3]60-Mile'!$A$4:$A$129,0))</f>
        <v>1</v>
      </c>
      <c r="BJ91" s="47">
        <f t="shared" si="101"/>
        <v>30</v>
      </c>
      <c r="BK91" s="47">
        <f t="shared" si="73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451.58529947435937</v>
      </c>
      <c r="BQ91" s="38">
        <f>INDEX('[3]60-Mile'!$U$4:$U$129,MATCH(E91,'[3]60-Mile'!$A$4:$A$129,0))</f>
        <v>291.46825205973431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-1</v>
      </c>
      <c r="BU91" s="266">
        <v>1</v>
      </c>
      <c r="BV91" s="2">
        <f>'[3]60-Mile'!B91</f>
        <v>0</v>
      </c>
      <c r="BW91" s="2">
        <f>'[3]60-Mile'!C91</f>
        <v>0</v>
      </c>
      <c r="BX91" s="2">
        <f>'[3]60-Mile'!D91</f>
        <v>0</v>
      </c>
      <c r="BY91" s="2">
        <f>'[3]60-Mile'!E91</f>
        <v>3</v>
      </c>
      <c r="BZ91" s="2">
        <f>'[3]60-Mile'!F91</f>
        <v>2</v>
      </c>
      <c r="CA91" s="2">
        <f>'[3]60-Mile'!G91</f>
        <v>2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0</v>
      </c>
      <c r="CL91" s="2">
        <v>831</v>
      </c>
      <c r="CM91" s="2">
        <v>627</v>
      </c>
      <c r="CN91" s="2">
        <v>955</v>
      </c>
      <c r="CO91" s="2">
        <v>1170</v>
      </c>
      <c r="CP91" s="2">
        <v>586</v>
      </c>
      <c r="CQ91" s="2">
        <v>-6143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1.1081769267655859E-3</v>
      </c>
      <c r="G92" s="31">
        <f t="shared" si="97"/>
        <v>0.64234129031617759</v>
      </c>
      <c r="H92" s="31">
        <f t="shared" si="66"/>
        <v>1.725215151932879E-3</v>
      </c>
      <c r="I92" s="31">
        <f t="shared" si="74"/>
        <v>3.4716008658901143</v>
      </c>
      <c r="J92" s="31">
        <f t="shared" si="67"/>
        <v>0.26592141625607624</v>
      </c>
      <c r="K92" s="31">
        <f t="shared" si="63"/>
        <v>1</v>
      </c>
      <c r="L92" s="31">
        <f t="shared" si="64"/>
        <v>1</v>
      </c>
      <c r="M92" s="31">
        <f t="shared" si="68"/>
        <v>0.17134449393138576</v>
      </c>
      <c r="N92" s="31">
        <f t="shared" si="69"/>
        <v>6.8958598076734823E-2</v>
      </c>
      <c r="O92" s="31">
        <f t="shared" si="75"/>
        <v>0.15856651939126165</v>
      </c>
      <c r="P92" s="31">
        <f t="shared" si="76"/>
        <v>3.2069970845481049E-2</v>
      </c>
      <c r="Q92" s="31">
        <f t="shared" si="77"/>
        <v>0.10238589585465094</v>
      </c>
      <c r="R92" s="31">
        <f t="shared" si="78"/>
        <v>7.9668094799067196E-2</v>
      </c>
      <c r="S92" s="31">
        <f t="shared" si="79"/>
        <v>2.5996533795493933E-2</v>
      </c>
      <c r="T92" s="31">
        <f t="shared" si="80"/>
        <v>0.70838234200592953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0.83641975308641969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5.8941109531413807E-2</v>
      </c>
      <c r="AJ92" s="41">
        <f t="shared" si="87"/>
        <v>0.13853835849414764</v>
      </c>
      <c r="AK92" s="41">
        <f t="shared" si="88"/>
        <v>0.12738305776192863</v>
      </c>
      <c r="AL92" s="41">
        <f t="shared" si="89"/>
        <v>0</v>
      </c>
      <c r="AM92" s="41">
        <f t="shared" si="90"/>
        <v>0</v>
      </c>
      <c r="AN92" s="41">
        <f t="shared" si="91"/>
        <v>7.9668094799067196E-2</v>
      </c>
      <c r="AO92" s="41">
        <f t="shared" si="92"/>
        <v>7.9283259695630826E-2</v>
      </c>
      <c r="AP92" s="41">
        <f t="shared" si="93"/>
        <v>0</v>
      </c>
      <c r="AQ92" s="41">
        <f t="shared" si="94"/>
        <v>0</v>
      </c>
      <c r="AR92" s="41">
        <f t="shared" si="98"/>
        <v>2.5996533795493933E-2</v>
      </c>
      <c r="AS92" s="41">
        <f t="shared" si="95"/>
        <v>1.6034985422740525E-2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2178</v>
      </c>
      <c r="AZ92" s="46">
        <v>0.21375321694435392</v>
      </c>
      <c r="BA92" s="43">
        <v>2.61</v>
      </c>
      <c r="BB92" s="43">
        <v>4.83</v>
      </c>
      <c r="BC92" s="265">
        <f>IF(INDEX('[5]Hospital Capacity'!$I$2:$I$126,MATCH('Data Table'!A92,'[5]Hospital Capacity'!$B$2:$B$126,0))&gt;100,100,INDEX('[5]Hospital Capacity'!$I$2:$I$126,MATCH('Data Table'!A92,'[5]Hospital Capacity'!$B$2:$B$126,0)))</f>
        <v>8.5169407008086256E-2</v>
      </c>
      <c r="BD92" s="45">
        <v>304.65111673417903</v>
      </c>
      <c r="BE92" s="45">
        <f>INDEX('[3]60-Mile'!$S$4:$S$129,MATCH(E92,'[3]60-Mile'!$A$4:$A$129,0))</f>
        <v>324.80339611300343</v>
      </c>
      <c r="BF92" s="47">
        <f t="shared" si="99"/>
        <v>30</v>
      </c>
      <c r="BG92" s="43">
        <f t="shared" si="100"/>
        <v>30</v>
      </c>
      <c r="BH92" s="95">
        <v>211.14285714285714</v>
      </c>
      <c r="BI92" s="45">
        <f>INDEX('[3]60-Mile'!$V$4:$V$129,MATCH(E92,'[3]60-Mile'!$A$4:$A$129,0))</f>
        <v>138.42857142857142</v>
      </c>
      <c r="BJ92" s="47">
        <f t="shared" si="101"/>
        <v>30</v>
      </c>
      <c r="BK92" s="47">
        <f t="shared" si="73"/>
        <v>30</v>
      </c>
      <c r="BL92" s="95">
        <v>2.1428571428571428</v>
      </c>
      <c r="BM92" s="45">
        <f>INDEX('[3]60-Mile'!$AA$4:$AA$129,MATCH(E92,'[3]60-Mile'!$A$4:$A$129,0))</f>
        <v>1.5714285714285714</v>
      </c>
      <c r="BO92" s="20">
        <v>1415872</v>
      </c>
      <c r="BP92" s="38">
        <v>33.9630329929686</v>
      </c>
      <c r="BQ92" s="38">
        <f>INDEX('[3]60-Mile'!$U$4:$U$129,MATCH(E92,'[3]60-Mile'!$A$4:$A$129,0))</f>
        <v>30.822290893964173</v>
      </c>
      <c r="BR92" s="38">
        <v>-1</v>
      </c>
      <c r="BS92" s="38">
        <f>INDEX('[3]60-Mile'!$Z$4:$Z$129,MATCH(E92,'[3]60-Mile'!$A$4:$A$129,0))</f>
        <v>36.704203064163366</v>
      </c>
      <c r="BT92" s="118">
        <f t="shared" si="96"/>
        <v>-0.6728395061728395</v>
      </c>
      <c r="BU92" s="266">
        <v>0.91483059299191372</v>
      </c>
      <c r="BV92" s="2">
        <f>'[3]60-Mile'!B92</f>
        <v>79</v>
      </c>
      <c r="BW92" s="2">
        <f>'[3]60-Mile'!C92</f>
        <v>68</v>
      </c>
      <c r="BX92" s="2">
        <f>'[3]60-Mile'!D92</f>
        <v>66</v>
      </c>
      <c r="BY92" s="2">
        <f>'[3]60-Mile'!E92</f>
        <v>166</v>
      </c>
      <c r="BZ92" s="2">
        <f>'[3]60-Mile'!F92</f>
        <v>239</v>
      </c>
      <c r="CA92" s="2">
        <f>'[3]60-Mile'!G92</f>
        <v>174</v>
      </c>
      <c r="CB92" s="2">
        <f>'[3]60-Mile'!H92</f>
        <v>177</v>
      </c>
      <c r="CC92" s="2">
        <f>'[3]60-Mile'!I92</f>
        <v>2</v>
      </c>
      <c r="CD92" s="2">
        <f>'[3]60-Mile'!J92</f>
        <v>2</v>
      </c>
      <c r="CE92" s="2">
        <f>'[3]60-Mile'!K92</f>
        <v>2</v>
      </c>
      <c r="CF92" s="2">
        <f>'[3]60-Mile'!L92</f>
        <v>0</v>
      </c>
      <c r="CG92" s="2">
        <f>'[3]60-Mile'!M92</f>
        <v>1</v>
      </c>
      <c r="CH92" s="2">
        <f>'[3]60-Mile'!N92</f>
        <v>3</v>
      </c>
      <c r="CI92" s="2">
        <f>'[3]60-Mile'!O92</f>
        <v>1</v>
      </c>
      <c r="CK92" s="2">
        <v>1134</v>
      </c>
      <c r="CL92" s="2">
        <v>1174</v>
      </c>
      <c r="CM92" s="2">
        <v>731</v>
      </c>
      <c r="CN92" s="2">
        <v>-1082</v>
      </c>
      <c r="CO92" s="2">
        <v>1560</v>
      </c>
      <c r="CP92" s="2">
        <v>1169</v>
      </c>
      <c r="CQ92" s="2">
        <v>2178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8.4177066870948263E-5</v>
      </c>
      <c r="G93" s="31">
        <f t="shared" si="97"/>
        <v>1.4358122904460466</v>
      </c>
      <c r="H93" s="31">
        <f t="shared" si="66"/>
        <v>5.8626790863308447E-5</v>
      </c>
      <c r="I93" s="31">
        <f t="shared" si="74"/>
        <v>3.0415421090609214</v>
      </c>
      <c r="J93" s="31">
        <f t="shared" si="67"/>
        <v>5.108580747794763E-2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0.49757123619935423</v>
      </c>
      <c r="N93" s="31">
        <f t="shared" si="69"/>
        <v>1.1518483724765809</v>
      </c>
      <c r="O93" s="31">
        <f t="shared" si="75"/>
        <v>1.4400261822942234E-2</v>
      </c>
      <c r="P93" s="31">
        <f t="shared" si="76"/>
        <v>1.0058309037900874</v>
      </c>
      <c r="Q93" s="31">
        <f t="shared" si="77"/>
        <v>1.1939388662907273</v>
      </c>
      <c r="R93" s="31">
        <f t="shared" si="78"/>
        <v>3.9969629589457122E-2</v>
      </c>
      <c r="S93" s="31">
        <f t="shared" si="79"/>
        <v>6.7590987868284227E-2</v>
      </c>
      <c r="T93" s="31">
        <f t="shared" si="80"/>
        <v>1.14727955996677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0.79063458362821426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0.22981733222463457</v>
      </c>
      <c r="AJ93" s="41">
        <f t="shared" si="87"/>
        <v>0.17180846787873821</v>
      </c>
      <c r="AK93" s="41">
        <f t="shared" si="88"/>
        <v>9.2686681882856198E-2</v>
      </c>
      <c r="AL93" s="41">
        <f t="shared" si="89"/>
        <v>0</v>
      </c>
      <c r="AM93" s="41">
        <f t="shared" si="90"/>
        <v>0</v>
      </c>
      <c r="AN93" s="41">
        <f t="shared" si="91"/>
        <v>3.9969629589457122E-2</v>
      </c>
      <c r="AO93" s="41">
        <f t="shared" si="92"/>
        <v>7.2001309114711172E-3</v>
      </c>
      <c r="AP93" s="41">
        <f t="shared" si="93"/>
        <v>0</v>
      </c>
      <c r="AQ93" s="41">
        <f t="shared" si="94"/>
        <v>1</v>
      </c>
      <c r="AR93" s="41">
        <f t="shared" si="98"/>
        <v>6.7590987868284227E-2</v>
      </c>
      <c r="AS93" s="41">
        <f t="shared" si="95"/>
        <v>2.9154518950437317E-3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4507</v>
      </c>
      <c r="AZ93" s="46">
        <v>0.1458061797752809</v>
      </c>
      <c r="BA93" s="43">
        <v>3.07</v>
      </c>
      <c r="BB93" s="43">
        <v>9.65</v>
      </c>
      <c r="BC93" s="265">
        <f>IF(INDEX('[5]Hospital Capacity'!$I$2:$I$126,MATCH('Data Table'!A93,'[5]Hospital Capacity'!$B$2:$B$126,0))&gt;100,100,INDEX('[5]Hospital Capacity'!$I$2:$I$126,MATCH('Data Table'!A93,'[5]Hospital Capacity'!$B$2:$B$126,0)))</f>
        <v>0.33208411007805094</v>
      </c>
      <c r="BD93" s="45">
        <v>366.72962454212455</v>
      </c>
      <c r="BE93" s="45">
        <f>INDEX('[3]60-Mile'!$S$4:$S$129,MATCH(E93,'[3]60-Mile'!$A$4:$A$129,0))</f>
        <v>242.22482804487458</v>
      </c>
      <c r="BF93" s="47">
        <f t="shared" si="99"/>
        <v>30</v>
      </c>
      <c r="BG93" s="43">
        <f t="shared" si="100"/>
        <v>30</v>
      </c>
      <c r="BH93" s="95">
        <v>106.57142857142857</v>
      </c>
      <c r="BI93" s="45">
        <f>INDEX('[3]60-Mile'!$V$4:$V$129,MATCH(E93,'[3]60-Mile'!$A$4:$A$129,0))</f>
        <v>12.571428571428571</v>
      </c>
      <c r="BJ93" s="47">
        <f t="shared" si="101"/>
        <v>30</v>
      </c>
      <c r="BK93" s="47">
        <f t="shared" si="73"/>
        <v>11.780103505065176</v>
      </c>
      <c r="BL93" s="95">
        <v>5.5714285714285712</v>
      </c>
      <c r="BM93" s="45">
        <f>INDEX('[3]60-Mile'!$AA$4:$AA$129,MATCH(E93,'[3]60-Mile'!$A$4:$A$129,0))</f>
        <v>0.2857142857142857</v>
      </c>
      <c r="BO93" s="20">
        <v>3205958</v>
      </c>
      <c r="BP93" s="38">
        <v>81.646915592386719</v>
      </c>
      <c r="BQ93" s="38">
        <f>INDEX('[3]60-Mile'!$U$4:$U$129,MATCH(E93,'[3]60-Mile'!$A$4:$A$129,0))</f>
        <v>37.80696903195355</v>
      </c>
      <c r="BR93" s="38">
        <v>-2.0600427171061453</v>
      </c>
      <c r="BS93" s="38">
        <f>INDEX('[3]60-Mile'!$Z$4:$Z$129,MATCH(E93,'[3]60-Mile'!$A$4:$A$129,0))</f>
        <v>11.780103505065176</v>
      </c>
      <c r="BT93" s="118">
        <f t="shared" si="96"/>
        <v>-0.58126916725642841</v>
      </c>
      <c r="BU93" s="266">
        <v>0.66791588992194906</v>
      </c>
      <c r="BV93" s="2">
        <f>'[3]60-Mile'!B93</f>
        <v>16</v>
      </c>
      <c r="BW93" s="2">
        <f>'[3]60-Mile'!C93</f>
        <v>11</v>
      </c>
      <c r="BX93" s="2">
        <f>'[3]60-Mile'!D93</f>
        <v>13</v>
      </c>
      <c r="BY93" s="2">
        <f>'[3]60-Mile'!E93</f>
        <v>5</v>
      </c>
      <c r="BZ93" s="2">
        <f>'[3]60-Mile'!F93</f>
        <v>15</v>
      </c>
      <c r="CA93" s="2">
        <f>'[3]60-Mile'!G93</f>
        <v>18</v>
      </c>
      <c r="CB93" s="2">
        <f>'[3]60-Mile'!H93</f>
        <v>10</v>
      </c>
      <c r="CC93" s="2">
        <f>'[3]60-Mile'!I93</f>
        <v>0</v>
      </c>
      <c r="CD93" s="2">
        <f>'[3]60-Mile'!J93</f>
        <v>1</v>
      </c>
      <c r="CE93" s="2">
        <f>'[3]60-Mile'!K93</f>
        <v>0</v>
      </c>
      <c r="CF93" s="2">
        <f>'[3]60-Mile'!L93</f>
        <v>0</v>
      </c>
      <c r="CG93" s="2">
        <f>'[3]60-Mile'!M93</f>
        <v>1</v>
      </c>
      <c r="CH93" s="2">
        <f>'[3]60-Mile'!N93</f>
        <v>0</v>
      </c>
      <c r="CI93" s="2">
        <f>'[3]60-Mile'!O93</f>
        <v>0</v>
      </c>
      <c r="CK93" s="2">
        <v>3050</v>
      </c>
      <c r="CL93" s="2">
        <v>2245</v>
      </c>
      <c r="CM93" s="2">
        <v>-2323</v>
      </c>
      <c r="CN93" s="2">
        <v>2881</v>
      </c>
      <c r="CO93" s="2">
        <v>3427</v>
      </c>
      <c r="CP93" s="2">
        <v>4876</v>
      </c>
      <c r="CQ93" s="2">
        <v>4507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3.2643610139326285</v>
      </c>
      <c r="G94" s="31">
        <f t="shared" si="97"/>
        <v>2.105087246898659</v>
      </c>
      <c r="H94" s="31">
        <f t="shared" si="66"/>
        <v>1.5507010546673927</v>
      </c>
      <c r="I94" s="31">
        <f t="shared" si="74"/>
        <v>2.7899288733120295</v>
      </c>
      <c r="J94" s="31">
        <f t="shared" si="67"/>
        <v>0.8250146830336007</v>
      </c>
      <c r="K94" s="31">
        <f t="shared" si="63"/>
        <v>1</v>
      </c>
      <c r="L94" s="31">
        <f t="shared" si="64"/>
        <v>0.99060844937877834</v>
      </c>
      <c r="M94" s="31">
        <f t="shared" si="68"/>
        <v>2.652125426007113</v>
      </c>
      <c r="N94" s="31">
        <f t="shared" si="69"/>
        <v>1.2937917529701612</v>
      </c>
      <c r="O94" s="31">
        <f t="shared" si="75"/>
        <v>2</v>
      </c>
      <c r="P94" s="31">
        <f t="shared" si="76"/>
        <v>1.19533527696793</v>
      </c>
      <c r="Q94" s="31">
        <f t="shared" si="77"/>
        <v>1.3834773816412893</v>
      </c>
      <c r="R94" s="31">
        <f t="shared" si="78"/>
        <v>0.33439991322739837</v>
      </c>
      <c r="S94" s="31">
        <f t="shared" si="79"/>
        <v>0.43327556325823224</v>
      </c>
      <c r="T94" s="31">
        <f t="shared" si="80"/>
        <v>0.87764285772186479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0.85252024848627816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0.65246682390537636</v>
      </c>
      <c r="AJ94" s="41">
        <f t="shared" si="87"/>
        <v>0.44508756553984752</v>
      </c>
      <c r="AK94" s="41">
        <f t="shared" si="88"/>
        <v>0.38774874183364255</v>
      </c>
      <c r="AL94" s="41">
        <f t="shared" si="89"/>
        <v>0</v>
      </c>
      <c r="AM94" s="41">
        <f t="shared" si="90"/>
        <v>0</v>
      </c>
      <c r="AN94" s="41">
        <f t="shared" si="91"/>
        <v>0.33439991322739837</v>
      </c>
      <c r="AO94" s="41">
        <f t="shared" si="92"/>
        <v>1</v>
      </c>
      <c r="AP94" s="41">
        <f t="shared" si="93"/>
        <v>0</v>
      </c>
      <c r="AQ94" s="41">
        <f t="shared" si="94"/>
        <v>0</v>
      </c>
      <c r="AR94" s="41">
        <f t="shared" si="98"/>
        <v>0.43327556325823224</v>
      </c>
      <c r="AS94" s="41">
        <f t="shared" si="95"/>
        <v>0.59766763848396498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1359</v>
      </c>
      <c r="AZ94" s="46">
        <v>0.17411240946540799</v>
      </c>
      <c r="BA94" s="43">
        <v>3.76</v>
      </c>
      <c r="BB94" s="43">
        <v>5.86</v>
      </c>
      <c r="BC94" s="265">
        <f>IF(INDEX('[5]Hospital Capacity'!$I$2:$I$126,MATCH('Data Table'!A94,'[5]Hospital Capacity'!$B$2:$B$126,0))&gt;100,100,INDEX('[5]Hospital Capacity'!$I$2:$I$126,MATCH('Data Table'!A94,'[5]Hospital Capacity'!$B$2:$B$126,0)))</f>
        <v>0.94280906698665257</v>
      </c>
      <c r="BD94" s="45">
        <v>876.6395380262353</v>
      </c>
      <c r="BE94" s="45">
        <f>INDEX('[3]60-Mile'!$S$4:$S$129,MATCH(E94,'[3]60-Mile'!$A$4:$A$129,0))</f>
        <v>944.48268018743465</v>
      </c>
      <c r="BF94" s="47">
        <f t="shared" si="99"/>
        <v>30</v>
      </c>
      <c r="BG94" s="43">
        <f t="shared" si="100"/>
        <v>30</v>
      </c>
      <c r="BH94" s="95">
        <v>882.14285714285711</v>
      </c>
      <c r="BI94" s="45">
        <f>INDEX('[3]60-Mile'!$V$4:$V$129,MATCH(E94,'[3]60-Mile'!$A$4:$A$129,0))</f>
        <v>1746</v>
      </c>
      <c r="BJ94" s="47">
        <f t="shared" si="101"/>
        <v>30</v>
      </c>
      <c r="BK94" s="47">
        <f t="shared" si="73"/>
        <v>30</v>
      </c>
      <c r="BL94" s="95">
        <v>35.714285714285715</v>
      </c>
      <c r="BM94" s="45">
        <f>INDEX('[3]60-Mile'!$AA$4:$AA$129,MATCH(E94,'[3]60-Mile'!$A$4:$A$129,0))</f>
        <v>58.571428571428569</v>
      </c>
      <c r="BO94" s="20">
        <v>2096829</v>
      </c>
      <c r="BP94" s="38">
        <v>66.981534856599012</v>
      </c>
      <c r="BQ94" s="38">
        <f>INDEX('[3]60-Mile'!$U$4:$U$129,MATCH(E94,'[3]60-Mile'!$A$4:$A$129,0))</f>
        <v>34.121438079024223</v>
      </c>
      <c r="BR94" s="38">
        <v>-4.9594844546403873</v>
      </c>
      <c r="BS94" s="38">
        <f>INDEX('[3]60-Mile'!$Z$4:$Z$129,MATCH(E94,'[3]60-Mile'!$A$4:$A$129,0))</f>
        <v>42.421354246102801</v>
      </c>
      <c r="BT94" s="118">
        <f t="shared" si="96"/>
        <v>-0.70504049697255644</v>
      </c>
      <c r="BU94" s="266">
        <v>5.7190933013347434E-2</v>
      </c>
      <c r="BV94" s="2">
        <f>'[3]60-Mile'!B94</f>
        <v>2028</v>
      </c>
      <c r="BW94" s="2">
        <f>'[3]60-Mile'!C94</f>
        <v>1720</v>
      </c>
      <c r="BX94" s="2">
        <f>'[3]60-Mile'!D94</f>
        <v>1364</v>
      </c>
      <c r="BY94" s="2">
        <f>'[3]60-Mile'!E94</f>
        <v>2083</v>
      </c>
      <c r="BZ94" s="2">
        <f>'[3]60-Mile'!F94</f>
        <v>1934</v>
      </c>
      <c r="CA94" s="2">
        <f>'[3]60-Mile'!G94</f>
        <v>1745</v>
      </c>
      <c r="CB94" s="2">
        <f>'[3]60-Mile'!H94</f>
        <v>1348</v>
      </c>
      <c r="CC94" s="2">
        <f>'[3]60-Mile'!I94</f>
        <v>60</v>
      </c>
      <c r="CD94" s="2">
        <f>'[3]60-Mile'!J94</f>
        <v>49</v>
      </c>
      <c r="CE94" s="2">
        <f>'[3]60-Mile'!K94</f>
        <v>88</v>
      </c>
      <c r="CF94" s="2">
        <f>'[3]60-Mile'!L94</f>
        <v>66</v>
      </c>
      <c r="CG94" s="2">
        <f>'[3]60-Mile'!M94</f>
        <v>62</v>
      </c>
      <c r="CH94" s="2">
        <f>'[3]60-Mile'!N94</f>
        <v>55</v>
      </c>
      <c r="CI94" s="2">
        <f>'[3]60-Mile'!O94</f>
        <v>30</v>
      </c>
      <c r="CK94" s="2">
        <v>-440</v>
      </c>
      <c r="CL94" s="2">
        <v>208</v>
      </c>
      <c r="CM94" s="2">
        <v>-57</v>
      </c>
      <c r="CN94" s="2">
        <v>-3130</v>
      </c>
      <c r="CO94" s="2">
        <v>-842</v>
      </c>
      <c r="CP94" s="2">
        <v>305</v>
      </c>
      <c r="CQ94" s="2">
        <v>1359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3.0449813538423103E-16</v>
      </c>
      <c r="G95" s="31">
        <f t="shared" si="97"/>
        <v>0.61956910441439017</v>
      </c>
      <c r="H95" s="31">
        <f t="shared" si="66"/>
        <v>4.9146759128998097E-16</v>
      </c>
      <c r="I95" s="31">
        <f t="shared" si="74"/>
        <v>3.1427687867230181</v>
      </c>
      <c r="J95" s="31">
        <f t="shared" si="67"/>
        <v>2.4853029236171189E-4</v>
      </c>
      <c r="K95" s="31">
        <f t="shared" si="63"/>
        <v>0.01</v>
      </c>
      <c r="L95" s="31">
        <f t="shared" si="64"/>
        <v>0.01</v>
      </c>
      <c r="M95" s="31">
        <f t="shared" si="68"/>
        <v>1.0470904821909894E-4</v>
      </c>
      <c r="N95" s="31">
        <f t="shared" si="69"/>
        <v>4.4433071268488132E-4</v>
      </c>
      <c r="O95" s="31">
        <f t="shared" si="75"/>
        <v>4.0909834724267716E-3</v>
      </c>
      <c r="P95" s="31">
        <f t="shared" si="76"/>
        <v>0</v>
      </c>
      <c r="Q95" s="31">
        <f t="shared" si="77"/>
        <v>1.0026574109225013</v>
      </c>
      <c r="R95" s="31">
        <f t="shared" si="78"/>
        <v>1.0026574109225013</v>
      </c>
      <c r="S95" s="31">
        <f t="shared" si="79"/>
        <v>0</v>
      </c>
      <c r="T95" s="31">
        <f t="shared" si="80"/>
        <v>0.89138780059130762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0.83667531650546512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9.363136431633886E-3</v>
      </c>
      <c r="AK95" s="41">
        <f t="shared" si="88"/>
        <v>2.4759397871854851E-2</v>
      </c>
      <c r="AL95" s="41">
        <f t="shared" si="89"/>
        <v>1</v>
      </c>
      <c r="AM95" s="41">
        <f t="shared" si="90"/>
        <v>0</v>
      </c>
      <c r="AN95" s="41">
        <f t="shared" si="91"/>
        <v>2.6574109225012202E-3</v>
      </c>
      <c r="AO95" s="41">
        <f t="shared" si="92"/>
        <v>2.0454917362133858E-3</v>
      </c>
      <c r="AP95" s="41">
        <f t="shared" si="93"/>
        <v>0</v>
      </c>
      <c r="AQ95" s="41">
        <f t="shared" si="94"/>
        <v>0</v>
      </c>
      <c r="AR95" s="41">
        <f t="shared" si="98"/>
        <v>0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2165</v>
      </c>
      <c r="AZ95" s="46">
        <v>0.17387533208720798</v>
      </c>
      <c r="BA95" s="43">
        <v>2.8</v>
      </c>
      <c r="BB95" s="43">
        <v>5.64</v>
      </c>
      <c r="BC95" s="265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63.62380483976883</v>
      </c>
      <c r="BE95" s="45">
        <f>INDEX('[3]60-Mile'!$S$4:$S$129,MATCH(E95,'[3]60-Mile'!$A$4:$A$129,0))</f>
        <v>80.555555555555557</v>
      </c>
      <c r="BF95" s="47">
        <f t="shared" si="99"/>
        <v>9.4582765248766236</v>
      </c>
      <c r="BG95" s="43">
        <f t="shared" si="100"/>
        <v>30</v>
      </c>
      <c r="BH95" s="95">
        <v>8.2857142857142865</v>
      </c>
      <c r="BI95" s="45">
        <f>INDEX('[3]60-Mile'!$V$4:$V$129,MATCH(E95,'[3]60-Mile'!$A$4:$A$129,0))</f>
        <v>3.5714285714285716</v>
      </c>
      <c r="BJ95" s="47">
        <f t="shared" si="101"/>
        <v>30</v>
      </c>
      <c r="BK95" s="47">
        <f t="shared" si="73"/>
        <v>30</v>
      </c>
      <c r="BL95" s="95">
        <v>0</v>
      </c>
      <c r="BM95" s="45">
        <f>INDEX('[3]60-Mile'!$AA$4:$AA$129,MATCH(E95,'[3]60-Mile'!$A$4:$A$129,0))</f>
        <v>0</v>
      </c>
      <c r="BO95" s="20">
        <v>6045680</v>
      </c>
      <c r="BP95" s="38">
        <v>9.4582765248766236</v>
      </c>
      <c r="BQ95" s="38">
        <f>INDEX('[3]60-Mile'!$U$4:$U$129,MATCH(E95,'[3]60-Mile'!$A$4:$A$129,0))</f>
        <v>44.679371149805135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-0.67335063301093023</v>
      </c>
      <c r="BU95" s="266">
        <v>1</v>
      </c>
      <c r="BV95" s="2">
        <f>'[3]60-Mile'!B95</f>
        <v>0</v>
      </c>
      <c r="BW95" s="2">
        <f>'[3]60-Mile'!C95</f>
        <v>3</v>
      </c>
      <c r="BX95" s="2">
        <f>'[3]60-Mile'!D95</f>
        <v>0</v>
      </c>
      <c r="BY95" s="2">
        <f>'[3]60-Mile'!E95</f>
        <v>4</v>
      </c>
      <c r="BZ95" s="2">
        <f>'[3]60-Mile'!F95</f>
        <v>2</v>
      </c>
      <c r="CA95" s="2">
        <f>'[3]60-Mile'!G95</f>
        <v>1</v>
      </c>
      <c r="CB95" s="2">
        <f>'[3]60-Mile'!H95</f>
        <v>15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472</v>
      </c>
      <c r="CL95" s="2">
        <v>1389</v>
      </c>
      <c r="CM95" s="2">
        <v>1477</v>
      </c>
      <c r="CN95" s="2">
        <v>1419</v>
      </c>
      <c r="CO95" s="2">
        <v>2216</v>
      </c>
      <c r="CP95" s="2">
        <v>0</v>
      </c>
      <c r="CQ95" s="2">
        <v>2165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9.5606305629362005</v>
      </c>
      <c r="G96" s="31">
        <f t="shared" si="97"/>
        <v>1.5341686448936316</v>
      </c>
      <c r="H96" s="31">
        <f t="shared" si="66"/>
        <v>6.2317989581901978</v>
      </c>
      <c r="I96" s="31">
        <f t="shared" si="74"/>
        <v>3.0067621894650038</v>
      </c>
      <c r="J96" s="31">
        <f t="shared" si="67"/>
        <v>1.5614006224692853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1.6321565382285557</v>
      </c>
      <c r="N96" s="31">
        <f t="shared" si="69"/>
        <v>1.3192603501881852</v>
      </c>
      <c r="O96" s="31">
        <f t="shared" si="75"/>
        <v>1.3192603501881852</v>
      </c>
      <c r="P96" s="31">
        <f t="shared" si="76"/>
        <v>2</v>
      </c>
      <c r="Q96" s="31">
        <f t="shared" si="77"/>
        <v>0.31547263951407339</v>
      </c>
      <c r="R96" s="31">
        <f t="shared" si="78"/>
        <v>0.31547263951407339</v>
      </c>
      <c r="S96" s="31">
        <f t="shared" si="79"/>
        <v>1</v>
      </c>
      <c r="T96" s="31">
        <f>IFERROR(1/(AE96+AF96),0)</f>
        <v>0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0.50408283264122955</v>
      </c>
      <c r="AJ96" s="41">
        <f t="shared" si="87"/>
        <v>0.94030754663651672</v>
      </c>
      <c r="AK96" s="41">
        <f t="shared" si="88"/>
        <v>0.62708244062193508</v>
      </c>
      <c r="AL96" s="41">
        <f t="shared" si="89"/>
        <v>0</v>
      </c>
      <c r="AM96" s="41">
        <f t="shared" si="90"/>
        <v>0</v>
      </c>
      <c r="AN96" s="41">
        <f t="shared" si="91"/>
        <v>0.31547263951407339</v>
      </c>
      <c r="AO96" s="41">
        <f t="shared" si="92"/>
        <v>0.65963017509409261</v>
      </c>
      <c r="AP96" s="41">
        <f t="shared" si="93"/>
        <v>0</v>
      </c>
      <c r="AQ96" s="41">
        <f t="shared" si="94"/>
        <v>0</v>
      </c>
      <c r="AR96" s="41">
        <f t="shared" si="98"/>
        <v>1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44725</v>
      </c>
      <c r="AZ96" s="46">
        <v>0.1346718317412921</v>
      </c>
      <c r="BA96" s="43">
        <v>2.71</v>
      </c>
      <c r="BB96" s="43">
        <v>4.63</v>
      </c>
      <c r="BC96" s="265">
        <f>IF(INDEX('[5]Hospital Capacity'!$I$2:$I$126,MATCH('Data Table'!A96,'[5]Hospital Capacity'!$B$2:$B$126,0))&gt;100,100,INDEX('[5]Hospital Capacity'!$I$2:$I$126,MATCH('Data Table'!A96,'[5]Hospital Capacity'!$B$2:$B$126,0)))</f>
        <v>0.7283954489544896</v>
      </c>
      <c r="BD96" s="45">
        <v>1800.6676831635925</v>
      </c>
      <c r="BE96" s="45">
        <f>INDEX('[3]60-Mile'!$S$4:$S$129,MATCH(E96,'[3]60-Mile'!$A$4:$A$129,0))</f>
        <v>1514.1051158351554</v>
      </c>
      <c r="BF96" s="47">
        <f t="shared" si="99"/>
        <v>30</v>
      </c>
      <c r="BG96" s="43">
        <f t="shared" si="100"/>
        <v>30</v>
      </c>
      <c r="BH96" s="95">
        <v>832.28571428571433</v>
      </c>
      <c r="BI96" s="45">
        <f>INDEX('[3]60-Mile'!$V$4:$V$129,MATCH(E96,'[3]60-Mile'!$A$4:$A$129,0))</f>
        <v>1151.7142857142858</v>
      </c>
      <c r="BJ96" s="47">
        <f t="shared" si="101"/>
        <v>30</v>
      </c>
      <c r="BK96" s="47">
        <f t="shared" si="73"/>
        <v>30</v>
      </c>
      <c r="BL96" s="95">
        <v>82.428571428571431</v>
      </c>
      <c r="BM96" s="45">
        <f>INDEX('[3]60-Mile'!$AA$4:$AA$129,MATCH(E96,'[3]60-Mile'!$A$4:$A$129,0))</f>
        <v>98</v>
      </c>
      <c r="BO96" s="20">
        <v>731545</v>
      </c>
      <c r="BP96" s="38">
        <v>235.46690965396886</v>
      </c>
      <c r="BQ96" s="38">
        <f>INDEX('[3]60-Mile'!$U$4:$U$129,MATCH(E96,'[3]60-Mile'!$A$4:$A$129,0))</f>
        <v>99.140105514111454</v>
      </c>
      <c r="BR96" s="38">
        <v>-0.67730576579386437</v>
      </c>
      <c r="BS96" s="38">
        <f>INDEX('[3]60-Mile'!$Z$4:$Z$129,MATCH(E96,'[3]60-Mile'!$A$4:$A$129,0))</f>
        <v>85.256633594891923</v>
      </c>
      <c r="BT96" s="118">
        <f t="shared" si="96"/>
        <v>1</v>
      </c>
      <c r="BU96" s="266">
        <v>0.2716045510455104</v>
      </c>
      <c r="BV96" s="2">
        <f>'[3]60-Mile'!B96</f>
        <v>1333</v>
      </c>
      <c r="BW96" s="2">
        <f>'[3]60-Mile'!C96</f>
        <v>772</v>
      </c>
      <c r="BX96" s="2">
        <f>'[3]60-Mile'!D96</f>
        <v>1099</v>
      </c>
      <c r="BY96" s="2">
        <f>'[3]60-Mile'!E96</f>
        <v>1299</v>
      </c>
      <c r="BZ96" s="2">
        <f>'[3]60-Mile'!F96</f>
        <v>1378</v>
      </c>
      <c r="CA96" s="2">
        <f>'[3]60-Mile'!G96</f>
        <v>1250</v>
      </c>
      <c r="CB96" s="2">
        <f>'[3]60-Mile'!H96</f>
        <v>931</v>
      </c>
      <c r="CC96" s="2">
        <f>'[3]60-Mile'!I96</f>
        <v>18</v>
      </c>
      <c r="CD96" s="2">
        <f>'[3]60-Mile'!J96</f>
        <v>54</v>
      </c>
      <c r="CE96" s="2">
        <f>'[3]60-Mile'!K96</f>
        <v>191</v>
      </c>
      <c r="CF96" s="2">
        <f>'[3]60-Mile'!L96</f>
        <v>105</v>
      </c>
      <c r="CG96" s="2">
        <f>'[3]60-Mile'!M96</f>
        <v>135</v>
      </c>
      <c r="CH96" s="2">
        <f>'[3]60-Mile'!N96</f>
        <v>116</v>
      </c>
      <c r="CI96" s="2">
        <f>'[3]60-Mile'!O96</f>
        <v>67</v>
      </c>
      <c r="CK96" s="2">
        <v>5375</v>
      </c>
      <c r="CL96" s="2">
        <v>15793</v>
      </c>
      <c r="CM96" s="2">
        <v>13662</v>
      </c>
      <c r="CN96" s="2">
        <v>20264</v>
      </c>
      <c r="CO96" s="2">
        <v>21257</v>
      </c>
      <c r="CP96" s="2">
        <v>-7533</v>
      </c>
      <c r="CQ96" s="2">
        <v>44725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6.4594697142104241E-3</v>
      </c>
      <c r="G97" s="31">
        <f t="shared" si="97"/>
        <v>0.54384541924469842</v>
      </c>
      <c r="H97" s="31">
        <f t="shared" si="66"/>
        <v>1.1877400242115569E-2</v>
      </c>
      <c r="I97" s="31">
        <f t="shared" si="74"/>
        <v>3.0571075146892071</v>
      </c>
      <c r="J97" s="31">
        <f t="shared" si="67"/>
        <v>0.38982534077887487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0.21158047290045279</v>
      </c>
      <c r="N97" s="31">
        <f t="shared" si="69"/>
        <v>5.7493973789177748E-2</v>
      </c>
      <c r="O97" s="31">
        <f t="shared" si="75"/>
        <v>7.0364915725740468E-2</v>
      </c>
      <c r="P97" s="31">
        <f t="shared" si="76"/>
        <v>5.5393586005830907E-2</v>
      </c>
      <c r="Q97" s="31">
        <f t="shared" si="77"/>
        <v>0.17154431964983707</v>
      </c>
      <c r="R97" s="31">
        <f t="shared" si="78"/>
        <v>0.12392212159010792</v>
      </c>
      <c r="S97" s="31">
        <f t="shared" si="79"/>
        <v>0.18024263431542462</v>
      </c>
      <c r="T97" s="31">
        <f t="shared" ref="T97:T128" si="102">IFERROR(1/(AE97+AF97),0)</f>
        <v>0.85970599655195268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0.84174726743728867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0.19688414490289846</v>
      </c>
      <c r="AJ97" s="41">
        <f t="shared" si="87"/>
        <v>0.25767803376917059</v>
      </c>
      <c r="AK97" s="41">
        <f t="shared" si="88"/>
        <v>0.16171864210234477</v>
      </c>
      <c r="AL97" s="41">
        <f t="shared" si="89"/>
        <v>0</v>
      </c>
      <c r="AM97" s="41">
        <f t="shared" si="90"/>
        <v>0</v>
      </c>
      <c r="AN97" s="41">
        <f t="shared" si="91"/>
        <v>0.12392212159010792</v>
      </c>
      <c r="AO97" s="41">
        <f t="shared" si="92"/>
        <v>3.5182457862870234E-2</v>
      </c>
      <c r="AP97" s="41">
        <f t="shared" si="93"/>
        <v>0</v>
      </c>
      <c r="AQ97" s="41">
        <f t="shared" si="94"/>
        <v>0</v>
      </c>
      <c r="AR97" s="41">
        <f t="shared" si="98"/>
        <v>0.18024263431542462</v>
      </c>
      <c r="AS97" s="41">
        <f t="shared" si="95"/>
        <v>2.7696793002915453E-2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1907</v>
      </c>
      <c r="AZ97" s="46">
        <v>0.17886153402934785</v>
      </c>
      <c r="BA97" s="43">
        <v>1.54</v>
      </c>
      <c r="BB97" s="43">
        <v>2.35</v>
      </c>
      <c r="BC97" s="265">
        <f>IF(INDEX('[5]Hospital Capacity'!$I$2:$I$126,MATCH('Data Table'!A97,'[5]Hospital Capacity'!$B$2:$B$126,0))&gt;100,100,INDEX('[5]Hospital Capacity'!$I$2:$I$126,MATCH('Data Table'!A97,'[5]Hospital Capacity'!$B$2:$B$126,0)))</f>
        <v>0.28449593168477583</v>
      </c>
      <c r="BD97" s="45">
        <v>526.95315897580008</v>
      </c>
      <c r="BE97" s="45">
        <f>INDEX('[3]60-Mile'!$S$4:$S$129,MATCH(E97,'[3]60-Mile'!$A$4:$A$129,0))</f>
        <v>406.52326790872701</v>
      </c>
      <c r="BF97" s="47">
        <f t="shared" si="99"/>
        <v>30</v>
      </c>
      <c r="BG97" s="43">
        <f t="shared" si="100"/>
        <v>30</v>
      </c>
      <c r="BH97" s="95">
        <v>327.71428571428572</v>
      </c>
      <c r="BI97" s="45">
        <f>INDEX('[3]60-Mile'!$V$4:$V$129,MATCH(E97,'[3]60-Mile'!$A$4:$A$129,0))</f>
        <v>61.428571428571431</v>
      </c>
      <c r="BJ97" s="47">
        <f t="shared" si="101"/>
        <v>30</v>
      </c>
      <c r="BK97" s="47">
        <f t="shared" si="73"/>
        <v>30</v>
      </c>
      <c r="BL97" s="95">
        <v>14.857142857142858</v>
      </c>
      <c r="BM97" s="45">
        <f>INDEX('[3]60-Mile'!$AA$4:$AA$129,MATCH(E97,'[3]60-Mile'!$A$4:$A$129,0))</f>
        <v>2.7142857142857144</v>
      </c>
      <c r="BO97" s="20">
        <v>2976149</v>
      </c>
      <c r="BP97" s="38">
        <v>43.15231686940708</v>
      </c>
      <c r="BQ97" s="38">
        <f>INDEX('[3]60-Mile'!$U$4:$U$129,MATCH(E97,'[3]60-Mile'!$A$4:$A$129,0))</f>
        <v>51.118015342099284</v>
      </c>
      <c r="BR97" s="38">
        <v>-0.87911815578677444</v>
      </c>
      <c r="BS97" s="38">
        <f>INDEX('[3]60-Mile'!$Z$4:$Z$129,MATCH(E97,'[3]60-Mile'!$A$4:$A$129,0))</f>
        <v>62.984554180138772</v>
      </c>
      <c r="BT97" s="118">
        <f t="shared" si="96"/>
        <v>-0.68349453487457734</v>
      </c>
      <c r="BU97" s="266">
        <v>0.71550406831522417</v>
      </c>
      <c r="BV97" s="2">
        <f>'[3]60-Mile'!B97</f>
        <v>64</v>
      </c>
      <c r="BW97" s="2">
        <f>'[3]60-Mile'!C97</f>
        <v>41</v>
      </c>
      <c r="BX97" s="2">
        <f>'[3]60-Mile'!D97</f>
        <v>63</v>
      </c>
      <c r="BY97" s="2">
        <f>'[3]60-Mile'!E97</f>
        <v>65</v>
      </c>
      <c r="BZ97" s="2">
        <f>'[3]60-Mile'!F97</f>
        <v>60</v>
      </c>
      <c r="CA97" s="2">
        <f>'[3]60-Mile'!G97</f>
        <v>69</v>
      </c>
      <c r="CB97" s="2">
        <f>'[3]60-Mile'!H97</f>
        <v>68</v>
      </c>
      <c r="CC97" s="2">
        <f>'[3]60-Mile'!I97</f>
        <v>4</v>
      </c>
      <c r="CD97" s="2">
        <f>'[3]60-Mile'!J97</f>
        <v>7</v>
      </c>
      <c r="CE97" s="2">
        <f>'[3]60-Mile'!K97</f>
        <v>2</v>
      </c>
      <c r="CF97" s="2">
        <f>'[3]60-Mile'!L97</f>
        <v>2</v>
      </c>
      <c r="CG97" s="2">
        <f>'[3]60-Mile'!M97</f>
        <v>2</v>
      </c>
      <c r="CH97" s="2">
        <f>'[3]60-Mile'!N97</f>
        <v>1</v>
      </c>
      <c r="CI97" s="2">
        <f>'[3]60-Mile'!O97</f>
        <v>1</v>
      </c>
      <c r="CK97" s="2">
        <v>1172</v>
      </c>
      <c r="CL97" s="2">
        <v>-2817</v>
      </c>
      <c r="CM97" s="2">
        <v>5085</v>
      </c>
      <c r="CN97" s="2">
        <v>5631</v>
      </c>
      <c r="CO97" s="2">
        <v>-4766</v>
      </c>
      <c r="CP97" s="2">
        <v>3185</v>
      </c>
      <c r="CQ97" s="2">
        <v>1907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1.7241406723062433E-4</v>
      </c>
      <c r="G98" s="31">
        <f t="shared" si="97"/>
        <v>1.1332392418076551</v>
      </c>
      <c r="H98" s="31">
        <f t="shared" si="66"/>
        <v>1.5214269050161272E-4</v>
      </c>
      <c r="I98" s="31">
        <f t="shared" si="74"/>
        <v>3.1607050819503142</v>
      </c>
      <c r="J98" s="31">
        <f t="shared" si="67"/>
        <v>0.16484041836785157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4.5381809530899521E-2</v>
      </c>
      <c r="N98" s="31">
        <f t="shared" si="69"/>
        <v>1.9342448931499556E-2</v>
      </c>
      <c r="O98" s="31">
        <f t="shared" si="75"/>
        <v>3.3709703812796595E-2</v>
      </c>
      <c r="P98" s="31">
        <f t="shared" si="76"/>
        <v>1.457725947521866E-2</v>
      </c>
      <c r="Q98" s="31">
        <f t="shared" si="77"/>
        <v>5.0916228918635266E-2</v>
      </c>
      <c r="R98" s="31">
        <f t="shared" si="78"/>
        <v>3.9969629589457122E-2</v>
      </c>
      <c r="S98" s="31">
        <f t="shared" si="79"/>
        <v>6.7590987868284227E-2</v>
      </c>
      <c r="T98" s="31">
        <f t="shared" si="102"/>
        <v>0.75093671398162065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0.79063458362821426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0.22981733222463457</v>
      </c>
      <c r="AJ98" s="41">
        <f t="shared" si="87"/>
        <v>0.17180846787873821</v>
      </c>
      <c r="AK98" s="41">
        <f t="shared" si="88"/>
        <v>8.0411504199762979E-2</v>
      </c>
      <c r="AL98" s="41">
        <f t="shared" si="89"/>
        <v>0</v>
      </c>
      <c r="AM98" s="41">
        <f t="shared" si="90"/>
        <v>0</v>
      </c>
      <c r="AN98" s="41">
        <f t="shared" si="91"/>
        <v>3.9969629589457122E-2</v>
      </c>
      <c r="AO98" s="41">
        <f t="shared" si="92"/>
        <v>1.6854851906398297E-2</v>
      </c>
      <c r="AP98" s="41">
        <f t="shared" si="93"/>
        <v>0</v>
      </c>
      <c r="AQ98" s="41">
        <f t="shared" si="94"/>
        <v>0</v>
      </c>
      <c r="AR98" s="41">
        <f t="shared" si="98"/>
        <v>6.7590987868284227E-2</v>
      </c>
      <c r="AS98" s="41">
        <f t="shared" si="95"/>
        <v>7.28862973760933E-3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4507</v>
      </c>
      <c r="AZ98" s="46">
        <v>0.20905000392730375</v>
      </c>
      <c r="BA98" s="43">
        <v>3.39</v>
      </c>
      <c r="BB98" s="43">
        <v>5.04</v>
      </c>
      <c r="BC98" s="265">
        <f>IF(INDEX('[5]Hospital Capacity'!$I$2:$I$126,MATCH('Data Table'!A98,'[5]Hospital Capacity'!$B$2:$B$126,0))&gt;100,100,INDEX('[5]Hospital Capacity'!$I$2:$I$126,MATCH('Data Table'!A98,'[5]Hospital Capacity'!$B$2:$B$126,0)))</f>
        <v>0.33208411007805094</v>
      </c>
      <c r="BD98" s="45">
        <v>366.72962454212455</v>
      </c>
      <c r="BE98" s="45">
        <f>INDEX('[3]60-Mile'!$S$4:$S$129,MATCH(E98,'[3]60-Mile'!$A$4:$A$129,0))</f>
        <v>213.00948292108905</v>
      </c>
      <c r="BF98" s="47">
        <f t="shared" si="99"/>
        <v>30</v>
      </c>
      <c r="BG98" s="43">
        <f t="shared" si="100"/>
        <v>30</v>
      </c>
      <c r="BH98" s="95">
        <v>106.57142857142857</v>
      </c>
      <c r="BI98" s="45">
        <f>INDEX('[3]60-Mile'!$V$4:$V$129,MATCH(E98,'[3]60-Mile'!$A$4:$A$129,0))</f>
        <v>29.428571428571427</v>
      </c>
      <c r="BJ98" s="47">
        <f t="shared" si="101"/>
        <v>30</v>
      </c>
      <c r="BK98" s="47">
        <f t="shared" si="73"/>
        <v>30</v>
      </c>
      <c r="BL98" s="95">
        <v>5.5714285714285712</v>
      </c>
      <c r="BM98" s="45">
        <f>INDEX('[3]60-Mile'!$AA$4:$AA$129,MATCH(E98,'[3]60-Mile'!$A$4:$A$129,0))</f>
        <v>0.7142857142857143</v>
      </c>
      <c r="BO98" s="20">
        <v>2096829</v>
      </c>
      <c r="BP98" s="38">
        <v>81.646915592386719</v>
      </c>
      <c r="BQ98" s="38">
        <f>INDEX('[3]60-Mile'!$U$4:$U$129,MATCH(E98,'[3]60-Mile'!$A$4:$A$129,0))</f>
        <v>54.226251762063157</v>
      </c>
      <c r="BR98" s="38">
        <v>-2.0600427171061453</v>
      </c>
      <c r="BS98" s="38">
        <f>INDEX('[3]60-Mile'!$Z$4:$Z$129,MATCH(E98,'[3]60-Mile'!$A$4:$A$129,0))</f>
        <v>100.57525781208129</v>
      </c>
      <c r="BT98" s="118">
        <f t="shared" si="96"/>
        <v>-0.58126916725642841</v>
      </c>
      <c r="BU98" s="266">
        <v>0.66791588992194906</v>
      </c>
      <c r="BV98" s="2">
        <f>'[3]60-Mile'!B98</f>
        <v>12</v>
      </c>
      <c r="BW98" s="2">
        <f>'[3]60-Mile'!C98</f>
        <v>44</v>
      </c>
      <c r="BX98" s="2">
        <f>'[3]60-Mile'!D98</f>
        <v>32</v>
      </c>
      <c r="BY98" s="2">
        <f>'[3]60-Mile'!E98</f>
        <v>57</v>
      </c>
      <c r="BZ98" s="2">
        <f>'[3]60-Mile'!F98</f>
        <v>15</v>
      </c>
      <c r="CA98" s="2">
        <f>'[3]60-Mile'!G98</f>
        <v>29</v>
      </c>
      <c r="CB98" s="2">
        <f>'[3]60-Mile'!H98</f>
        <v>17</v>
      </c>
      <c r="CC98" s="2">
        <f>'[3]60-Mile'!I98</f>
        <v>0</v>
      </c>
      <c r="CD98" s="2">
        <f>'[3]60-Mile'!J98</f>
        <v>0</v>
      </c>
      <c r="CE98" s="2">
        <f>'[3]60-Mile'!K98</f>
        <v>1</v>
      </c>
      <c r="CF98" s="2">
        <f>'[3]60-Mile'!L98</f>
        <v>1</v>
      </c>
      <c r="CG98" s="2">
        <f>'[3]60-Mile'!M98</f>
        <v>3</v>
      </c>
      <c r="CH98" s="2">
        <f>'[3]60-Mile'!N98</f>
        <v>0</v>
      </c>
      <c r="CI98" s="2">
        <f>'[3]60-Mile'!O98</f>
        <v>0</v>
      </c>
      <c r="CK98" s="2">
        <v>3050</v>
      </c>
      <c r="CL98" s="2">
        <v>2245</v>
      </c>
      <c r="CM98" s="2">
        <v>-2323</v>
      </c>
      <c r="CN98" s="2">
        <v>2881</v>
      </c>
      <c r="CO98" s="2">
        <v>3427</v>
      </c>
      <c r="CP98" s="2">
        <v>4876</v>
      </c>
      <c r="CQ98" s="2">
        <v>4507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5.5815030837567394E-4</v>
      </c>
      <c r="G99" s="31">
        <f t="shared" si="97"/>
        <v>0.66892629934601178</v>
      </c>
      <c r="H99" s="31">
        <f t="shared" si="66"/>
        <v>8.3439731540135278E-4</v>
      </c>
      <c r="I99" s="31">
        <f t="shared" si="74"/>
        <v>3.0870013400680341</v>
      </c>
      <c r="J99" s="31">
        <f t="shared" si="67"/>
        <v>0.12741211662573465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0.48260139425160642</v>
      </c>
      <c r="N99" s="31">
        <f t="shared" si="69"/>
        <v>1.7441199129101546E-2</v>
      </c>
      <c r="O99" s="31">
        <f t="shared" si="75"/>
        <v>8.1001472754050063E-2</v>
      </c>
      <c r="P99" s="31">
        <f t="shared" si="76"/>
        <v>2.3323615160349854E-2</v>
      </c>
      <c r="Q99" s="31">
        <f t="shared" si="77"/>
        <v>0.50837492668168627</v>
      </c>
      <c r="R99" s="31">
        <f t="shared" si="78"/>
        <v>0.48267259612777269</v>
      </c>
      <c r="S99" s="31">
        <f t="shared" si="79"/>
        <v>0.26169844020797228</v>
      </c>
      <c r="T99" s="31">
        <f t="shared" si="102"/>
        <v>1.1019874224990425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0.63869230164346935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4.49631780439715E-2</v>
      </c>
      <c r="AJ99" s="41">
        <f t="shared" si="87"/>
        <v>9.32452415046299E-2</v>
      </c>
      <c r="AK99" s="41">
        <f t="shared" si="88"/>
        <v>4.382732277260537E-2</v>
      </c>
      <c r="AL99" s="41">
        <f t="shared" si="89"/>
        <v>0</v>
      </c>
      <c r="AM99" s="41">
        <f t="shared" si="90"/>
        <v>0</v>
      </c>
      <c r="AN99" s="41">
        <f t="shared" si="91"/>
        <v>0.48267259612777269</v>
      </c>
      <c r="AO99" s="41">
        <f t="shared" si="92"/>
        <v>4.0500736377025032E-2</v>
      </c>
      <c r="AP99" s="41">
        <f t="shared" si="93"/>
        <v>0</v>
      </c>
      <c r="AQ99" s="41">
        <f t="shared" si="94"/>
        <v>0</v>
      </c>
      <c r="AR99" s="41">
        <f t="shared" si="98"/>
        <v>0.26169844020797228</v>
      </c>
      <c r="AS99" s="41">
        <f t="shared" si="95"/>
        <v>1.1661807580174927E-2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12236</v>
      </c>
      <c r="AZ99" s="46">
        <v>0.1716191418244466</v>
      </c>
      <c r="BA99" s="43">
        <v>2.4300000000000002</v>
      </c>
      <c r="BB99" s="43">
        <v>5.93</v>
      </c>
      <c r="BC99" s="265">
        <f>IF(INDEX('[5]Hospital Capacity'!$I$2:$I$126,MATCH('Data Table'!A99,'[5]Hospital Capacity'!$B$2:$B$126,0))&gt;100,100,INDEX('[5]Hospital Capacity'!$I$2:$I$126,MATCH('Data Table'!A99,'[5]Hospital Capacity'!$B$2:$B$126,0)))</f>
        <v>6.4971413698329802E-2</v>
      </c>
      <c r="BD99" s="45">
        <v>220.13894744199598</v>
      </c>
      <c r="BE99" s="45">
        <f>INDEX('[3]60-Mile'!$S$4:$S$129,MATCH(E99,'[3]60-Mile'!$A$4:$A$129,0))</f>
        <v>125.93787271232632</v>
      </c>
      <c r="BF99" s="47">
        <f t="shared" si="99"/>
        <v>30</v>
      </c>
      <c r="BG99" s="43">
        <f t="shared" si="100"/>
        <v>30</v>
      </c>
      <c r="BH99" s="95">
        <v>1272.7142857142858</v>
      </c>
      <c r="BI99" s="45">
        <f>INDEX('[3]60-Mile'!$V$4:$V$129,MATCH(E99,'[3]60-Mile'!$A$4:$A$129,0))</f>
        <v>70.714285714285708</v>
      </c>
      <c r="BJ99" s="47">
        <f t="shared" si="101"/>
        <v>30</v>
      </c>
      <c r="BK99" s="47">
        <f t="shared" si="73"/>
        <v>30</v>
      </c>
      <c r="BL99" s="95">
        <v>21.571428571428573</v>
      </c>
      <c r="BM99" s="45">
        <f>INDEX('[3]60-Mile'!$AA$4:$AA$129,MATCH(E99,'[3]60-Mile'!$A$4:$A$129,0))</f>
        <v>1.1428571428571428</v>
      </c>
      <c r="BO99" s="20">
        <v>28995881</v>
      </c>
      <c r="BP99" s="38">
        <v>75.489977109085586</v>
      </c>
      <c r="BQ99" s="38">
        <f>INDEX('[3]60-Mile'!$U$4:$U$129,MATCH(E99,'[3]60-Mile'!$A$4:$A$129,0))</f>
        <v>35.557324364121584</v>
      </c>
      <c r="BR99" s="38">
        <v>-0.34029816421023895</v>
      </c>
      <c r="BS99" s="38">
        <f>INDEX('[3]60-Mile'!$Z$4:$Z$129,MATCH(E99,'[3]60-Mile'!$A$4:$A$129,0))</f>
        <v>57.270586697497727</v>
      </c>
      <c r="BT99" s="118">
        <f t="shared" si="96"/>
        <v>-0.2773846032869387</v>
      </c>
      <c r="BU99" s="266">
        <v>0.93502858630167018</v>
      </c>
      <c r="BV99" s="2">
        <f>'[3]60-Mile'!B99</f>
        <v>7</v>
      </c>
      <c r="BW99" s="2">
        <f>'[3]60-Mile'!C99</f>
        <v>38</v>
      </c>
      <c r="BX99" s="2">
        <f>'[3]60-Mile'!D99</f>
        <v>75</v>
      </c>
      <c r="BY99" s="2">
        <f>'[3]60-Mile'!E99</f>
        <v>85</v>
      </c>
      <c r="BZ99" s="2">
        <f>'[3]60-Mile'!F99</f>
        <v>79</v>
      </c>
      <c r="CA99" s="2">
        <f>'[3]60-Mile'!G99</f>
        <v>194</v>
      </c>
      <c r="CB99" s="2">
        <f>'[3]60-Mile'!H99</f>
        <v>17</v>
      </c>
      <c r="CC99" s="2">
        <f>'[3]60-Mile'!I99</f>
        <v>0</v>
      </c>
      <c r="CD99" s="2">
        <f>'[3]60-Mile'!J99</f>
        <v>0</v>
      </c>
      <c r="CE99" s="2">
        <f>'[3]60-Mile'!K99</f>
        <v>1</v>
      </c>
      <c r="CF99" s="2">
        <f>'[3]60-Mile'!L99</f>
        <v>2</v>
      </c>
      <c r="CG99" s="2">
        <f>'[3]60-Mile'!M99</f>
        <v>2</v>
      </c>
      <c r="CH99" s="2">
        <f>'[3]60-Mile'!N99</f>
        <v>2</v>
      </c>
      <c r="CI99" s="2">
        <f>'[3]60-Mile'!O99</f>
        <v>1</v>
      </c>
      <c r="CK99" s="2">
        <v>9689</v>
      </c>
      <c r="CL99" s="2">
        <v>20831</v>
      </c>
      <c r="CM99" s="2">
        <v>-1006</v>
      </c>
      <c r="CN99" s="2">
        <v>7757</v>
      </c>
      <c r="CO99" s="2">
        <v>21922</v>
      </c>
      <c r="CP99" s="2">
        <v>3858</v>
      </c>
      <c r="CQ99" s="2">
        <v>12236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3.8001638792300382E-2</v>
      </c>
      <c r="G100" s="31">
        <f t="shared" si="97"/>
        <v>1.6269483140601955</v>
      </c>
      <c r="H100" s="31">
        <f t="shared" si="66"/>
        <v>2.3357618962992058E-2</v>
      </c>
      <c r="I100" s="31">
        <f t="shared" ref="I100:I128" si="103">$X$12*AA100+$X$13*AD100-$X$14*Z100</f>
        <v>3.1685908669209359</v>
      </c>
      <c r="J100" s="31">
        <f t="shared" si="67"/>
        <v>0.34530836402244686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0.67867420270360657</v>
      </c>
      <c r="N100" s="31">
        <f t="shared" si="69"/>
        <v>0.21598929060863667</v>
      </c>
      <c r="O100" s="31">
        <f t="shared" ref="O100:O128" si="104">$X$4*AM100+$X$5*AO100</f>
        <v>0.44105101604863356</v>
      </c>
      <c r="P100" s="31">
        <f t="shared" ref="P100:P128" si="105">$X$6*AQ100+$X$7*AS100</f>
        <v>0.14285714285714285</v>
      </c>
      <c r="Q100" s="31">
        <f t="shared" ref="Q100:Q128" si="106">$X$8*AL100+$X$9*AN100+T100*P100</f>
        <v>0.52335367617330775</v>
      </c>
      <c r="R100" s="31">
        <f t="shared" ref="R100:R128" si="107">$X$8*AL100+$X$9*AN100</f>
        <v>0.41553229567763977</v>
      </c>
      <c r="S100" s="31">
        <f t="shared" ref="S100:S128" si="108">$X$10*AP100+$X$11*AR100</f>
        <v>1.3107189180123213</v>
      </c>
      <c r="T100" s="31">
        <f t="shared" si="102"/>
        <v>0.75474966346967609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0.85136038373830303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0.3056833579321625</v>
      </c>
      <c r="AJ100" s="41">
        <f t="shared" ref="AJ100:AJ128" si="115">((BD100-MIN(BD$4:BD$128))/(MAX(BD$4:BD$128)-MIN(BD$4:BD$128)))</f>
        <v>0.257317249950345</v>
      </c>
      <c r="AK100" s="41">
        <f t="shared" ref="AK100:AK128" si="116">((BE100-MIN(BE$4:BE$128))/(MAX(BE$4:BE$128)-MIN(BE$4:BE$128)))</f>
        <v>0.11841964238881766</v>
      </c>
      <c r="AL100" s="41">
        <f t="shared" ref="AL100:AL128" si="117">1-((BF100-MIN(BF$4:BF$128))/(MAX(BF$4:BF$128)-MIN(BF$4:BF$128)))</f>
        <v>0</v>
      </c>
      <c r="AM100" s="41">
        <f t="shared" ref="AM100:AM128" si="118">1-((BG100-MIN(BG$4:BG$128))/(MAX(BG$4:BG$128)-MIN(BG$4:BG$128)))</f>
        <v>0.20148302390332185</v>
      </c>
      <c r="AN100" s="41">
        <f t="shared" ref="AN100:AN128" si="119">((BH100-MIN(BH$4:BH$128))/(MAX(BH$4:BH$128)-MIN(BH$4:BH$128)))</f>
        <v>0.41553229567763977</v>
      </c>
      <c r="AO100" s="41">
        <f t="shared" ref="AO100:AO128" si="120">((BI100-MIN(BI$4:BI$128))/(MAX(BI$4:BI$128)-MIN(BI$4:BI$128)))</f>
        <v>0.11978399607265586</v>
      </c>
      <c r="AP100" s="41">
        <f t="shared" ref="AP100:AP128" si="121">1-((BJ100-MIN(BJ$4:BJ$128))/(MAX(BJ$4:BJ$128)-MIN(BJ$4:BJ$128)))</f>
        <v>0.99182810345426253</v>
      </c>
      <c r="AQ100" s="41">
        <f t="shared" ref="AQ100:AQ128" si="122">1-((BK100-MIN(BK$4:BK$128))/(MAX(BK$4:BK$128)-MIN(BK$4:BK$128)))</f>
        <v>0</v>
      </c>
      <c r="AR100" s="41">
        <f t="shared" si="98"/>
        <v>0.3188908145580589</v>
      </c>
      <c r="AS100" s="41">
        <f t="shared" ref="AS100:AS128" si="123">((BM100-MIN(BM$4:BM$128))/(MAX(BM$4:BM$128)-MIN(BM$4:BM$128)))</f>
        <v>7.1428571428571425E-2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1418</v>
      </c>
      <c r="AZ100" s="46">
        <v>0.19977694535831783</v>
      </c>
      <c r="BA100" s="43">
        <v>4.97</v>
      </c>
      <c r="BB100" s="43">
        <v>5.98</v>
      </c>
      <c r="BC100" s="265">
        <f>IF(INDEX('[5]Hospital Capacity'!$I$2:$I$126,MATCH('Data Table'!A100,'[5]Hospital Capacity'!$B$2:$B$126,0))&gt;100,100,INDEX('[5]Hospital Capacity'!$I$2:$I$126,MATCH('Data Table'!A100,'[5]Hospital Capacity'!$B$2:$B$126,0)))</f>
        <v>0.44170987845838011</v>
      </c>
      <c r="BD100" s="45">
        <v>526.27997450095972</v>
      </c>
      <c r="BE100" s="45">
        <f>INDEX('[3]60-Mile'!$S$4:$S$129,MATCH(E100,'[3]60-Mile'!$A$4:$A$129,0))</f>
        <v>303.470159204021</v>
      </c>
      <c r="BF100" s="47">
        <f t="shared" si="99"/>
        <v>30</v>
      </c>
      <c r="BG100" s="43">
        <f t="shared" si="100"/>
        <v>26.543566655684085</v>
      </c>
      <c r="BH100" s="95">
        <v>1095.8571428571429</v>
      </c>
      <c r="BI100" s="45">
        <f>INDEX('[3]60-Mile'!$V$4:$V$129,MATCH(E100,'[3]60-Mile'!$A$4:$A$129,0))</f>
        <v>209.14285714285714</v>
      </c>
      <c r="BJ100" s="47">
        <f t="shared" si="101"/>
        <v>0.56640063417613962</v>
      </c>
      <c r="BK100" s="47">
        <f t="shared" si="73"/>
        <v>30</v>
      </c>
      <c r="BL100" s="95">
        <v>26.285714285714285</v>
      </c>
      <c r="BM100" s="45">
        <f>INDEX('[3]60-Mile'!$AA$4:$AA$129,MATCH(E100,'[3]60-Mile'!$A$4:$A$129,0))</f>
        <v>7</v>
      </c>
      <c r="BO100" s="20">
        <v>8535519</v>
      </c>
      <c r="BP100" s="38">
        <v>39.434327298870741</v>
      </c>
      <c r="BQ100" s="38">
        <f>INDEX('[3]60-Mile'!$U$4:$U$129,MATCH(E100,'[3]60-Mile'!$A$4:$A$129,0))</f>
        <v>26.543566655684085</v>
      </c>
      <c r="BR100" s="38">
        <v>0.56640063417613962</v>
      </c>
      <c r="BS100" s="38">
        <f>INDEX('[3]60-Mile'!$Z$4:$Z$129,MATCH(E100,'[3]60-Mile'!$A$4:$A$129,0))</f>
        <v>32.824250298539759</v>
      </c>
      <c r="BT100" s="118">
        <f t="shared" ref="BT100:BT128" si="124">-1+((AY100-MIN(AY$4:AY$128))*2/(MAX(AY$4:AY$128)-MIN(AY$4:AY$128)))</f>
        <v>-0.70272076747660606</v>
      </c>
      <c r="BU100" s="266">
        <v>0.55829012154161983</v>
      </c>
      <c r="BV100" s="2">
        <f>'[3]60-Mile'!B100</f>
        <v>189</v>
      </c>
      <c r="BW100" s="2">
        <f>'[3]60-Mile'!C100</f>
        <v>243</v>
      </c>
      <c r="BX100" s="2">
        <f>'[3]60-Mile'!D100</f>
        <v>128</v>
      </c>
      <c r="BY100" s="2">
        <f>'[3]60-Mile'!E100</f>
        <v>148</v>
      </c>
      <c r="BZ100" s="2">
        <f>'[3]60-Mile'!F100</f>
        <v>271</v>
      </c>
      <c r="CA100" s="2">
        <f>'[3]60-Mile'!G100</f>
        <v>270</v>
      </c>
      <c r="CB100" s="2">
        <f>'[3]60-Mile'!H100</f>
        <v>215</v>
      </c>
      <c r="CC100" s="2">
        <f>'[3]60-Mile'!I100</f>
        <v>5</v>
      </c>
      <c r="CD100" s="2">
        <f>'[3]60-Mile'!J100</f>
        <v>5</v>
      </c>
      <c r="CE100" s="2">
        <f>'[3]60-Mile'!K100</f>
        <v>4</v>
      </c>
      <c r="CF100" s="2">
        <f>'[3]60-Mile'!L100</f>
        <v>22</v>
      </c>
      <c r="CG100" s="2">
        <f>'[3]60-Mile'!M100</f>
        <v>9</v>
      </c>
      <c r="CH100" s="2">
        <f>'[3]60-Mile'!N100</f>
        <v>4</v>
      </c>
      <c r="CI100" s="2">
        <f>'[3]60-Mile'!O100</f>
        <v>0</v>
      </c>
      <c r="CK100" s="2">
        <v>-7719</v>
      </c>
      <c r="CL100" s="2">
        <v>796</v>
      </c>
      <c r="CM100" s="2">
        <v>-1286</v>
      </c>
      <c r="CN100" s="2">
        <v>-224</v>
      </c>
      <c r="CO100" s="2">
        <v>-3645</v>
      </c>
      <c r="CP100" s="2">
        <v>-81</v>
      </c>
      <c r="CQ100" s="2">
        <v>1418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3.3316934252375563E-6</v>
      </c>
      <c r="G101" s="31">
        <f t="shared" si="97"/>
        <v>0.66892629934601178</v>
      </c>
      <c r="H101" s="31">
        <f t="shared" si="66"/>
        <v>4.9806584499590589E-6</v>
      </c>
      <c r="I101" s="31">
        <f t="shared" si="103"/>
        <v>3.0138130089681479</v>
      </c>
      <c r="J101" s="31">
        <f t="shared" si="67"/>
        <v>3.769130628446294E-2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9.7326159489760367E-2</v>
      </c>
      <c r="N101" s="31">
        <f t="shared" si="69"/>
        <v>-1.9767008370328791E-2</v>
      </c>
      <c r="O101" s="31">
        <f t="shared" si="104"/>
        <v>0.19381809919271542</v>
      </c>
      <c r="P101" s="31">
        <f t="shared" si="105"/>
        <v>0</v>
      </c>
      <c r="Q101" s="31">
        <f t="shared" si="106"/>
        <v>0.48267259612777269</v>
      </c>
      <c r="R101" s="31">
        <f t="shared" si="107"/>
        <v>0.48267259612777269</v>
      </c>
      <c r="S101" s="31">
        <f t="shared" si="108"/>
        <v>0.26169844020797228</v>
      </c>
      <c r="T101" s="31">
        <f t="shared" si="102"/>
        <v>1.1019874224990425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0.63869230164346935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4.49631780439715E-2</v>
      </c>
      <c r="AJ101" s="41">
        <f t="shared" si="115"/>
        <v>9.32452415046299E-2</v>
      </c>
      <c r="AK101" s="41">
        <f t="shared" si="116"/>
        <v>4.3166634360767758E-2</v>
      </c>
      <c r="AL101" s="41">
        <f t="shared" si="117"/>
        <v>0</v>
      </c>
      <c r="AM101" s="41">
        <f t="shared" si="118"/>
        <v>0.18989075505918573</v>
      </c>
      <c r="AN101" s="41">
        <f t="shared" si="119"/>
        <v>0.48267259612777269</v>
      </c>
      <c r="AO101" s="41">
        <f t="shared" si="120"/>
        <v>1.9636720667648502E-3</v>
      </c>
      <c r="AP101" s="41">
        <f t="shared" si="121"/>
        <v>0</v>
      </c>
      <c r="AQ101" s="41">
        <f t="shared" si="122"/>
        <v>0</v>
      </c>
      <c r="AR101" s="41">
        <f t="shared" ref="AR101:AR128" si="125">((BL101-MIN(BL$4:BL$128))/(MAX(BL$4:BL$128)-MIN(BL$4:BL$128)))</f>
        <v>0.26169844020797228</v>
      </c>
      <c r="AS101" s="41">
        <f t="shared" si="123"/>
        <v>0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12236</v>
      </c>
      <c r="AZ101" s="46">
        <v>0.1716191418244466</v>
      </c>
      <c r="BA101" s="43">
        <v>2.4300000000000002</v>
      </c>
      <c r="BB101" s="43">
        <v>5.93</v>
      </c>
      <c r="BC101" s="265">
        <f>IF(INDEX('[5]Hospital Capacity'!$I$2:$I$126,MATCH('Data Table'!A101,'[5]Hospital Capacity'!$B$2:$B$126,0))&gt;100,100,INDEX('[5]Hospital Capacity'!$I$2:$I$126,MATCH('Data Table'!A101,'[5]Hospital Capacity'!$B$2:$B$126,0)))</f>
        <v>6.4971413698329802E-2</v>
      </c>
      <c r="BD101" s="45">
        <v>220.13894744199598</v>
      </c>
      <c r="BE101" s="45">
        <f>INDEX('[3]60-Mile'!$S$4:$S$129,MATCH(E101,'[3]60-Mile'!$A$4:$A$129,0))</f>
        <v>124.36541156598327</v>
      </c>
      <c r="BF101" s="47">
        <f t="shared" si="99"/>
        <v>30</v>
      </c>
      <c r="BG101" s="43">
        <f t="shared" si="100"/>
        <v>26.742431571412034</v>
      </c>
      <c r="BH101" s="95">
        <v>1272.7142857142858</v>
      </c>
      <c r="BI101" s="45">
        <f>INDEX('[3]60-Mile'!$V$4:$V$129,MATCH(E101,'[3]60-Mile'!$A$4:$A$129,0))</f>
        <v>3.4285714285714284</v>
      </c>
      <c r="BJ101" s="47">
        <f t="shared" si="101"/>
        <v>30</v>
      </c>
      <c r="BK101" s="47">
        <f t="shared" si="73"/>
        <v>30</v>
      </c>
      <c r="BL101" s="95">
        <v>21.571428571428573</v>
      </c>
      <c r="BM101" s="45">
        <f>INDEX('[3]60-Mile'!$AA$4:$AA$129,MATCH(E101,'[3]60-Mile'!$A$4:$A$129,0))</f>
        <v>0</v>
      </c>
      <c r="BO101" s="20">
        <v>28995881</v>
      </c>
      <c r="BP101" s="38">
        <v>75.489977109085586</v>
      </c>
      <c r="BQ101" s="38">
        <f>INDEX('[3]60-Mile'!$U$4:$U$129,MATCH(E101,'[3]60-Mile'!$A$4:$A$129,0))</f>
        <v>26.742431571412034</v>
      </c>
      <c r="BR101" s="38">
        <v>-0.34029816421023895</v>
      </c>
      <c r="BS101" s="38">
        <f>INDEX('[3]60-Mile'!$Z$4:$Z$129,MATCH(E101,'[3]60-Mile'!$A$4:$A$129,0))</f>
        <v>0</v>
      </c>
      <c r="BT101" s="118">
        <f t="shared" si="124"/>
        <v>-0.2773846032869387</v>
      </c>
      <c r="BU101" s="266">
        <v>0.93502858630167018</v>
      </c>
      <c r="BV101" s="2">
        <f>'[3]60-Mile'!B101</f>
        <v>0</v>
      </c>
      <c r="BW101" s="2">
        <f>'[3]60-Mile'!C101</f>
        <v>1</v>
      </c>
      <c r="BX101" s="2">
        <f>'[3]60-Mile'!D101</f>
        <v>0</v>
      </c>
      <c r="BY101" s="2">
        <f>'[3]60-Mile'!E101</f>
        <v>0</v>
      </c>
      <c r="BZ101" s="2">
        <f>'[3]60-Mile'!F101</f>
        <v>16</v>
      </c>
      <c r="CA101" s="2">
        <f>'[3]60-Mile'!G101</f>
        <v>7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9689</v>
      </c>
      <c r="CL101" s="2">
        <v>20831</v>
      </c>
      <c r="CM101" s="2">
        <v>-1006</v>
      </c>
      <c r="CN101" s="2">
        <v>7757</v>
      </c>
      <c r="CO101" s="2">
        <v>21922</v>
      </c>
      <c r="CP101" s="2">
        <v>3858</v>
      </c>
      <c r="CQ101" s="2">
        <v>12236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8.1580538160686073E-5</v>
      </c>
      <c r="G102" s="31">
        <f t="shared" si="97"/>
        <v>0.38720862291719438</v>
      </c>
      <c r="H102" s="31">
        <f t="shared" si="66"/>
        <v>2.1068884661210732E-4</v>
      </c>
      <c r="I102" s="31">
        <f t="shared" si="103"/>
        <v>3.1885888052778064</v>
      </c>
      <c r="J102" s="31">
        <f t="shared" si="67"/>
        <v>0.12160013919401069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0.17434541055399397</v>
      </c>
      <c r="N102" s="31">
        <f t="shared" si="69"/>
        <v>2.2058383830951281E-2</v>
      </c>
      <c r="O102" s="31">
        <f t="shared" si="104"/>
        <v>2.6018654884634267E-2</v>
      </c>
      <c r="P102" s="31">
        <f t="shared" si="105"/>
        <v>2.0408163265306121E-2</v>
      </c>
      <c r="Q102" s="31">
        <f t="shared" si="106"/>
        <v>0.24613677677516593</v>
      </c>
      <c r="R102" s="31">
        <f t="shared" si="107"/>
        <v>0.23173129081739408</v>
      </c>
      <c r="S102" s="31">
        <f t="shared" si="108"/>
        <v>2.7729636048526862E-2</v>
      </c>
      <c r="T102" s="31">
        <f t="shared" si="102"/>
        <v>0.70586881193082107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0.84343791774789656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4.5986878753867685E-2</v>
      </c>
      <c r="AJ102" s="41">
        <f t="shared" si="115"/>
        <v>0.10652424869702602</v>
      </c>
      <c r="AK102" s="41">
        <f t="shared" si="116"/>
        <v>6.7373388060447792E-2</v>
      </c>
      <c r="AL102" s="41">
        <f t="shared" si="117"/>
        <v>0.15553410008036928</v>
      </c>
      <c r="AM102" s="41">
        <f t="shared" si="118"/>
        <v>0</v>
      </c>
      <c r="AN102" s="41">
        <f t="shared" si="119"/>
        <v>7.6197190737024786E-2</v>
      </c>
      <c r="AO102" s="41">
        <f t="shared" si="120"/>
        <v>1.3009327442317134E-2</v>
      </c>
      <c r="AP102" s="41">
        <f t="shared" si="121"/>
        <v>0</v>
      </c>
      <c r="AQ102" s="41">
        <f t="shared" si="122"/>
        <v>0</v>
      </c>
      <c r="AR102" s="41">
        <f t="shared" si="125"/>
        <v>2.7729636048526862E-2</v>
      </c>
      <c r="AS102" s="41">
        <f t="shared" si="123"/>
        <v>1.020408163265306E-2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1821</v>
      </c>
      <c r="AZ102" s="46">
        <v>0.21347945783937411</v>
      </c>
      <c r="BA102" s="43">
        <v>1.56</v>
      </c>
      <c r="BB102" s="43">
        <v>4.18</v>
      </c>
      <c r="BC102" s="265">
        <f>IF(INDEX('[5]Hospital Capacity'!$I$2:$I$126,MATCH('Data Table'!A102,'[5]Hospital Capacity'!$B$2:$B$126,0))&gt;100,100,INDEX('[5]Hospital Capacity'!$I$2:$I$126,MATCH('Data Table'!A102,'[5]Hospital Capacity'!$B$2:$B$126,0)))</f>
        <v>6.6450652604905638E-2</v>
      </c>
      <c r="BD102" s="45">
        <v>244.91617141038876</v>
      </c>
      <c r="BE102" s="45">
        <f>INDEX('[3]60-Mile'!$S$4:$S$129,MATCH(E102,'[3]60-Mile'!$A$4:$A$129,0))</f>
        <v>181.97831802815807</v>
      </c>
      <c r="BF102" s="47">
        <f t="shared" si="99"/>
        <v>26.805061525196891</v>
      </c>
      <c r="BG102" s="43">
        <f t="shared" si="100"/>
        <v>30</v>
      </c>
      <c r="BH102" s="95">
        <v>202</v>
      </c>
      <c r="BI102" s="45">
        <f>INDEX('[3]60-Mile'!$V$4:$V$129,MATCH(E102,'[3]60-Mile'!$A$4:$A$129,0))</f>
        <v>22.714285714285715</v>
      </c>
      <c r="BJ102" s="47">
        <f t="shared" si="101"/>
        <v>30</v>
      </c>
      <c r="BK102" s="47">
        <f t="shared" si="73"/>
        <v>30</v>
      </c>
      <c r="BL102" s="95">
        <v>2.2857142857142856</v>
      </c>
      <c r="BM102" s="45">
        <f>INDEX('[3]60-Mile'!$AA$4:$AA$129,MATCH(E102,'[3]60-Mile'!$A$4:$A$129,0))</f>
        <v>1</v>
      </c>
      <c r="BO102" s="20">
        <v>3017804</v>
      </c>
      <c r="BP102" s="38">
        <v>26.805061525196891</v>
      </c>
      <c r="BQ102" s="38">
        <f>INDEX('[3]60-Mile'!$U$4:$U$129,MATCH(E102,'[3]60-Mile'!$A$4:$A$129,0))</f>
        <v>59.67755757992407</v>
      </c>
      <c r="BR102" s="38">
        <v>0</v>
      </c>
      <c r="BS102" s="38">
        <f>INDEX('[3]60-Mile'!$Z$4:$Z$129,MATCH(E102,'[3]60-Mile'!$A$4:$A$129,0))</f>
        <v>48.86605689557787</v>
      </c>
      <c r="BT102" s="118">
        <f t="shared" si="124"/>
        <v>-0.68687583549579301</v>
      </c>
      <c r="BU102" s="266">
        <v>0.93354934739509432</v>
      </c>
      <c r="BV102" s="2">
        <f>'[3]60-Mile'!B102</f>
        <v>9</v>
      </c>
      <c r="BW102" s="2">
        <f>'[3]60-Mile'!C102</f>
        <v>18</v>
      </c>
      <c r="BX102" s="2">
        <f>'[3]60-Mile'!D102</f>
        <v>10</v>
      </c>
      <c r="BY102" s="2">
        <f>'[3]60-Mile'!E102</f>
        <v>42</v>
      </c>
      <c r="BZ102" s="2">
        <f>'[3]60-Mile'!F102</f>
        <v>25</v>
      </c>
      <c r="CA102" s="2">
        <f>'[3]60-Mile'!G102</f>
        <v>37</v>
      </c>
      <c r="CB102" s="2">
        <f>'[3]60-Mile'!H102</f>
        <v>18</v>
      </c>
      <c r="CC102" s="2">
        <f>'[3]60-Mile'!I102</f>
        <v>0</v>
      </c>
      <c r="CD102" s="2">
        <f>'[3]60-Mile'!J102</f>
        <v>1</v>
      </c>
      <c r="CE102" s="2">
        <f>'[3]60-Mile'!K102</f>
        <v>0</v>
      </c>
      <c r="CF102" s="2">
        <f>'[3]60-Mile'!L102</f>
        <v>2</v>
      </c>
      <c r="CG102" s="2">
        <f>'[3]60-Mile'!M102</f>
        <v>4</v>
      </c>
      <c r="CH102" s="2">
        <f>'[3]60-Mile'!N102</f>
        <v>0</v>
      </c>
      <c r="CI102" s="2">
        <f>'[3]60-Mile'!O102</f>
        <v>0</v>
      </c>
      <c r="CK102" s="2">
        <v>-1359</v>
      </c>
      <c r="CL102" s="2">
        <v>2853</v>
      </c>
      <c r="CM102" s="2">
        <v>696</v>
      </c>
      <c r="CN102" s="2">
        <v>866</v>
      </c>
      <c r="CO102" s="2">
        <v>1979</v>
      </c>
      <c r="CP102" s="2">
        <v>618</v>
      </c>
      <c r="CQ102" s="2">
        <v>1821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2.9505967927631584E-2</v>
      </c>
      <c r="G103" s="31">
        <f t="shared" si="97"/>
        <v>1.0446998666397564</v>
      </c>
      <c r="H103" s="31">
        <f t="shared" si="66"/>
        <v>2.824348778997798E-2</v>
      </c>
      <c r="I103" s="31">
        <f t="shared" si="103"/>
        <v>3.1166890011339037</v>
      </c>
      <c r="J103" s="31">
        <f t="shared" si="67"/>
        <v>0.30448439806442906</v>
      </c>
      <c r="K103" s="31">
        <f t="shared" si="63"/>
        <v>1</v>
      </c>
      <c r="L103" s="31">
        <f t="shared" si="64"/>
        <v>1</v>
      </c>
      <c r="M103" s="31">
        <f t="shared" si="68"/>
        <v>1.1494377963201918</v>
      </c>
      <c r="N103" s="31">
        <f t="shared" si="69"/>
        <v>-3.5924107293182077</v>
      </c>
      <c r="O103" s="31">
        <f t="shared" si="104"/>
        <v>2.0185619255453866</v>
      </c>
      <c r="P103" s="31">
        <f t="shared" si="105"/>
        <v>0.80758017492711365</v>
      </c>
      <c r="Q103" s="31">
        <f t="shared" si="106"/>
        <v>4.7418485256383995</v>
      </c>
      <c r="R103" s="31">
        <f t="shared" si="107"/>
        <v>1</v>
      </c>
      <c r="S103" s="31">
        <f t="shared" si="108"/>
        <v>0.79029462738301548</v>
      </c>
      <c r="T103" s="31">
        <f t="shared" si="102"/>
        <v>4.6334081021443003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2.3983643941181132E-2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0.20390233977156774</v>
      </c>
      <c r="AJ103" s="41">
        <f t="shared" si="115"/>
        <v>0.12691180591977108</v>
      </c>
      <c r="AK103" s="41">
        <f t="shared" si="116"/>
        <v>0.17757259214465795</v>
      </c>
      <c r="AL103" s="41">
        <f t="shared" si="117"/>
        <v>0</v>
      </c>
      <c r="AM103" s="41">
        <f t="shared" si="118"/>
        <v>0.18891047733723743</v>
      </c>
      <c r="AN103" s="41">
        <f t="shared" si="119"/>
        <v>1</v>
      </c>
      <c r="AO103" s="41">
        <f t="shared" si="120"/>
        <v>0.91482572410407459</v>
      </c>
      <c r="AP103" s="41">
        <f t="shared" si="121"/>
        <v>0</v>
      </c>
      <c r="AQ103" s="41">
        <f t="shared" si="122"/>
        <v>0</v>
      </c>
      <c r="AR103" s="41">
        <f t="shared" si="125"/>
        <v>0.79029462738301548</v>
      </c>
      <c r="AS103" s="41">
        <f t="shared" si="123"/>
        <v>0.40379008746355682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43505</v>
      </c>
      <c r="AZ103" s="46">
        <v>0.16104481975351789</v>
      </c>
      <c r="BA103" s="43">
        <v>3.27</v>
      </c>
      <c r="BB103" s="43">
        <v>4.83</v>
      </c>
      <c r="BC103" s="265">
        <f>IF(INDEX('[5]Hospital Capacity'!$I$2:$I$126,MATCH('Data Table'!A103,'[5]Hospital Capacity'!$B$2:$B$126,0))&gt;100,100,INDEX('[5]Hospital Capacity'!$I$2:$I$126,MATCH('Data Table'!A103,'[5]Hospital Capacity'!$B$2:$B$126,0)))</f>
        <v>0.29463716417910446</v>
      </c>
      <c r="BD103" s="45">
        <v>282.95719843578547</v>
      </c>
      <c r="BE103" s="45">
        <f>INDEX('[3]60-Mile'!$S$4:$S$129,MATCH(E103,'[3]60-Mile'!$A$4:$A$129,0))</f>
        <v>444.25621434903616</v>
      </c>
      <c r="BF103" s="47">
        <f t="shared" si="99"/>
        <v>30</v>
      </c>
      <c r="BG103" s="43">
        <f t="shared" si="100"/>
        <v>26.759248197146508</v>
      </c>
      <c r="BH103" s="95">
        <v>2635.4285714285716</v>
      </c>
      <c r="BI103" s="45">
        <f>INDEX('[3]60-Mile'!$V$4:$V$129,MATCH(E103,'[3]60-Mile'!$A$4:$A$129,0))</f>
        <v>1597.2857142857142</v>
      </c>
      <c r="BJ103" s="47">
        <f t="shared" si="101"/>
        <v>30</v>
      </c>
      <c r="BK103" s="47">
        <f t="shared" si="73"/>
        <v>30</v>
      </c>
      <c r="BL103" s="95">
        <v>65.142857142857139</v>
      </c>
      <c r="BM103" s="45">
        <f>INDEX('[3]60-Mile'!$AA$4:$AA$129,MATCH(E103,'[3]60-Mile'!$A$4:$A$129,0))</f>
        <v>39.571428571428569</v>
      </c>
      <c r="BO103" s="20">
        <v>39512223</v>
      </c>
      <c r="BP103" s="38">
        <v>31.979780840140677</v>
      </c>
      <c r="BQ103" s="38">
        <f>INDEX('[3]60-Mile'!$U$4:$U$129,MATCH(E103,'[3]60-Mile'!$A$4:$A$129,0))</f>
        <v>26.759248197146508</v>
      </c>
      <c r="BR103" s="38">
        <v>-1.7095112913514545</v>
      </c>
      <c r="BS103" s="38">
        <f>INDEX('[3]60-Mile'!$Z$4:$Z$129,MATCH(E103,'[3]60-Mile'!$A$4:$A$129,0))</f>
        <v>44.179093911016018</v>
      </c>
      <c r="BT103" s="118">
        <f t="shared" si="124"/>
        <v>0.95203271211763774</v>
      </c>
      <c r="BU103" s="266">
        <v>0.70536283582089554</v>
      </c>
      <c r="BV103" s="2">
        <f>'[3]60-Mile'!B103</f>
        <v>1184</v>
      </c>
      <c r="BW103" s="2">
        <f>'[3]60-Mile'!C103</f>
        <v>1974</v>
      </c>
      <c r="BX103" s="2">
        <f>'[3]60-Mile'!D103</f>
        <v>941</v>
      </c>
      <c r="BY103" s="2">
        <f>'[3]60-Mile'!E103</f>
        <v>1304</v>
      </c>
      <c r="BZ103" s="2">
        <f>'[3]60-Mile'!F103</f>
        <v>2002</v>
      </c>
      <c r="CA103" s="2">
        <f>'[3]60-Mile'!G103</f>
        <v>2230</v>
      </c>
      <c r="CB103" s="2">
        <f>'[3]60-Mile'!H103</f>
        <v>1546</v>
      </c>
      <c r="CC103" s="2">
        <f>'[3]60-Mile'!I103</f>
        <v>12</v>
      </c>
      <c r="CD103" s="2">
        <f>'[3]60-Mile'!J103</f>
        <v>29</v>
      </c>
      <c r="CE103" s="2">
        <f>'[3]60-Mile'!K103</f>
        <v>57</v>
      </c>
      <c r="CF103" s="2">
        <f>'[3]60-Mile'!L103</f>
        <v>52</v>
      </c>
      <c r="CG103" s="2">
        <f>'[3]60-Mile'!M103</f>
        <v>53</v>
      </c>
      <c r="CH103" s="2">
        <f>'[3]60-Mile'!N103</f>
        <v>49</v>
      </c>
      <c r="CI103" s="2">
        <f>'[3]60-Mile'!O103</f>
        <v>25</v>
      </c>
      <c r="CK103" s="2">
        <v>30544</v>
      </c>
      <c r="CL103" s="2">
        <v>18028</v>
      </c>
      <c r="CM103" s="2">
        <v>26495</v>
      </c>
      <c r="CN103" s="2">
        <v>23029</v>
      </c>
      <c r="CO103" s="2">
        <v>23197</v>
      </c>
      <c r="CP103" s="2">
        <v>19203</v>
      </c>
      <c r="CQ103" s="2">
        <v>43505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2.5139257041202822E-3</v>
      </c>
      <c r="G104" s="31">
        <f t="shared" si="97"/>
        <v>0.83419519229907202</v>
      </c>
      <c r="H104" s="31">
        <f t="shared" si="66"/>
        <v>3.0135940932383134E-3</v>
      </c>
      <c r="I104" s="31">
        <f t="shared" si="103"/>
        <v>3.1851355530357695</v>
      </c>
      <c r="J104" s="31">
        <f t="shared" si="67"/>
        <v>0.20301010605795053</v>
      </c>
      <c r="K104" s="31">
        <f t="shared" si="63"/>
        <v>1</v>
      </c>
      <c r="L104" s="31">
        <f t="shared" si="64"/>
        <v>1</v>
      </c>
      <c r="M104" s="31">
        <f t="shared" si="68"/>
        <v>0.48387689263401223</v>
      </c>
      <c r="N104" s="31">
        <f t="shared" si="69"/>
        <v>0.1753325451038707</v>
      </c>
      <c r="O104" s="31">
        <f t="shared" si="104"/>
        <v>0.26935035182457862</v>
      </c>
      <c r="P104" s="31">
        <f t="shared" si="105"/>
        <v>0.14868804664723032</v>
      </c>
      <c r="Q104" s="31">
        <f t="shared" si="106"/>
        <v>0.30854434753014154</v>
      </c>
      <c r="R104" s="31">
        <f t="shared" si="107"/>
        <v>0.19268940831932316</v>
      </c>
      <c r="S104" s="31">
        <f t="shared" si="108"/>
        <v>1.1853116370630248</v>
      </c>
      <c r="T104" s="31">
        <f t="shared" si="102"/>
        <v>0.77918125782962178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0.8596956829440906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0.15619489800473321</v>
      </c>
      <c r="AJ104" s="41">
        <f t="shared" si="115"/>
        <v>0.12142801831162826</v>
      </c>
      <c r="AK104" s="41">
        <f t="shared" si="116"/>
        <v>8.1582087746322265E-2</v>
      </c>
      <c r="AL104" s="41">
        <f t="shared" si="117"/>
        <v>0</v>
      </c>
      <c r="AM104" s="41">
        <f t="shared" si="118"/>
        <v>0</v>
      </c>
      <c r="AN104" s="41">
        <f t="shared" si="119"/>
        <v>0.19268940831932316</v>
      </c>
      <c r="AO104" s="41">
        <f t="shared" si="120"/>
        <v>0.13467517591228931</v>
      </c>
      <c r="AP104" s="41">
        <f t="shared" si="121"/>
        <v>0.99293728697636974</v>
      </c>
      <c r="AQ104" s="41">
        <f t="shared" si="122"/>
        <v>0</v>
      </c>
      <c r="AR104" s="41">
        <f t="shared" si="125"/>
        <v>0.19237435008665513</v>
      </c>
      <c r="AS104" s="41">
        <f t="shared" si="123"/>
        <v>7.4344023323615158E-2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994</v>
      </c>
      <c r="AZ104" s="46">
        <v>0.1929198251415202</v>
      </c>
      <c r="BA104" s="43">
        <v>2.99</v>
      </c>
      <c r="BB104" s="43">
        <v>3.96</v>
      </c>
      <c r="BC104" s="265">
        <f>IF(INDEX('[5]Hospital Capacity'!$I$2:$I$126,MATCH('Data Table'!A104,'[5]Hospital Capacity'!$B$2:$B$126,0))&gt;100,100,INDEX('[5]Hospital Capacity'!$I$2:$I$126,MATCH('Data Table'!A104,'[5]Hospital Capacity'!$B$2:$B$126,0)))</f>
        <v>0.22570031250703787</v>
      </c>
      <c r="BD104" s="45">
        <v>272.72503033816929</v>
      </c>
      <c r="BE104" s="45">
        <f>INDEX('[3]60-Mile'!$S$4:$S$129,MATCH(E104,'[3]60-Mile'!$A$4:$A$129,0))</f>
        <v>215.79551202729556</v>
      </c>
      <c r="BF104" s="47">
        <f t="shared" si="99"/>
        <v>30</v>
      </c>
      <c r="BG104" s="43">
        <f t="shared" si="100"/>
        <v>30</v>
      </c>
      <c r="BH104" s="95">
        <v>508.85714285714283</v>
      </c>
      <c r="BI104" s="45">
        <f>INDEX('[3]60-Mile'!$V$4:$V$129,MATCH(E104,'[3]60-Mile'!$A$4:$A$129,0))</f>
        <v>235.14285714285714</v>
      </c>
      <c r="BJ104" s="47">
        <f t="shared" si="101"/>
        <v>0.533484382560384</v>
      </c>
      <c r="BK104" s="47">
        <f t="shared" si="73"/>
        <v>30</v>
      </c>
      <c r="BL104" s="95">
        <v>15.857142857142858</v>
      </c>
      <c r="BM104" s="45">
        <f>INDEX('[3]60-Mile'!$AA$4:$AA$129,MATCH(E104,'[3]60-Mile'!$A$4:$A$129,0))</f>
        <v>7.2857142857142856</v>
      </c>
      <c r="BO104" s="20">
        <v>7278717</v>
      </c>
      <c r="BP104" s="38">
        <v>74.242195758044986</v>
      </c>
      <c r="BQ104" s="38">
        <f>INDEX('[3]60-Mile'!$U$4:$U$129,MATCH(E104,'[3]60-Mile'!$A$4:$A$129,0))</f>
        <v>31.128433743504875</v>
      </c>
      <c r="BR104" s="38">
        <v>0.533484382560384</v>
      </c>
      <c r="BS104" s="38">
        <f>INDEX('[3]60-Mile'!$Z$4:$Z$129,MATCH(E104,'[3]60-Mile'!$A$4:$A$129,0))</f>
        <v>44.462452483847578</v>
      </c>
      <c r="BT104" s="118">
        <f t="shared" si="124"/>
        <v>-0.7193913658881812</v>
      </c>
      <c r="BU104" s="266">
        <v>0.77429968749296219</v>
      </c>
      <c r="BV104" s="2">
        <f>'[3]60-Mile'!B104</f>
        <v>111</v>
      </c>
      <c r="BW104" s="2">
        <f>'[3]60-Mile'!C104</f>
        <v>71</v>
      </c>
      <c r="BX104" s="2">
        <f>'[3]60-Mile'!D104</f>
        <v>190</v>
      </c>
      <c r="BY104" s="2">
        <f>'[3]60-Mile'!E104</f>
        <v>280</v>
      </c>
      <c r="BZ104" s="2">
        <f>'[3]60-Mile'!F104</f>
        <v>242</v>
      </c>
      <c r="CA104" s="2">
        <f>'[3]60-Mile'!G104</f>
        <v>433</v>
      </c>
      <c r="CB104" s="2">
        <f>'[3]60-Mile'!H104</f>
        <v>319</v>
      </c>
      <c r="CC104" s="2">
        <f>'[3]60-Mile'!I104</f>
        <v>1</v>
      </c>
      <c r="CD104" s="2">
        <f>'[3]60-Mile'!J104</f>
        <v>0</v>
      </c>
      <c r="CE104" s="2">
        <f>'[3]60-Mile'!K104</f>
        <v>13</v>
      </c>
      <c r="CF104" s="2">
        <f>'[3]60-Mile'!L104</f>
        <v>6</v>
      </c>
      <c r="CG104" s="2">
        <f>'[3]60-Mile'!M104</f>
        <v>18</v>
      </c>
      <c r="CH104" s="2">
        <f>'[3]60-Mile'!N104</f>
        <v>11</v>
      </c>
      <c r="CI104" s="2">
        <f>'[3]60-Mile'!O104</f>
        <v>2</v>
      </c>
      <c r="CK104" s="2">
        <v>0</v>
      </c>
      <c r="CL104" s="2">
        <v>745</v>
      </c>
      <c r="CM104" s="2">
        <v>1638</v>
      </c>
      <c r="CN104" s="2">
        <v>-121</v>
      </c>
      <c r="CO104" s="2">
        <v>-666</v>
      </c>
      <c r="CP104" s="2">
        <v>1349</v>
      </c>
      <c r="CQ104" s="2">
        <v>994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1.998865690489193E-3</v>
      </c>
      <c r="G105" s="31">
        <f t="shared" si="97"/>
        <v>0.63836437802673907</v>
      </c>
      <c r="H105" s="31">
        <f t="shared" si="66"/>
        <v>3.1312299985596422E-3</v>
      </c>
      <c r="I105" s="31">
        <f t="shared" si="103"/>
        <v>2.767250798886713</v>
      </c>
      <c r="J105" s="31">
        <f t="shared" si="67"/>
        <v>0.16371234351815656</v>
      </c>
      <c r="K105" s="31">
        <f t="shared" si="63"/>
        <v>1</v>
      </c>
      <c r="L105" s="31">
        <f t="shared" si="64"/>
        <v>0.99060844937877834</v>
      </c>
      <c r="M105" s="31">
        <f t="shared" si="68"/>
        <v>0.4683265427769544</v>
      </c>
      <c r="N105" s="31">
        <f t="shared" si="69"/>
        <v>9.962254873820095E-2</v>
      </c>
      <c r="O105" s="31">
        <f t="shared" si="104"/>
        <v>0.13974799541809851</v>
      </c>
      <c r="P105" s="31">
        <f t="shared" si="105"/>
        <v>9.9125364431486868E-2</v>
      </c>
      <c r="Q105" s="31">
        <f t="shared" si="106"/>
        <v>0.37314400506077705</v>
      </c>
      <c r="R105" s="31">
        <f t="shared" si="107"/>
        <v>0.2752318455447692</v>
      </c>
      <c r="S105" s="31">
        <f t="shared" si="108"/>
        <v>1.3495290420527741</v>
      </c>
      <c r="T105" s="31">
        <f t="shared" si="102"/>
        <v>0.98776090335266731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0.63584178658488644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8.9482934443994647E-2</v>
      </c>
      <c r="AJ105" s="41">
        <f t="shared" si="115"/>
        <v>0.11375102723419601</v>
      </c>
      <c r="AK105" s="41">
        <f t="shared" si="116"/>
        <v>5.1513405570533653E-2</v>
      </c>
      <c r="AL105" s="41">
        <f t="shared" si="117"/>
        <v>0</v>
      </c>
      <c r="AM105" s="41">
        <f t="shared" si="118"/>
        <v>0</v>
      </c>
      <c r="AN105" s="41">
        <f t="shared" si="119"/>
        <v>0.2752318455447692</v>
      </c>
      <c r="AO105" s="41">
        <f t="shared" si="120"/>
        <v>6.9873997709049257E-2</v>
      </c>
      <c r="AP105" s="41">
        <f t="shared" si="121"/>
        <v>0.98211136440979319</v>
      </c>
      <c r="AQ105" s="41">
        <f t="shared" si="122"/>
        <v>0</v>
      </c>
      <c r="AR105" s="41">
        <f t="shared" si="125"/>
        <v>0.36741767764298089</v>
      </c>
      <c r="AS105" s="41">
        <f t="shared" si="123"/>
        <v>4.9562682215743434E-2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12381</v>
      </c>
      <c r="AZ105" s="46">
        <v>0.18643741924898996</v>
      </c>
      <c r="BA105" s="43">
        <v>2.5099999999999998</v>
      </c>
      <c r="BB105" s="43">
        <v>4.21</v>
      </c>
      <c r="BC105" s="265">
        <f>IF(INDEX('[5]Hospital Capacity'!$I$2:$I$126,MATCH('Data Table'!A105,'[5]Hospital Capacity'!$B$2:$B$126,0))&gt;100,100,INDEX('[5]Hospital Capacity'!$I$2:$I$126,MATCH('Data Table'!A105,'[5]Hospital Capacity'!$B$2:$B$126,0)))</f>
        <v>0.12930208685461902</v>
      </c>
      <c r="BD105" s="45">
        <v>258.40057636560022</v>
      </c>
      <c r="BE105" s="45">
        <f>INDEX('[3]60-Mile'!$S$4:$S$129,MATCH(E105,'[3]60-Mile'!$A$4:$A$129,0))</f>
        <v>144.23101415505627</v>
      </c>
      <c r="BF105" s="47">
        <f t="shared" si="99"/>
        <v>30</v>
      </c>
      <c r="BG105" s="43">
        <f t="shared" si="100"/>
        <v>30</v>
      </c>
      <c r="BH105" s="95">
        <v>726.28571428571433</v>
      </c>
      <c r="BI105" s="45">
        <f>INDEX('[3]60-Mile'!$V$4:$V$129,MATCH(E105,'[3]60-Mile'!$A$4:$A$129,0))</f>
        <v>122</v>
      </c>
      <c r="BJ105" s="47">
        <f t="shared" si="101"/>
        <v>0.85475564567572737</v>
      </c>
      <c r="BK105" s="47">
        <f t="shared" si="73"/>
        <v>30</v>
      </c>
      <c r="BL105" s="95">
        <v>30.285714285714285</v>
      </c>
      <c r="BM105" s="45">
        <f>INDEX('[3]60-Mile'!$AA$4:$AA$129,MATCH(E105,'[3]60-Mile'!$A$4:$A$129,0))</f>
        <v>4.8571428571428568</v>
      </c>
      <c r="BO105" s="20">
        <v>21477737</v>
      </c>
      <c r="BP105" s="38">
        <v>58.710546965288565</v>
      </c>
      <c r="BQ105" s="38">
        <f>INDEX('[3]60-Mile'!$U$4:$U$129,MATCH(E105,'[3]60-Mile'!$A$4:$A$129,0))</f>
        <v>41.47423478831989</v>
      </c>
      <c r="BR105" s="38">
        <v>0.85475564567572737</v>
      </c>
      <c r="BS105" s="38">
        <f>INDEX('[3]60-Mile'!$Z$4:$Z$129,MATCH(E105,'[3]60-Mile'!$A$4:$A$129,0))</f>
        <v>63.300014424038658</v>
      </c>
      <c r="BT105" s="118">
        <f t="shared" si="124"/>
        <v>-0.27168357316977276</v>
      </c>
      <c r="BU105" s="266">
        <v>0.87069791314538092</v>
      </c>
      <c r="BV105" s="2">
        <f>'[3]60-Mile'!B105</f>
        <v>120</v>
      </c>
      <c r="BW105" s="2">
        <f>'[3]60-Mile'!C105</f>
        <v>74</v>
      </c>
      <c r="BX105" s="2">
        <f>'[3]60-Mile'!D105</f>
        <v>70</v>
      </c>
      <c r="BY105" s="2">
        <f>'[3]60-Mile'!E105</f>
        <v>103</v>
      </c>
      <c r="BZ105" s="2">
        <f>'[3]60-Mile'!F105</f>
        <v>179</v>
      </c>
      <c r="CA105" s="2">
        <f>'[3]60-Mile'!G105</f>
        <v>143</v>
      </c>
      <c r="CB105" s="2">
        <f>'[3]60-Mile'!H105</f>
        <v>165</v>
      </c>
      <c r="CC105" s="2">
        <f>'[3]60-Mile'!I105</f>
        <v>0</v>
      </c>
      <c r="CD105" s="2">
        <f>'[3]60-Mile'!J105</f>
        <v>2</v>
      </c>
      <c r="CE105" s="2">
        <f>'[3]60-Mile'!K105</f>
        <v>13</v>
      </c>
      <c r="CF105" s="2">
        <f>'[3]60-Mile'!L105</f>
        <v>9</v>
      </c>
      <c r="CG105" s="2">
        <f>'[3]60-Mile'!M105</f>
        <v>7</v>
      </c>
      <c r="CH105" s="2">
        <f>'[3]60-Mile'!N105</f>
        <v>3</v>
      </c>
      <c r="CI105" s="2">
        <f>'[3]60-Mile'!O105</f>
        <v>0</v>
      </c>
      <c r="CK105" s="2">
        <v>9899</v>
      </c>
      <c r="CL105" s="2">
        <v>6557</v>
      </c>
      <c r="CM105" s="2">
        <v>11535</v>
      </c>
      <c r="CN105" s="2">
        <v>19503</v>
      </c>
      <c r="CO105" s="2">
        <v>2459</v>
      </c>
      <c r="CP105" s="2">
        <v>18991</v>
      </c>
      <c r="CQ105" s="2">
        <v>12381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3.0853904125163563E-19</v>
      </c>
      <c r="G106" s="31">
        <f t="shared" si="97"/>
        <v>5.9329627073554672E-2</v>
      </c>
      <c r="H106" s="31">
        <f t="shared" si="66"/>
        <v>5.2004210454436254E-18</v>
      </c>
      <c r="I106" s="31">
        <f t="shared" si="103"/>
        <v>3.301206061230801</v>
      </c>
      <c r="J106" s="31">
        <f t="shared" si="67"/>
        <v>8.2005433753465855E-5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1.6043014790328094E-4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1.6812191550517924E-3</v>
      </c>
      <c r="R106" s="31">
        <f t="shared" si="107"/>
        <v>1.6812191550517924E-3</v>
      </c>
      <c r="S106" s="31">
        <f t="shared" si="108"/>
        <v>1.7331022530329288E-3</v>
      </c>
      <c r="T106" s="31">
        <f t="shared" si="102"/>
        <v>0.6654147820156413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0.86313595973893209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0</v>
      </c>
      <c r="AJ106" s="41">
        <f t="shared" si="115"/>
        <v>8.5937155731960816E-4</v>
      </c>
      <c r="AK106" s="41">
        <f t="shared" si="116"/>
        <v>0</v>
      </c>
      <c r="AL106" s="41">
        <f t="shared" si="117"/>
        <v>0</v>
      </c>
      <c r="AM106" s="41">
        <f t="shared" si="118"/>
        <v>0</v>
      </c>
      <c r="AN106" s="41">
        <f t="shared" si="119"/>
        <v>1.6812191550517924E-3</v>
      </c>
      <c r="AO106" s="41">
        <f t="shared" si="120"/>
        <v>0</v>
      </c>
      <c r="AP106" s="41">
        <f t="shared" si="121"/>
        <v>0</v>
      </c>
      <c r="AQ106" s="41">
        <f t="shared" si="122"/>
        <v>0</v>
      </c>
      <c r="AR106" s="41">
        <f t="shared" si="125"/>
        <v>1.7331022530329288E-3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819</v>
      </c>
      <c r="AZ106" s="46">
        <v>0.22261185847792417</v>
      </c>
      <c r="BA106" s="43">
        <v>0.88</v>
      </c>
      <c r="BB106" s="43">
        <v>2.63</v>
      </c>
      <c r="BC106" s="265">
        <f>IF(INDEX('[5]Hospital Capacity'!$I$2:$I$126,MATCH('Data Table'!A106,'[5]Hospital Capacity'!$B$2:$B$126,0))&gt;100,100,INDEX('[5]Hospital Capacity'!$I$2:$I$126,MATCH('Data Table'!A106,'[5]Hospital Capacity'!$B$2:$B$126,0)))</f>
        <v>0</v>
      </c>
      <c r="BD106" s="45">
        <v>47.756678343588597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5.7142857142857144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3"/>
        <v>30</v>
      </c>
      <c r="BL106" s="95">
        <v>0.14285714285714285</v>
      </c>
      <c r="BM106" s="45">
        <f>INDEX('[3]60-Mile'!$AA$4:$AA$129,MATCH(E106,'[3]60-Mile'!$A$4:$A$129,0))</f>
        <v>0</v>
      </c>
      <c r="BO106" s="20">
        <v>1068778</v>
      </c>
      <c r="BP106" s="38">
        <v>89.588826182185912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4"/>
        <v>-0.72627191947786429</v>
      </c>
      <c r="BU106" s="266">
        <v>1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152</v>
      </c>
      <c r="CL106" s="2">
        <v>1789</v>
      </c>
      <c r="CM106" s="2">
        <v>1110</v>
      </c>
      <c r="CN106" s="2">
        <v>1656</v>
      </c>
      <c r="CO106" s="2">
        <v>635</v>
      </c>
      <c r="CP106" s="2">
        <v>414</v>
      </c>
      <c r="CQ106" s="2">
        <v>819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1.9073346895511246E-2</v>
      </c>
      <c r="G107" s="31">
        <f t="shared" si="97"/>
        <v>0.45758288570770655</v>
      </c>
      <c r="H107" s="31">
        <f t="shared" si="66"/>
        <v>4.1682824011243423E-2</v>
      </c>
      <c r="I107" s="31">
        <f t="shared" si="103"/>
        <v>3.0782908978455827</v>
      </c>
      <c r="J107" s="31">
        <f t="shared" si="67"/>
        <v>0.36567557554459251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0.92230568155748827</v>
      </c>
      <c r="N107" s="31">
        <f t="shared" si="69"/>
        <v>0.42340867035991159</v>
      </c>
      <c r="O107" s="31">
        <f t="shared" si="104"/>
        <v>0.83905176815281313</v>
      </c>
      <c r="P107" s="31">
        <f t="shared" si="105"/>
        <v>0.32204871429752102</v>
      </c>
      <c r="Q107" s="31">
        <f t="shared" si="106"/>
        <v>0.58581424530739779</v>
      </c>
      <c r="R107" s="31">
        <f t="shared" si="107"/>
        <v>0.32690412040065187</v>
      </c>
      <c r="S107" s="31">
        <f t="shared" si="108"/>
        <v>0.99327367305421321</v>
      </c>
      <c r="T107" s="31">
        <f t="shared" si="102"/>
        <v>0.80394708443876817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0.85230400251631677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5.4776476179840966E-2</v>
      </c>
      <c r="AJ107" s="41">
        <f t="shared" si="115"/>
        <v>0.17575686726898168</v>
      </c>
      <c r="AK107" s="41">
        <f t="shared" si="116"/>
        <v>0.22123623648302276</v>
      </c>
      <c r="AL107" s="41">
        <f t="shared" si="117"/>
        <v>0.13036417788750043</v>
      </c>
      <c r="AM107" s="41">
        <f t="shared" si="118"/>
        <v>0.63172072577022431</v>
      </c>
      <c r="AN107" s="41">
        <f t="shared" si="119"/>
        <v>0.19653994251315143</v>
      </c>
      <c r="AO107" s="41">
        <f t="shared" si="120"/>
        <v>0.10366552119129439</v>
      </c>
      <c r="AP107" s="41">
        <f t="shared" si="121"/>
        <v>0.84769308379944719</v>
      </c>
      <c r="AQ107" s="41">
        <f t="shared" si="122"/>
        <v>0.22000789797099041</v>
      </c>
      <c r="AR107" s="41">
        <f t="shared" si="125"/>
        <v>0.14558058925476602</v>
      </c>
      <c r="AS107" s="41">
        <f t="shared" si="123"/>
        <v>5.1020408163265307E-2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1370</v>
      </c>
      <c r="AZ107" s="46">
        <v>0.18850089923322702</v>
      </c>
      <c r="BA107" s="43">
        <v>2.17</v>
      </c>
      <c r="BB107" s="43">
        <v>3.52</v>
      </c>
      <c r="BC107" s="265">
        <f>IF(INDEX('[5]Hospital Capacity'!$I$2:$I$126,MATCH('Data Table'!A107,'[5]Hospital Capacity'!$B$2:$B$126,0))&gt;100,100,INDEX('[5]Hospital Capacity'!$I$2:$I$126,MATCH('Data Table'!A107,'[5]Hospital Capacity'!$B$2:$B$126,0)))</f>
        <v>7.915154687991012E-2</v>
      </c>
      <c r="BD107" s="45">
        <v>374.09692049966782</v>
      </c>
      <c r="BE107" s="45">
        <f>INDEX('[3]60-Mile'!$S$4:$S$129,MATCH(E107,'[3]60-Mile'!$A$4:$A$129,0))</f>
        <v>548.17718980379664</v>
      </c>
      <c r="BF107" s="47">
        <f t="shared" si="99"/>
        <v>27.322095106773173</v>
      </c>
      <c r="BG107" s="43">
        <f t="shared" si="100"/>
        <v>19.162855815111406</v>
      </c>
      <c r="BH107" s="95">
        <v>519</v>
      </c>
      <c r="BI107" s="45">
        <f>INDEX('[3]60-Mile'!$V$4:$V$129,MATCH(E107,'[3]60-Mile'!$A$4:$A$129,0))</f>
        <v>181</v>
      </c>
      <c r="BJ107" s="47">
        <f t="shared" si="101"/>
        <v>4.8437672547929944</v>
      </c>
      <c r="BK107" s="47">
        <f t="shared" si="73"/>
        <v>25.991478870900373</v>
      </c>
      <c r="BL107" s="95">
        <v>12</v>
      </c>
      <c r="BM107" s="45">
        <f>INDEX('[3]60-Mile'!$AA$4:$AA$129,MATCH(E107,'[3]60-Mile'!$A$4:$A$129,0))</f>
        <v>5</v>
      </c>
      <c r="BO107" s="20">
        <v>4903185</v>
      </c>
      <c r="BP107" s="38">
        <v>27.322095106773173</v>
      </c>
      <c r="BQ107" s="38">
        <f>INDEX('[3]60-Mile'!$U$4:$U$129,MATCH(E107,'[3]60-Mile'!$A$4:$A$129,0))</f>
        <v>19.162855815111406</v>
      </c>
      <c r="BR107" s="38">
        <v>4.8437672547929944</v>
      </c>
      <c r="BS107" s="38">
        <f>INDEX('[3]60-Mile'!$Z$4:$Z$129,MATCH(E107,'[3]60-Mile'!$A$4:$A$129,0))</f>
        <v>25.991478870900373</v>
      </c>
      <c r="BT107" s="118">
        <f t="shared" si="124"/>
        <v>-0.70460800503263354</v>
      </c>
      <c r="BU107" s="266">
        <v>0.92084845312008989</v>
      </c>
      <c r="BV107" s="2">
        <f>'[3]60-Mile'!B107</f>
        <v>193</v>
      </c>
      <c r="BW107" s="2">
        <f>'[3]60-Mile'!C107</f>
        <v>301</v>
      </c>
      <c r="BX107" s="2">
        <f>'[3]60-Mile'!D107</f>
        <v>145</v>
      </c>
      <c r="BY107" s="2">
        <f>'[3]60-Mile'!E107</f>
        <v>194</v>
      </c>
      <c r="BZ107" s="2">
        <f>'[3]60-Mile'!F107</f>
        <v>146</v>
      </c>
      <c r="CA107" s="2">
        <f>'[3]60-Mile'!G107</f>
        <v>113</v>
      </c>
      <c r="CB107" s="2">
        <f>'[3]60-Mile'!H107</f>
        <v>175</v>
      </c>
      <c r="CC107" s="2">
        <f>'[3]60-Mile'!I107</f>
        <v>7</v>
      </c>
      <c r="CD107" s="2">
        <f>'[3]60-Mile'!J107</f>
        <v>3</v>
      </c>
      <c r="CE107" s="2">
        <f>'[3]60-Mile'!K107</f>
        <v>0</v>
      </c>
      <c r="CF107" s="2">
        <f>'[3]60-Mile'!L107</f>
        <v>1</v>
      </c>
      <c r="CG107" s="2">
        <f>'[3]60-Mile'!M107</f>
        <v>11</v>
      </c>
      <c r="CH107" s="2">
        <f>'[3]60-Mile'!N107</f>
        <v>5</v>
      </c>
      <c r="CI107" s="2">
        <f>'[3]60-Mile'!O107</f>
        <v>8</v>
      </c>
      <c r="CK107" s="2">
        <v>-3216</v>
      </c>
      <c r="CL107" s="2">
        <v>-2435</v>
      </c>
      <c r="CM107" s="2">
        <v>17</v>
      </c>
      <c r="CN107" s="2">
        <v>3272</v>
      </c>
      <c r="CO107" s="2">
        <v>-2042</v>
      </c>
      <c r="CP107" s="2">
        <v>-88</v>
      </c>
      <c r="CQ107" s="2">
        <v>1370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2.130893307855234E-3</v>
      </c>
      <c r="G108" s="31">
        <f t="shared" si="97"/>
        <v>1.0862007025253175</v>
      </c>
      <c r="H108" s="31">
        <f t="shared" si="66"/>
        <v>1.9617859783197539E-3</v>
      </c>
      <c r="I108" s="31">
        <f t="shared" si="103"/>
        <v>3.261467889908257</v>
      </c>
      <c r="J108" s="31">
        <f t="shared" si="67"/>
        <v>0.22704648188029616</v>
      </c>
      <c r="K108" s="31">
        <f t="shared" si="63"/>
        <v>1</v>
      </c>
      <c r="L108" s="31">
        <f t="shared" si="64"/>
        <v>1</v>
      </c>
      <c r="M108" s="31">
        <f t="shared" si="68"/>
        <v>0.24698046632494738</v>
      </c>
      <c r="N108" s="31">
        <f t="shared" si="69"/>
        <v>7.5618229392208108E-2</v>
      </c>
      <c r="O108" s="31">
        <f t="shared" si="104"/>
        <v>7.3310423825887747E-2</v>
      </c>
      <c r="P108" s="31">
        <f t="shared" si="105"/>
        <v>7.5801749271137031E-2</v>
      </c>
      <c r="Q108" s="31">
        <f t="shared" si="106"/>
        <v>0.17136223693273928</v>
      </c>
      <c r="R108" s="31">
        <f t="shared" si="107"/>
        <v>0.10114431368295461</v>
      </c>
      <c r="S108" s="31">
        <f t="shared" si="108"/>
        <v>9.8786828422876935E-2</v>
      </c>
      <c r="T108" s="31">
        <f t="shared" si="102"/>
        <v>0.92633644902600532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0.81996540064480616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4.4523518069420891E-2</v>
      </c>
      <c r="AJ108" s="41">
        <f t="shared" si="115"/>
        <v>0.12443429824658553</v>
      </c>
      <c r="AK108" s="41">
        <f t="shared" si="116"/>
        <v>0.10261218363371064</v>
      </c>
      <c r="AL108" s="41">
        <f t="shared" si="117"/>
        <v>0</v>
      </c>
      <c r="AM108" s="41">
        <f t="shared" si="118"/>
        <v>0</v>
      </c>
      <c r="AN108" s="41">
        <f t="shared" si="119"/>
        <v>0.10114431368295461</v>
      </c>
      <c r="AO108" s="41">
        <f t="shared" si="120"/>
        <v>3.6655211912943873E-2</v>
      </c>
      <c r="AP108" s="41">
        <f t="shared" si="121"/>
        <v>0</v>
      </c>
      <c r="AQ108" s="41">
        <f t="shared" si="122"/>
        <v>0</v>
      </c>
      <c r="AR108" s="41">
        <f t="shared" si="125"/>
        <v>9.8786828422876935E-2</v>
      </c>
      <c r="AS108" s="41">
        <f t="shared" si="123"/>
        <v>3.7900874635568516E-2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3015</v>
      </c>
      <c r="AZ108" s="46">
        <v>0.17035395818768675</v>
      </c>
      <c r="BA108" s="43">
        <v>4.83</v>
      </c>
      <c r="BB108" s="43">
        <v>6.05</v>
      </c>
      <c r="BC108" s="265">
        <f>IF(INDEX('[5]Hospital Capacity'!$I$2:$I$126,MATCH('Data Table'!A108,'[5]Hospital Capacity'!$B$2:$B$126,0))&gt;100,100,INDEX('[5]Hospital Capacity'!$I$2:$I$126,MATCH('Data Table'!A108,'[5]Hospital Capacity'!$B$2:$B$126,0)))</f>
        <v>6.4336108736896935E-2</v>
      </c>
      <c r="BD108" s="45">
        <v>278.33443096435275</v>
      </c>
      <c r="BE108" s="45">
        <f>INDEX('[3]60-Mile'!$S$4:$S$129,MATCH(E108,'[3]60-Mile'!$A$4:$A$129,0))</f>
        <v>265.84786362645644</v>
      </c>
      <c r="BF108" s="47">
        <f t="shared" si="99"/>
        <v>30</v>
      </c>
      <c r="BG108" s="43">
        <f t="shared" si="100"/>
        <v>30</v>
      </c>
      <c r="BH108" s="95">
        <v>267.71428571428572</v>
      </c>
      <c r="BI108" s="45">
        <f>INDEX('[3]60-Mile'!$V$4:$V$129,MATCH(E108,'[3]60-Mile'!$A$4:$A$129,0))</f>
        <v>64</v>
      </c>
      <c r="BJ108" s="47">
        <f t="shared" si="101"/>
        <v>30</v>
      </c>
      <c r="BK108" s="47">
        <f t="shared" si="73"/>
        <v>30</v>
      </c>
      <c r="BL108" s="95">
        <v>8.1428571428571423</v>
      </c>
      <c r="BM108" s="45">
        <f>INDEX('[3]60-Mile'!$AA$4:$AA$129,MATCH(E108,'[3]60-Mile'!$A$4:$A$129,0))</f>
        <v>3.7142857142857144</v>
      </c>
      <c r="BO108" s="20">
        <v>7614893</v>
      </c>
      <c r="BP108" s="38">
        <v>42.266303821764978</v>
      </c>
      <c r="BQ108" s="38">
        <f>INDEX('[3]60-Mile'!$U$4:$U$129,MATCH(E108,'[3]60-Mile'!$A$4:$A$129,0))</f>
        <v>114.18481693288591</v>
      </c>
      <c r="BR108" s="38">
        <v>-1</v>
      </c>
      <c r="BS108" s="38">
        <f>INDEX('[3]60-Mile'!$Z$4:$Z$129,MATCH(E108,'[3]60-Mile'!$A$4:$A$129,0))</f>
        <v>122.07355431901568</v>
      </c>
      <c r="BT108" s="118">
        <f t="shared" si="124"/>
        <v>-0.63993080128961233</v>
      </c>
      <c r="BU108" s="266">
        <v>0.93566389126310301</v>
      </c>
      <c r="BV108" s="2">
        <f>'[3]60-Mile'!B108</f>
        <v>68</v>
      </c>
      <c r="BW108" s="2">
        <f>'[3]60-Mile'!C108</f>
        <v>21</v>
      </c>
      <c r="BX108" s="2">
        <f>'[3]60-Mile'!D108</f>
        <v>54</v>
      </c>
      <c r="BY108" s="2">
        <f>'[3]60-Mile'!E108</f>
        <v>69</v>
      </c>
      <c r="BZ108" s="2">
        <f>'[3]60-Mile'!F108</f>
        <v>32</v>
      </c>
      <c r="CA108" s="2">
        <f>'[3]60-Mile'!G108</f>
        <v>72</v>
      </c>
      <c r="CB108" s="2">
        <f>'[3]60-Mile'!H108</f>
        <v>132</v>
      </c>
      <c r="CC108" s="2">
        <f>'[3]60-Mile'!I108</f>
        <v>3</v>
      </c>
      <c r="CD108" s="2">
        <f>'[3]60-Mile'!J108</f>
        <v>3</v>
      </c>
      <c r="CE108" s="2">
        <f>'[3]60-Mile'!K108</f>
        <v>8</v>
      </c>
      <c r="CF108" s="2">
        <f>'[3]60-Mile'!L108</f>
        <v>5</v>
      </c>
      <c r="CG108" s="2">
        <f>'[3]60-Mile'!M108</f>
        <v>2</v>
      </c>
      <c r="CH108" s="2">
        <f>'[3]60-Mile'!N108</f>
        <v>5</v>
      </c>
      <c r="CI108" s="2">
        <f>'[3]60-Mile'!O108</f>
        <v>0</v>
      </c>
      <c r="CK108" s="2">
        <v>0</v>
      </c>
      <c r="CL108" s="2">
        <v>1033</v>
      </c>
      <c r="CM108" s="2">
        <v>760</v>
      </c>
      <c r="CN108" s="2">
        <v>3710</v>
      </c>
      <c r="CO108" s="2">
        <v>2072</v>
      </c>
      <c r="CP108" s="2">
        <v>3341</v>
      </c>
      <c r="CQ108" s="2">
        <v>3015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3.9378079445604603E-5</v>
      </c>
      <c r="G109" s="31">
        <f t="shared" si="97"/>
        <v>0.15511872000136184</v>
      </c>
      <c r="H109" s="31">
        <f t="shared" si="66"/>
        <v>2.5385768684307663E-4</v>
      </c>
      <c r="I109" s="31">
        <f t="shared" si="103"/>
        <v>3.2365220080404082</v>
      </c>
      <c r="J109" s="31">
        <f t="shared" si="67"/>
        <v>0.12272535296311217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0.22556646848403203</v>
      </c>
      <c r="N109" s="31">
        <f t="shared" si="69"/>
        <v>2.1443193315299285E-3</v>
      </c>
      <c r="O109" s="31">
        <f t="shared" si="104"/>
        <v>6.7092128947799047E-3</v>
      </c>
      <c r="P109" s="31">
        <f t="shared" si="105"/>
        <v>0</v>
      </c>
      <c r="Q109" s="31">
        <f t="shared" si="106"/>
        <v>0.36304935137343686</v>
      </c>
      <c r="R109" s="31">
        <f t="shared" si="107"/>
        <v>0.36304935137343686</v>
      </c>
      <c r="S109" s="31">
        <f t="shared" si="108"/>
        <v>5.0259965337954945E-2</v>
      </c>
      <c r="T109" s="31">
        <f t="shared" si="102"/>
        <v>0.68039181865903919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0.93089958323503974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1.172948286675546E-2</v>
      </c>
      <c r="AJ109" s="41">
        <f t="shared" si="115"/>
        <v>0.15961527704654097</v>
      </c>
      <c r="AK109" s="41">
        <f t="shared" si="116"/>
        <v>3.0937804713811204E-2</v>
      </c>
      <c r="AL109" s="41">
        <f t="shared" si="117"/>
        <v>0.32053077661341733</v>
      </c>
      <c r="AM109" s="41">
        <f t="shared" si="118"/>
        <v>0</v>
      </c>
      <c r="AN109" s="41">
        <f t="shared" si="119"/>
        <v>4.2518574760019523E-2</v>
      </c>
      <c r="AO109" s="41">
        <f t="shared" si="120"/>
        <v>3.3546064473899523E-3</v>
      </c>
      <c r="AP109" s="41">
        <f t="shared" si="121"/>
        <v>0</v>
      </c>
      <c r="AQ109" s="41">
        <f t="shared" si="122"/>
        <v>0</v>
      </c>
      <c r="AR109" s="41">
        <f t="shared" si="125"/>
        <v>5.0259965337954945E-2</v>
      </c>
      <c r="AS109" s="41">
        <f t="shared" si="123"/>
        <v>0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-2628</v>
      </c>
      <c r="AZ109" s="46">
        <v>0.20874841733081859</v>
      </c>
      <c r="BA109" s="43">
        <v>1.2</v>
      </c>
      <c r="BB109" s="43">
        <v>2.86</v>
      </c>
      <c r="BC109" s="265">
        <f>IF(INDEX('[5]Hospital Capacity'!$I$2:$I$126,MATCH('Data Table'!A109,'[5]Hospital Capacity'!$B$2:$B$126,0))&gt;100,100,INDEX('[5]Hospital Capacity'!$I$2:$I$126,MATCH('Data Table'!A109,'[5]Hospital Capacity'!$B$2:$B$126,0)))</f>
        <v>1.6949003984063744E-2</v>
      </c>
      <c r="BD109" s="45">
        <v>343.97841914239388</v>
      </c>
      <c r="BE109" s="45">
        <f>INDEX('[3]60-Mile'!$S$4:$S$129,MATCH(E109,'[3]60-Mile'!$A$4:$A$129,0))</f>
        <v>95.26037636246933</v>
      </c>
      <c r="BF109" s="47">
        <f t="shared" si="99"/>
        <v>23.415745421540638</v>
      </c>
      <c r="BG109" s="43">
        <f t="shared" si="100"/>
        <v>30</v>
      </c>
      <c r="BH109" s="95">
        <v>113.28571428571429</v>
      </c>
      <c r="BI109" s="45">
        <f>INDEX('[3]60-Mile'!$V$4:$V$129,MATCH(E109,'[3]60-Mile'!$A$4:$A$129,0))</f>
        <v>5.8571428571428568</v>
      </c>
      <c r="BJ109" s="47">
        <f t="shared" si="101"/>
        <v>30</v>
      </c>
      <c r="BK109" s="47">
        <f t="shared" si="73"/>
        <v>30</v>
      </c>
      <c r="BL109" s="95">
        <v>4.1428571428571432</v>
      </c>
      <c r="BM109" s="45">
        <f>INDEX('[3]60-Mile'!$AA$4:$AA$129,MATCH(E109,'[3]60-Mile'!$A$4:$A$129,0))</f>
        <v>0</v>
      </c>
      <c r="BO109" s="20">
        <v>2913314</v>
      </c>
      <c r="BP109" s="38">
        <v>23.415745421540638</v>
      </c>
      <c r="BQ109" s="38">
        <f>INDEX('[3]60-Mile'!$U$4:$U$129,MATCH(E109,'[3]60-Mile'!$A$4:$A$129,0))</f>
        <v>93.616706770553449</v>
      </c>
      <c r="BR109" s="38">
        <v>0</v>
      </c>
      <c r="BS109" s="38">
        <f>INDEX('[3]60-Mile'!$Z$4:$Z$129,MATCH(E109,'[3]60-Mile'!$A$4:$A$129,0))</f>
        <v>0</v>
      </c>
      <c r="BT109" s="118">
        <f t="shared" si="124"/>
        <v>-0.86179916647007948</v>
      </c>
      <c r="BU109" s="266">
        <v>0.98305099601593626</v>
      </c>
      <c r="BV109" s="2">
        <f>'[3]60-Mile'!B109</f>
        <v>5</v>
      </c>
      <c r="BW109" s="2">
        <f>'[3]60-Mile'!C109</f>
        <v>2</v>
      </c>
      <c r="BX109" s="2">
        <f>'[3]60-Mile'!D109</f>
        <v>5</v>
      </c>
      <c r="BY109" s="2">
        <f>'[3]60-Mile'!E109</f>
        <v>11</v>
      </c>
      <c r="BZ109" s="2">
        <f>'[3]60-Mile'!F109</f>
        <v>6</v>
      </c>
      <c r="CA109" s="2">
        <f>'[3]60-Mile'!G109</f>
        <v>6</v>
      </c>
      <c r="CB109" s="2">
        <f>'[3]60-Mile'!H109</f>
        <v>6</v>
      </c>
      <c r="CC109" s="2">
        <f>'[3]60-Mile'!I109</f>
        <v>0</v>
      </c>
      <c r="CD109" s="2">
        <f>'[3]60-Mile'!J109</f>
        <v>0</v>
      </c>
      <c r="CE109" s="2">
        <f>'[3]60-Mile'!K109</f>
        <v>0</v>
      </c>
      <c r="CF109" s="2">
        <f>'[3]60-Mile'!L109</f>
        <v>0</v>
      </c>
      <c r="CG109" s="2">
        <f>'[3]60-Mile'!M109</f>
        <v>0</v>
      </c>
      <c r="CH109" s="2">
        <f>'[3]60-Mile'!N109</f>
        <v>0</v>
      </c>
      <c r="CI109" s="2">
        <f>'[3]60-Mile'!O109</f>
        <v>0</v>
      </c>
      <c r="CK109" s="2">
        <v>0</v>
      </c>
      <c r="CL109" s="2">
        <v>1899</v>
      </c>
      <c r="CM109" s="2">
        <v>0</v>
      </c>
      <c r="CN109" s="2">
        <v>6641</v>
      </c>
      <c r="CO109" s="2">
        <v>0</v>
      </c>
      <c r="CP109" s="2">
        <v>0</v>
      </c>
      <c r="CQ109" s="2">
        <v>-2628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5.2239713049245196E-12</v>
      </c>
      <c r="G110" s="31">
        <f t="shared" si="97"/>
        <v>0.55910617746917279</v>
      </c>
      <c r="H110" s="31">
        <f t="shared" si="66"/>
        <v>9.3434333503005362E-12</v>
      </c>
      <c r="I110" s="31">
        <f t="shared" si="103"/>
        <v>3.4261416348830016</v>
      </c>
      <c r="J110" s="31">
        <f t="shared" si="67"/>
        <v>6.7146005831519896E-3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2.60281386714509E-4</v>
      </c>
      <c r="N110" s="31">
        <f t="shared" si="69"/>
        <v>5.7668216908780797E-5</v>
      </c>
      <c r="O110" s="31">
        <f t="shared" si="104"/>
        <v>4.9091801669121256E-4</v>
      </c>
      <c r="P110" s="31">
        <f t="shared" si="105"/>
        <v>0</v>
      </c>
      <c r="Q110" s="31">
        <f t="shared" si="106"/>
        <v>8.6230272791366115E-3</v>
      </c>
      <c r="R110" s="31">
        <f t="shared" si="107"/>
        <v>8.6230272791366115E-3</v>
      </c>
      <c r="S110" s="31">
        <f t="shared" si="108"/>
        <v>1.2131715771230503E-2</v>
      </c>
      <c r="T110" s="31">
        <f t="shared" si="102"/>
        <v>0.88252984215681352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0.86388299127152623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7.4673150702053437E-2</v>
      </c>
      <c r="AJ110" s="41">
        <f t="shared" si="115"/>
        <v>0.15995561931729563</v>
      </c>
      <c r="AK110" s="41">
        <f t="shared" si="116"/>
        <v>1.5087759561448739E-2</v>
      </c>
      <c r="AL110" s="41">
        <f t="shared" si="117"/>
        <v>0</v>
      </c>
      <c r="AM110" s="41">
        <f t="shared" si="118"/>
        <v>0</v>
      </c>
      <c r="AN110" s="41">
        <f t="shared" si="119"/>
        <v>8.6230272791366115E-3</v>
      </c>
      <c r="AO110" s="41">
        <f t="shared" si="120"/>
        <v>2.4545900834560628E-4</v>
      </c>
      <c r="AP110" s="41">
        <f t="shared" si="121"/>
        <v>0</v>
      </c>
      <c r="AQ110" s="41">
        <f t="shared" si="122"/>
        <v>0</v>
      </c>
      <c r="AR110" s="41">
        <f t="shared" si="125"/>
        <v>1.2131715771230503E-2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781</v>
      </c>
      <c r="AZ110" s="46">
        <v>0.17168294288204636</v>
      </c>
      <c r="BA110" s="43">
        <v>0.8</v>
      </c>
      <c r="BB110" s="43">
        <v>7.33</v>
      </c>
      <c r="BC110" s="265">
        <f>IF(INDEX('[5]Hospital Capacity'!$I$2:$I$126,MATCH('Data Table'!A110,'[5]Hospital Capacity'!$B$2:$B$126,0))&gt;100,100,INDEX('[5]Hospital Capacity'!$I$2:$I$126,MATCH('Data Table'!A110,'[5]Hospital Capacity'!$B$2:$B$126,0)))</f>
        <v>0.10790207404103475</v>
      </c>
      <c r="BD110" s="45">
        <v>344.61346184899236</v>
      </c>
      <c r="BE110" s="45">
        <f>INDEX('[3]60-Mile'!$S$4:$S$129,MATCH(E110,'[3]60-Mile'!$A$4:$A$129,0))</f>
        <v>57.536723694562191</v>
      </c>
      <c r="BF110" s="47">
        <f t="shared" si="99"/>
        <v>30</v>
      </c>
      <c r="BG110" s="43">
        <f t="shared" si="100"/>
        <v>30</v>
      </c>
      <c r="BH110" s="95">
        <v>24</v>
      </c>
      <c r="BI110" s="45">
        <f>INDEX('[3]60-Mile'!$V$4:$V$129,MATCH(E110,'[3]60-Mile'!$A$4:$A$129,0))</f>
        <v>0.42857142857142855</v>
      </c>
      <c r="BJ110" s="47">
        <f t="shared" si="101"/>
        <v>30</v>
      </c>
      <c r="BK110" s="47">
        <f t="shared" si="73"/>
        <v>30</v>
      </c>
      <c r="BL110" s="95">
        <v>1</v>
      </c>
      <c r="BM110" s="45">
        <f>INDEX('[3]60-Mile'!$AA$4:$AA$129,MATCH(E110,'[3]60-Mile'!$A$4:$A$129,0))</f>
        <v>0</v>
      </c>
      <c r="BO110" s="20">
        <v>762062</v>
      </c>
      <c r="BP110" s="38">
        <v>37.558846852099379</v>
      </c>
      <c r="BQ110" s="38">
        <f>INDEX('[3]60-Mile'!$U$4:$U$129,MATCH(E110,'[3]60-Mile'!$A$4:$A$129,0))</f>
        <v>78.90274662274021</v>
      </c>
      <c r="BR110" s="38">
        <v>-1</v>
      </c>
      <c r="BS110" s="38">
        <f>INDEX('[3]60-Mile'!$Z$4:$Z$129,MATCH(E110,'[3]60-Mile'!$A$4:$A$129,0))</f>
        <v>0</v>
      </c>
      <c r="BT110" s="118">
        <f t="shared" si="124"/>
        <v>-0.72776598254305258</v>
      </c>
      <c r="BU110" s="266">
        <v>0.8920979259589652</v>
      </c>
      <c r="BV110" s="2">
        <f>'[3]60-Mile'!B110</f>
        <v>0</v>
      </c>
      <c r="BW110" s="2">
        <f>'[3]60-Mile'!C110</f>
        <v>0</v>
      </c>
      <c r="BX110" s="2">
        <f>'[3]60-Mile'!D110</f>
        <v>0</v>
      </c>
      <c r="BY110" s="2">
        <f>'[3]60-Mile'!E110</f>
        <v>1</v>
      </c>
      <c r="BZ110" s="2">
        <f>'[3]60-Mile'!F110</f>
        <v>0</v>
      </c>
      <c r="CA110" s="2">
        <f>'[3]60-Mile'!G110</f>
        <v>2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854</v>
      </c>
      <c r="CL110" s="2">
        <v>316</v>
      </c>
      <c r="CM110" s="2">
        <v>494</v>
      </c>
      <c r="CN110" s="2">
        <v>809</v>
      </c>
      <c r="CO110" s="2">
        <v>1188</v>
      </c>
      <c r="CP110" s="2">
        <v>829</v>
      </c>
      <c r="CQ110" s="2">
        <v>781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1.4864287707188478E-4</v>
      </c>
      <c r="G111" s="31">
        <f t="shared" si="97"/>
        <v>1.3076558664429228</v>
      </c>
      <c r="H111" s="31">
        <f t="shared" si="66"/>
        <v>1.136712501250212E-4</v>
      </c>
      <c r="I111" s="31">
        <f t="shared" si="103"/>
        <v>3.066178744459334</v>
      </c>
      <c r="J111" s="31">
        <f t="shared" si="67"/>
        <v>0.12108036095502558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7.3639451698993205E-2</v>
      </c>
      <c r="N111" s="31">
        <f t="shared" si="69"/>
        <v>6.8346272541940381E-2</v>
      </c>
      <c r="O111" s="31">
        <f t="shared" si="104"/>
        <v>0.20947532729793827</v>
      </c>
      <c r="P111" s="31">
        <f t="shared" si="105"/>
        <v>4.0816326530612242E-2</v>
      </c>
      <c r="Q111" s="31">
        <f t="shared" si="106"/>
        <v>0.26545715713139589</v>
      </c>
      <c r="R111" s="31">
        <f t="shared" si="107"/>
        <v>0.23130321600954495</v>
      </c>
      <c r="S111" s="31">
        <f t="shared" si="108"/>
        <v>0.42287694974003459</v>
      </c>
      <c r="T111" s="31">
        <f t="shared" si="102"/>
        <v>0.83677155748534793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0.88344342219076832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0.23591701277496832</v>
      </c>
      <c r="AJ111" s="41">
        <f t="shared" si="115"/>
        <v>0.2129703413512119</v>
      </c>
      <c r="AK111" s="41">
        <f t="shared" si="116"/>
        <v>0.20478766966894849</v>
      </c>
      <c r="AL111" s="41">
        <f t="shared" si="117"/>
        <v>0</v>
      </c>
      <c r="AM111" s="41">
        <f t="shared" si="118"/>
        <v>0.11030988792631335</v>
      </c>
      <c r="AN111" s="41">
        <f t="shared" si="119"/>
        <v>0.23130321600954495</v>
      </c>
      <c r="AO111" s="41">
        <f t="shared" si="120"/>
        <v>4.9582719685812467E-2</v>
      </c>
      <c r="AP111" s="41">
        <f t="shared" si="121"/>
        <v>0</v>
      </c>
      <c r="AQ111" s="41">
        <f t="shared" si="122"/>
        <v>0</v>
      </c>
      <c r="AR111" s="41">
        <f t="shared" si="125"/>
        <v>0.42287694974003459</v>
      </c>
      <c r="AS111" s="41">
        <f t="shared" si="123"/>
        <v>2.0408163265306121E-2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-214</v>
      </c>
      <c r="AZ111" s="46">
        <v>0.17751220131991002</v>
      </c>
      <c r="BA111" s="43">
        <v>3.06</v>
      </c>
      <c r="BB111" s="43">
        <v>7.86</v>
      </c>
      <c r="BC111" s="265">
        <f>IF(INDEX('[5]Hospital Capacity'!$I$2:$I$126,MATCH('Data Table'!A111,'[5]Hospital Capacity'!$B$2:$B$126,0))&gt;100,100,INDEX('[5]Hospital Capacity'!$I$2:$I$126,MATCH('Data Table'!A111,'[5]Hospital Capacity'!$B$2:$B$126,0)))</f>
        <v>0.34089809711597396</v>
      </c>
      <c r="BD111" s="45">
        <v>443.5333300608724</v>
      </c>
      <c r="BE111" s="45">
        <f>INDEX('[3]60-Mile'!$S$4:$S$129,MATCH(E111,'[3]60-Mile'!$A$4:$A$129,0))</f>
        <v>509.02903499323975</v>
      </c>
      <c r="BF111" s="47">
        <f t="shared" si="99"/>
        <v>30</v>
      </c>
      <c r="BG111" s="43">
        <f t="shared" si="100"/>
        <v>28.107638214625908</v>
      </c>
      <c r="BH111" s="95">
        <v>610.57142857142856</v>
      </c>
      <c r="BI111" s="45">
        <f>INDEX('[3]60-Mile'!$V$4:$V$129,MATCH(E111,'[3]60-Mile'!$A$4:$A$129,0))</f>
        <v>86.571428571428569</v>
      </c>
      <c r="BJ111" s="47">
        <f t="shared" si="101"/>
        <v>30</v>
      </c>
      <c r="BK111" s="47">
        <f t="shared" si="73"/>
        <v>30</v>
      </c>
      <c r="BL111" s="95">
        <v>34.857142857142854</v>
      </c>
      <c r="BM111" s="45">
        <f>INDEX('[3]60-Mile'!$AA$4:$AA$129,MATCH(E111,'[3]60-Mile'!$A$4:$A$129,0))</f>
        <v>2</v>
      </c>
      <c r="BO111" s="20">
        <v>10617423</v>
      </c>
      <c r="BP111" s="38">
        <v>51.877785090595161</v>
      </c>
      <c r="BQ111" s="38">
        <f>INDEX('[3]60-Mile'!$U$4:$U$129,MATCH(E111,'[3]60-Mile'!$A$4:$A$129,0))</f>
        <v>28.107638214625908</v>
      </c>
      <c r="BR111" s="38">
        <v>-3.5038269989157222</v>
      </c>
      <c r="BS111" s="38">
        <f>INDEX('[3]60-Mile'!$Z$4:$Z$129,MATCH(E111,'[3]60-Mile'!$A$4:$A$129,0))</f>
        <v>62.38260444216715</v>
      </c>
      <c r="BT111" s="118">
        <f t="shared" si="124"/>
        <v>-0.76688684438153654</v>
      </c>
      <c r="BU111" s="266">
        <v>0.65910190288402604</v>
      </c>
      <c r="BV111" s="2">
        <f>'[3]60-Mile'!B111</f>
        <v>127</v>
      </c>
      <c r="BW111" s="2">
        <f>'[3]60-Mile'!C111</f>
        <v>118</v>
      </c>
      <c r="BX111" s="2">
        <f>'[3]60-Mile'!D111</f>
        <v>110</v>
      </c>
      <c r="BY111" s="2">
        <f>'[3]60-Mile'!E111</f>
        <v>91</v>
      </c>
      <c r="BZ111" s="2">
        <f>'[3]60-Mile'!F111</f>
        <v>71</v>
      </c>
      <c r="CA111" s="2">
        <f>'[3]60-Mile'!G111</f>
        <v>55</v>
      </c>
      <c r="CB111" s="2">
        <f>'[3]60-Mile'!H111</f>
        <v>34</v>
      </c>
      <c r="CC111" s="2">
        <f>'[3]60-Mile'!I111</f>
        <v>2</v>
      </c>
      <c r="CD111" s="2">
        <f>'[3]60-Mile'!J111</f>
        <v>2</v>
      </c>
      <c r="CE111" s="2">
        <f>'[3]60-Mile'!K111</f>
        <v>1</v>
      </c>
      <c r="CF111" s="2">
        <f>'[3]60-Mile'!L111</f>
        <v>5</v>
      </c>
      <c r="CG111" s="2">
        <f>'[3]60-Mile'!M111</f>
        <v>1</v>
      </c>
      <c r="CH111" s="2">
        <f>'[3]60-Mile'!N111</f>
        <v>1</v>
      </c>
      <c r="CI111" s="2">
        <f>'[3]60-Mile'!O111</f>
        <v>2</v>
      </c>
      <c r="CK111" s="2">
        <v>-2460</v>
      </c>
      <c r="CL111" s="2">
        <v>-81099</v>
      </c>
      <c r="CM111" s="2">
        <v>-2600</v>
      </c>
      <c r="CN111" s="2">
        <v>-375</v>
      </c>
      <c r="CO111" s="2">
        <v>-1593</v>
      </c>
      <c r="CP111" s="2">
        <v>3687</v>
      </c>
      <c r="CQ111" s="2">
        <v>-214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1.7441096960681493E-6</v>
      </c>
      <c r="G112" s="31">
        <f t="shared" si="97"/>
        <v>0.48254604989141758</v>
      </c>
      <c r="H112" s="31">
        <f t="shared" si="66"/>
        <v>3.6143901633027737E-6</v>
      </c>
      <c r="I112" s="31">
        <f t="shared" si="103"/>
        <v>3.209462941964746</v>
      </c>
      <c r="J112" s="31">
        <f t="shared" si="67"/>
        <v>8.9250272671341918E-2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8.4336347312523544E-3</v>
      </c>
      <c r="N112" s="31">
        <f t="shared" si="69"/>
        <v>6.0368418582243519E-4</v>
      </c>
      <c r="O112" s="31">
        <f t="shared" si="104"/>
        <v>2.6182294223531335E-3</v>
      </c>
      <c r="P112" s="31">
        <f t="shared" si="105"/>
        <v>0</v>
      </c>
      <c r="Q112" s="31">
        <f t="shared" si="106"/>
        <v>1.1063506697760182E-2</v>
      </c>
      <c r="R112" s="31">
        <f t="shared" si="107"/>
        <v>1.1063506697760182E-2</v>
      </c>
      <c r="S112" s="31">
        <f t="shared" si="108"/>
        <v>5.1993067590987863E-3</v>
      </c>
      <c r="T112" s="31">
        <f t="shared" si="102"/>
        <v>0.76943037127744363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0.87923645513879056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2.171540087551771E-2</v>
      </c>
      <c r="AJ112" s="41">
        <f t="shared" si="115"/>
        <v>5.8583161530438237E-2</v>
      </c>
      <c r="AK112" s="41">
        <f t="shared" si="116"/>
        <v>5.9552570193650317E-2</v>
      </c>
      <c r="AL112" s="41">
        <f t="shared" si="117"/>
        <v>0</v>
      </c>
      <c r="AM112" s="41">
        <f t="shared" si="118"/>
        <v>0</v>
      </c>
      <c r="AN112" s="41">
        <f t="shared" si="119"/>
        <v>1.1063506697760182E-2</v>
      </c>
      <c r="AO112" s="41">
        <f t="shared" si="120"/>
        <v>1.3091147111765667E-3</v>
      </c>
      <c r="AP112" s="41">
        <f t="shared" si="121"/>
        <v>0</v>
      </c>
      <c r="AQ112" s="41">
        <f t="shared" si="122"/>
        <v>0</v>
      </c>
      <c r="AR112" s="41">
        <f t="shared" si="125"/>
        <v>5.1993067590987863E-3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0</v>
      </c>
      <c r="AZ112" s="46">
        <v>0.19246940096924267</v>
      </c>
      <c r="BA112" s="43">
        <v>2.2999999999999998</v>
      </c>
      <c r="BB112" s="43">
        <v>4.41</v>
      </c>
      <c r="BC112" s="265">
        <f>IF(INDEX('[5]Hospital Capacity'!$I$2:$I$126,MATCH('Data Table'!A112,'[5]Hospital Capacity'!$B$2:$B$126,0))&gt;100,100,INDEX('[5]Hospital Capacity'!$I$2:$I$126,MATCH('Data Table'!A112,'[5]Hospital Capacity'!$B$2:$B$126,0)))</f>
        <v>3.1378571428571429E-2</v>
      </c>
      <c r="BD112" s="45">
        <v>155.46316963063398</v>
      </c>
      <c r="BE112" s="45">
        <f>INDEX('[3]60-Mile'!$S$4:$S$129,MATCH(E112,'[3]60-Mile'!$A$4:$A$129,0))</f>
        <v>163.3645024869414</v>
      </c>
      <c r="BF112" s="47">
        <f t="shared" si="99"/>
        <v>30</v>
      </c>
      <c r="BG112" s="43">
        <f t="shared" si="100"/>
        <v>30</v>
      </c>
      <c r="BH112" s="95">
        <v>30.428571428571427</v>
      </c>
      <c r="BI112" s="45">
        <f>INDEX('[3]60-Mile'!$V$4:$V$129,MATCH(E112,'[3]60-Mile'!$A$4:$A$129,0))</f>
        <v>2.2857142857142856</v>
      </c>
      <c r="BJ112" s="47">
        <f t="shared" si="101"/>
        <v>30</v>
      </c>
      <c r="BK112" s="47">
        <f t="shared" si="73"/>
        <v>30</v>
      </c>
      <c r="BL112" s="95">
        <v>0.42857142857142855</v>
      </c>
      <c r="BM112" s="45">
        <f>INDEX('[3]60-Mile'!$AA$4:$AA$129,MATCH(E112,'[3]60-Mile'!$A$4:$A$129,0))</f>
        <v>0</v>
      </c>
      <c r="BO112" s="20">
        <v>1787065</v>
      </c>
      <c r="BP112" s="38">
        <v>0</v>
      </c>
      <c r="BQ112" s="38">
        <f>INDEX('[3]60-Mile'!$U$4:$U$129,MATCH(E112,'[3]60-Mile'!$A$4:$A$129,0))</f>
        <v>257.72063071866455</v>
      </c>
      <c r="BR112" s="38">
        <v>0</v>
      </c>
      <c r="BS112" s="38">
        <f>INDEX('[3]60-Mile'!$Z$4:$Z$129,MATCH(E112,'[3]60-Mile'!$A$4:$A$129,0))</f>
        <v>0</v>
      </c>
      <c r="BT112" s="118">
        <f t="shared" si="124"/>
        <v>-0.75847291027758112</v>
      </c>
      <c r="BU112" s="266">
        <v>0.96862142857142852</v>
      </c>
      <c r="BV112" s="2">
        <f>'[3]60-Mile'!B112</f>
        <v>2</v>
      </c>
      <c r="BW112" s="2">
        <f>'[3]60-Mile'!C112</f>
        <v>0</v>
      </c>
      <c r="BX112" s="2">
        <f>'[3]60-Mile'!D112</f>
        <v>2</v>
      </c>
      <c r="BY112" s="2">
        <f>'[3]60-Mile'!E112</f>
        <v>3</v>
      </c>
      <c r="BZ112" s="2">
        <f>'[3]60-Mile'!F112</f>
        <v>2</v>
      </c>
      <c r="CA112" s="2">
        <f>'[3]60-Mile'!G112</f>
        <v>7</v>
      </c>
      <c r="CB112" s="2">
        <f>'[3]60-Mile'!H112</f>
        <v>0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0</v>
      </c>
      <c r="CL112" s="2">
        <v>881</v>
      </c>
      <c r="CM112" s="2">
        <v>538</v>
      </c>
      <c r="CN112" s="2">
        <v>506</v>
      </c>
      <c r="CO112" s="2">
        <v>323</v>
      </c>
      <c r="CP112" s="2">
        <v>913</v>
      </c>
      <c r="CQ112" s="2">
        <v>0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5.5240311839584494E-7</v>
      </c>
      <c r="G113" s="31">
        <f t="shared" si="97"/>
        <v>1.2285221859045825</v>
      </c>
      <c r="H113" s="31">
        <f>M113*(J113^I113)</f>
        <v>4.4964846767427386E-7</v>
      </c>
      <c r="I113" s="31">
        <f t="shared" si="103"/>
        <v>1.331017420884445</v>
      </c>
      <c r="J113" s="31">
        <f t="shared" si="67"/>
        <v>2.3761754870886731E-3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1.3983778418415974E-3</v>
      </c>
      <c r="N113" s="31">
        <f t="shared" si="69"/>
        <v>5.5586983965826432E-2</v>
      </c>
      <c r="O113" s="31">
        <f t="shared" si="104"/>
        <v>8.4601538209785637E-2</v>
      </c>
      <c r="P113" s="31">
        <f t="shared" si="105"/>
        <v>4.9562682215743434E-2</v>
      </c>
      <c r="Q113" s="31">
        <f t="shared" si="106"/>
        <v>8.4427570269868524E-2</v>
      </c>
      <c r="R113" s="31">
        <f t="shared" si="107"/>
        <v>4.3386300775530122E-2</v>
      </c>
      <c r="S113" s="31">
        <f t="shared" si="108"/>
        <v>4.6793760831889082E-2</v>
      </c>
      <c r="T113" s="31">
        <f t="shared" si="102"/>
        <v>0.82806796685635708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0.81489344971298261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0.14928867876786414</v>
      </c>
      <c r="AJ113" s="41">
        <f t="shared" si="115"/>
        <v>0.12356801471003874</v>
      </c>
      <c r="AK113" s="41">
        <f t="shared" si="116"/>
        <v>0.11430825427537543</v>
      </c>
      <c r="AL113" s="41">
        <f t="shared" si="117"/>
        <v>0</v>
      </c>
      <c r="AM113" s="41">
        <f t="shared" si="118"/>
        <v>0</v>
      </c>
      <c r="AN113" s="41">
        <f t="shared" si="119"/>
        <v>4.3386300775530122E-2</v>
      </c>
      <c r="AO113" s="41">
        <f t="shared" si="120"/>
        <v>4.2300769104892819E-2</v>
      </c>
      <c r="AP113" s="41">
        <f t="shared" si="121"/>
        <v>0</v>
      </c>
      <c r="AQ113" s="41">
        <f t="shared" si="122"/>
        <v>0</v>
      </c>
      <c r="AR113" s="41">
        <f t="shared" si="125"/>
        <v>4.6793760831889082E-2</v>
      </c>
      <c r="AS113" s="41">
        <f t="shared" si="123"/>
        <v>2.4781341107871717E-2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3273</v>
      </c>
      <c r="AZ113" s="46">
        <v>0.18866283400410794</v>
      </c>
      <c r="BA113" s="43">
        <v>4.34</v>
      </c>
      <c r="BB113" s="43">
        <v>6.26</v>
      </c>
      <c r="BC113" s="265">
        <f>IF(INDEX('[5]Hospital Capacity'!$I$2:$I$126,MATCH('Data Table'!A113,'[5]Hospital Capacity'!$B$2:$B$126,0))&gt;100,100,INDEX('[5]Hospital Capacity'!$I$2:$I$126,MATCH('Data Table'!A113,'[5]Hospital Capacity'!$B$2:$B$126,0)))</f>
        <v>0.21572088385786242</v>
      </c>
      <c r="BD113" s="45">
        <v>276.7180374422947</v>
      </c>
      <c r="BE113" s="45">
        <f>INDEX('[3]60-Mile'!$S$4:$S$129,MATCH(E113,'[3]60-Mile'!$A$4:$A$129,0))</f>
        <v>293.68491407168523</v>
      </c>
      <c r="BF113" s="47">
        <f t="shared" si="99"/>
        <v>30</v>
      </c>
      <c r="BG113" s="43">
        <f t="shared" si="100"/>
        <v>30</v>
      </c>
      <c r="BH113" s="95">
        <v>115.57142857142857</v>
      </c>
      <c r="BI113" s="45">
        <f>INDEX('[3]60-Mile'!$V$4:$V$129,MATCH(E113,'[3]60-Mile'!$A$4:$A$129,0))</f>
        <v>73.857142857142861</v>
      </c>
      <c r="BJ113" s="47">
        <f t="shared" si="101"/>
        <v>30</v>
      </c>
      <c r="BK113" s="47">
        <f t="shared" si="73"/>
        <v>30</v>
      </c>
      <c r="BL113" s="95">
        <v>3.8571428571428572</v>
      </c>
      <c r="BM113" s="45">
        <f>INDEX('[3]60-Mile'!$AA$4:$AA$129,MATCH(E113,'[3]60-Mile'!$A$4:$A$129,0))</f>
        <v>2.4285714285714284</v>
      </c>
      <c r="BO113" s="20">
        <v>3080156</v>
      </c>
      <c r="BP113" s="38">
        <v>63.042925057591752</v>
      </c>
      <c r="BQ113" s="38">
        <f>INDEX('[3]60-Mile'!$U$4:$U$129,MATCH(E113,'[3]60-Mile'!$A$4:$A$129,0))</f>
        <v>62.128537232056054</v>
      </c>
      <c r="BR113" s="38">
        <v>0</v>
      </c>
      <c r="BS113" s="38">
        <f>INDEX('[3]60-Mile'!$Z$4:$Z$129,MATCH(E113,'[3]60-Mile'!$A$4:$A$129,0))</f>
        <v>98.976935531963662</v>
      </c>
      <c r="BT113" s="118">
        <f t="shared" si="124"/>
        <v>-0.62978689942596522</v>
      </c>
      <c r="BU113" s="266">
        <v>0.78427911614213763</v>
      </c>
      <c r="BV113" s="2">
        <f>'[3]60-Mile'!B113</f>
        <v>42</v>
      </c>
      <c r="BW113" s="2">
        <f>'[3]60-Mile'!C113</f>
        <v>44</v>
      </c>
      <c r="BX113" s="2">
        <f>'[3]60-Mile'!D113</f>
        <v>61</v>
      </c>
      <c r="BY113" s="2">
        <f>'[3]60-Mile'!E113</f>
        <v>65</v>
      </c>
      <c r="BZ113" s="2">
        <f>'[3]60-Mile'!F113</f>
        <v>105</v>
      </c>
      <c r="CA113" s="2">
        <f>'[3]60-Mile'!G113</f>
        <v>122</v>
      </c>
      <c r="CB113" s="2">
        <f>'[3]60-Mile'!H113</f>
        <v>78</v>
      </c>
      <c r="CC113" s="2">
        <f>'[3]60-Mile'!I113</f>
        <v>0</v>
      </c>
      <c r="CD113" s="2">
        <f>'[3]60-Mile'!J113</f>
        <v>0</v>
      </c>
      <c r="CE113" s="2">
        <f>'[3]60-Mile'!K113</f>
        <v>5</v>
      </c>
      <c r="CF113" s="2">
        <f>'[3]60-Mile'!L113</f>
        <v>6</v>
      </c>
      <c r="CG113" s="2">
        <f>'[3]60-Mile'!M113</f>
        <v>1</v>
      </c>
      <c r="CH113" s="2">
        <f>'[3]60-Mile'!N113</f>
        <v>1</v>
      </c>
      <c r="CI113" s="2">
        <f>'[3]60-Mile'!O113</f>
        <v>4</v>
      </c>
      <c r="CK113" s="2">
        <v>7456</v>
      </c>
      <c r="CL113" s="2">
        <v>4032</v>
      </c>
      <c r="CM113" s="2">
        <v>1681</v>
      </c>
      <c r="CN113" s="2">
        <v>1806</v>
      </c>
      <c r="CO113" s="2">
        <v>2666</v>
      </c>
      <c r="CP113" s="2">
        <v>3048</v>
      </c>
      <c r="CQ113" s="2">
        <v>3273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1.2010609879508088E-2</v>
      </c>
      <c r="G114" s="31">
        <f t="shared" si="97"/>
        <v>0.53603290577148588</v>
      </c>
      <c r="H114" s="31">
        <f t="shared" si="66"/>
        <v>2.2406478688508508E-2</v>
      </c>
      <c r="I114" s="31">
        <f t="shared" si="103"/>
        <v>3.4625811771982269</v>
      </c>
      <c r="J114" s="31">
        <f t="shared" si="67"/>
        <v>0.3861796258006282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0.60415587528497672</v>
      </c>
      <c r="N114" s="31">
        <f t="shared" si="69"/>
        <v>0.4710486449479796</v>
      </c>
      <c r="O114" s="31">
        <f t="shared" si="104"/>
        <v>0.89593908929973876</v>
      </c>
      <c r="P114" s="31">
        <f t="shared" si="105"/>
        <v>0.34693741085851199</v>
      </c>
      <c r="Q114" s="31">
        <f t="shared" si="106"/>
        <v>0.37469423706784699</v>
      </c>
      <c r="R114" s="31">
        <f t="shared" si="107"/>
        <v>0.10618797114810997</v>
      </c>
      <c r="S114" s="31">
        <f t="shared" si="108"/>
        <v>3.4662045060658578E-2</v>
      </c>
      <c r="T114" s="31">
        <f t="shared" si="102"/>
        <v>0.77393286949166529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0.86816859322167184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0.15099677663144934</v>
      </c>
      <c r="AJ114" s="41">
        <f t="shared" si="115"/>
        <v>0.36230521098017315</v>
      </c>
      <c r="AK114" s="41">
        <f t="shared" si="116"/>
        <v>0.20429609990714445</v>
      </c>
      <c r="AL114" s="41">
        <f t="shared" si="117"/>
        <v>0</v>
      </c>
      <c r="AM114" s="41">
        <f t="shared" si="118"/>
        <v>0.61006116424655599</v>
      </c>
      <c r="AN114" s="41">
        <f t="shared" si="119"/>
        <v>0.10618797114810997</v>
      </c>
      <c r="AO114" s="41">
        <f t="shared" si="120"/>
        <v>0.14293896252659141</v>
      </c>
      <c r="AP114" s="41">
        <f t="shared" si="121"/>
        <v>0</v>
      </c>
      <c r="AQ114" s="41">
        <f t="shared" si="122"/>
        <v>0.31195198811798719</v>
      </c>
      <c r="AR114" s="41">
        <f t="shared" si="125"/>
        <v>3.4662045060658578E-2</v>
      </c>
      <c r="AS114" s="41">
        <f t="shared" si="123"/>
        <v>1.7492711370262391E-2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563</v>
      </c>
      <c r="AZ114" s="46">
        <v>0.19295149827645042</v>
      </c>
      <c r="BA114" s="43">
        <v>1.61</v>
      </c>
      <c r="BB114" s="43">
        <v>3.28</v>
      </c>
      <c r="BC114" s="265">
        <f>IF(INDEX('[5]Hospital Capacity'!$I$2:$I$126,MATCH('Data Table'!A114,'[5]Hospital Capacity'!$B$2:$B$126,0))&gt;100,100,INDEX('[5]Hospital Capacity'!$I$2:$I$126,MATCH('Data Table'!A114,'[5]Hospital Capacity'!$B$2:$B$126,0)))</f>
        <v>0.21818907088911937</v>
      </c>
      <c r="BD114" s="45">
        <v>722.17641364970268</v>
      </c>
      <c r="BE114" s="45">
        <f>INDEX('[3]60-Mile'!$S$4:$S$129,MATCH(E114,'[3]60-Mile'!$A$4:$A$129,0))</f>
        <v>507.85908205127117</v>
      </c>
      <c r="BF114" s="47">
        <f t="shared" si="99"/>
        <v>30</v>
      </c>
      <c r="BG114" s="43">
        <f t="shared" si="100"/>
        <v>19.534424740489417</v>
      </c>
      <c r="BH114" s="95">
        <v>281</v>
      </c>
      <c r="BI114" s="45">
        <f>INDEX('[3]60-Mile'!$V$4:$V$129,MATCH(E114,'[3]60-Mile'!$A$4:$A$129,0))</f>
        <v>249.57142857142858</v>
      </c>
      <c r="BJ114" s="47">
        <f t="shared" si="101"/>
        <v>30</v>
      </c>
      <c r="BK114" s="47">
        <f t="shared" si="73"/>
        <v>24.316267065101133</v>
      </c>
      <c r="BL114" s="95">
        <v>2.8571428571428572</v>
      </c>
      <c r="BM114" s="45">
        <f>INDEX('[3]60-Mile'!$AA$4:$AA$129,MATCH(E114,'[3]60-Mile'!$A$4:$A$129,0))</f>
        <v>1.7142857142857142</v>
      </c>
      <c r="BO114" s="20">
        <v>1934408</v>
      </c>
      <c r="BP114" s="38">
        <v>49.520313783738644</v>
      </c>
      <c r="BQ114" s="38">
        <f>INDEX('[3]60-Mile'!$U$4:$U$129,MATCH(E114,'[3]60-Mile'!$A$4:$A$129,0))</f>
        <v>19.534424740489417</v>
      </c>
      <c r="BR114" s="38">
        <v>0</v>
      </c>
      <c r="BS114" s="38">
        <f>INDEX('[3]60-Mile'!$Z$4:$Z$129,MATCH(E114,'[3]60-Mile'!$A$4:$A$129,0))</f>
        <v>24.316267065101133</v>
      </c>
      <c r="BT114" s="118">
        <f t="shared" si="124"/>
        <v>-0.73633718644334356</v>
      </c>
      <c r="BU114" s="266">
        <v>0.78181092911088057</v>
      </c>
      <c r="BV114" s="2">
        <f>'[3]60-Mile'!B114</f>
        <v>171</v>
      </c>
      <c r="BW114" s="2">
        <f>'[3]60-Mile'!C114</f>
        <v>215</v>
      </c>
      <c r="BX114" s="2">
        <f>'[3]60-Mile'!D114</f>
        <v>308</v>
      </c>
      <c r="BY114" s="2">
        <f>'[3]60-Mile'!E114</f>
        <v>252</v>
      </c>
      <c r="BZ114" s="2">
        <f>'[3]60-Mile'!F114</f>
        <v>315</v>
      </c>
      <c r="CA114" s="2">
        <f>'[3]60-Mile'!G114</f>
        <v>306</v>
      </c>
      <c r="CB114" s="2">
        <f>'[3]60-Mile'!H114</f>
        <v>180</v>
      </c>
      <c r="CC114" s="2">
        <f>'[3]60-Mile'!I114</f>
        <v>1</v>
      </c>
      <c r="CD114" s="2">
        <f>'[3]60-Mile'!J114</f>
        <v>1</v>
      </c>
      <c r="CE114" s="2">
        <f>'[3]60-Mile'!K114</f>
        <v>4</v>
      </c>
      <c r="CF114" s="2">
        <f>'[3]60-Mile'!L114</f>
        <v>2</v>
      </c>
      <c r="CG114" s="2">
        <f>'[3]60-Mile'!M114</f>
        <v>3</v>
      </c>
      <c r="CH114" s="2">
        <f>'[3]60-Mile'!N114</f>
        <v>0</v>
      </c>
      <c r="CI114" s="2">
        <f>'[3]60-Mile'!O114</f>
        <v>1</v>
      </c>
      <c r="CK114" s="2">
        <v>100</v>
      </c>
      <c r="CL114" s="2">
        <v>-261</v>
      </c>
      <c r="CM114" s="2">
        <v>-1011</v>
      </c>
      <c r="CN114" s="2">
        <v>-1027</v>
      </c>
      <c r="CO114" s="2">
        <v>275</v>
      </c>
      <c r="CP114" s="2">
        <v>-376</v>
      </c>
      <c r="CQ114" s="2">
        <v>563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9.7888506735398445E-4</v>
      </c>
      <c r="G115" s="31">
        <f t="shared" si="97"/>
        <v>0.67584572246741548</v>
      </c>
      <c r="H115" s="31">
        <f t="shared" si="66"/>
        <v>1.4483853856176168E-3</v>
      </c>
      <c r="I115" s="31">
        <f t="shared" si="103"/>
        <v>2.9212555406659106</v>
      </c>
      <c r="J115" s="31">
        <f t="shared" si="67"/>
        <v>0.1574743007903901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0.32065630145567509</v>
      </c>
      <c r="N115" s="31">
        <f t="shared" si="69"/>
        <v>3.1720021789098163E-2</v>
      </c>
      <c r="O115" s="31">
        <f t="shared" si="104"/>
        <v>6.7583046964490259E-2</v>
      </c>
      <c r="P115" s="31">
        <f t="shared" si="105"/>
        <v>2.0408163265306121E-2</v>
      </c>
      <c r="Q115" s="31">
        <f t="shared" si="106"/>
        <v>0.29074642482034763</v>
      </c>
      <c r="R115" s="31">
        <f t="shared" si="107"/>
        <v>0.2752318455447692</v>
      </c>
      <c r="S115" s="31">
        <f t="shared" si="108"/>
        <v>1.3495290420527741</v>
      </c>
      <c r="T115" s="31">
        <f t="shared" si="102"/>
        <v>0.76021438450334389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0.63584178658488644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8.9482934443994647E-2</v>
      </c>
      <c r="AJ115" s="41">
        <f t="shared" si="115"/>
        <v>0.11375102723419601</v>
      </c>
      <c r="AK115" s="41">
        <f t="shared" si="116"/>
        <v>4.4445895789074409E-2</v>
      </c>
      <c r="AL115" s="41">
        <f t="shared" si="117"/>
        <v>0</v>
      </c>
      <c r="AM115" s="41">
        <f t="shared" si="118"/>
        <v>0</v>
      </c>
      <c r="AN115" s="41">
        <f t="shared" si="119"/>
        <v>0.2752318455447692</v>
      </c>
      <c r="AO115" s="41">
        <f t="shared" si="120"/>
        <v>3.379152348224513E-2</v>
      </c>
      <c r="AP115" s="41">
        <f t="shared" si="121"/>
        <v>0.98211136440979319</v>
      </c>
      <c r="AQ115" s="41">
        <f t="shared" si="122"/>
        <v>0</v>
      </c>
      <c r="AR115" s="41">
        <f t="shared" si="125"/>
        <v>0.36741767764298089</v>
      </c>
      <c r="AS115" s="41">
        <f t="shared" si="123"/>
        <v>1.020408163265306E-2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12381</v>
      </c>
      <c r="AZ115" s="46">
        <v>0.22809576053159838</v>
      </c>
      <c r="BA115" s="43">
        <v>2.68</v>
      </c>
      <c r="BB115" s="43">
        <v>4.32</v>
      </c>
      <c r="BC115" s="265">
        <f>IF(INDEX('[5]Hospital Capacity'!$I$2:$I$126,MATCH('Data Table'!A115,'[5]Hospital Capacity'!$B$2:$B$126,0))&gt;100,100,INDEX('[5]Hospital Capacity'!$I$2:$I$126,MATCH('Data Table'!A115,'[5]Hospital Capacity'!$B$2:$B$126,0)))</f>
        <v>0.12930208685461902</v>
      </c>
      <c r="BD115" s="45">
        <v>258.40057636560022</v>
      </c>
      <c r="BE115" s="45">
        <f>INDEX('[3]60-Mile'!$S$4:$S$129,MATCH(E115,'[3]60-Mile'!$A$4:$A$129,0))</f>
        <v>127.41009776901895</v>
      </c>
      <c r="BF115" s="47">
        <f t="shared" si="99"/>
        <v>30</v>
      </c>
      <c r="BG115" s="43">
        <f t="shared" si="100"/>
        <v>30</v>
      </c>
      <c r="BH115" s="95">
        <v>726.28571428571433</v>
      </c>
      <c r="BI115" s="45">
        <f>INDEX('[3]60-Mile'!$V$4:$V$129,MATCH(E115,'[3]60-Mile'!$A$4:$A$129,0))</f>
        <v>59</v>
      </c>
      <c r="BJ115" s="47">
        <f t="shared" si="101"/>
        <v>0.85475564567572737</v>
      </c>
      <c r="BK115" s="47">
        <f t="shared" si="73"/>
        <v>30</v>
      </c>
      <c r="BL115" s="95">
        <v>30.285714285714285</v>
      </c>
      <c r="BM115" s="45">
        <f>INDEX('[3]60-Mile'!$AA$4:$AA$129,MATCH(E115,'[3]60-Mile'!$A$4:$A$129,0))</f>
        <v>1</v>
      </c>
      <c r="BO115" s="20">
        <v>21477737</v>
      </c>
      <c r="BP115" s="38">
        <v>58.710546965288565</v>
      </c>
      <c r="BQ115" s="38">
        <f>INDEX('[3]60-Mile'!$U$4:$U$129,MATCH(E115,'[3]60-Mile'!$A$4:$A$129,0))</f>
        <v>50.146637863989341</v>
      </c>
      <c r="BR115" s="38">
        <v>0.85475564567572737</v>
      </c>
      <c r="BS115" s="38">
        <f>INDEX('[3]60-Mile'!$Z$4:$Z$129,MATCH(E115,'[3]60-Mile'!$A$4:$A$129,0))</f>
        <v>84.910058087805268</v>
      </c>
      <c r="BT115" s="118">
        <f t="shared" si="124"/>
        <v>-0.27168357316977276</v>
      </c>
      <c r="BU115" s="266">
        <v>0.87069791314538092</v>
      </c>
      <c r="BV115" s="2">
        <f>'[3]60-Mile'!B115</f>
        <v>47</v>
      </c>
      <c r="BW115" s="2">
        <f>'[3]60-Mile'!C115</f>
        <v>41</v>
      </c>
      <c r="BX115" s="2">
        <f>'[3]60-Mile'!D115</f>
        <v>52</v>
      </c>
      <c r="BY115" s="2">
        <f>'[3]60-Mile'!E115</f>
        <v>37</v>
      </c>
      <c r="BZ115" s="2">
        <f>'[3]60-Mile'!F115</f>
        <v>101</v>
      </c>
      <c r="CA115" s="2">
        <f>'[3]60-Mile'!G115</f>
        <v>79</v>
      </c>
      <c r="CB115" s="2">
        <f>'[3]60-Mile'!H115</f>
        <v>56</v>
      </c>
      <c r="CC115" s="2">
        <f>'[3]60-Mile'!I115</f>
        <v>2</v>
      </c>
      <c r="CD115" s="2">
        <f>'[3]60-Mile'!J115</f>
        <v>0</v>
      </c>
      <c r="CE115" s="2">
        <f>'[3]60-Mile'!K115</f>
        <v>1</v>
      </c>
      <c r="CF115" s="2">
        <f>'[3]60-Mile'!L115</f>
        <v>2</v>
      </c>
      <c r="CG115" s="2">
        <f>'[3]60-Mile'!M115</f>
        <v>1</v>
      </c>
      <c r="CH115" s="2">
        <f>'[3]60-Mile'!N115</f>
        <v>1</v>
      </c>
      <c r="CI115" s="2">
        <f>'[3]60-Mile'!O115</f>
        <v>0</v>
      </c>
      <c r="CK115" s="2">
        <v>9899</v>
      </c>
      <c r="CL115" s="2">
        <v>6557</v>
      </c>
      <c r="CM115" s="2">
        <v>11535</v>
      </c>
      <c r="CN115" s="2">
        <v>19503</v>
      </c>
      <c r="CO115" s="2">
        <v>2459</v>
      </c>
      <c r="CP115" s="2">
        <v>18991</v>
      </c>
      <c r="CQ115" s="2">
        <v>12381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2.4324870720711499E-3</v>
      </c>
      <c r="G116" s="31">
        <f t="shared" si="97"/>
        <v>1.2942501787230254</v>
      </c>
      <c r="H116" s="31">
        <f t="shared" si="66"/>
        <v>1.8794566244303465E-3</v>
      </c>
      <c r="I116" s="31">
        <f t="shared" si="103"/>
        <v>3.3102257499226884</v>
      </c>
      <c r="J116" s="31">
        <f t="shared" si="67"/>
        <v>0.2754523569206877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0.13415437042968975</v>
      </c>
      <c r="N116" s="31">
        <f t="shared" si="69"/>
        <v>1.6359239336183572E-2</v>
      </c>
      <c r="O116" s="31">
        <f t="shared" si="104"/>
        <v>5.0564555719194895E-2</v>
      </c>
      <c r="P116" s="31">
        <f t="shared" si="105"/>
        <v>1.1661807580174927E-2</v>
      </c>
      <c r="Q116" s="31">
        <f t="shared" si="106"/>
        <v>0.12929482957486055</v>
      </c>
      <c r="R116" s="31">
        <f t="shared" si="107"/>
        <v>0.11904116275286077</v>
      </c>
      <c r="S116" s="31">
        <f t="shared" si="108"/>
        <v>0.19584055459272096</v>
      </c>
      <c r="T116" s="31">
        <f t="shared" si="102"/>
        <v>0.87925192998648194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0.82126287646457496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0.26144490535930642</v>
      </c>
      <c r="AJ116" s="41">
        <f t="shared" si="115"/>
        <v>0.21710656893248273</v>
      </c>
      <c r="AK116" s="41">
        <f t="shared" si="116"/>
        <v>7.9893117874419287E-2</v>
      </c>
      <c r="AL116" s="41">
        <f t="shared" si="117"/>
        <v>0</v>
      </c>
      <c r="AM116" s="41">
        <f t="shared" si="118"/>
        <v>0</v>
      </c>
      <c r="AN116" s="41">
        <f t="shared" si="119"/>
        <v>0.11904116275286077</v>
      </c>
      <c r="AO116" s="41">
        <f t="shared" si="120"/>
        <v>2.5282277859597448E-2</v>
      </c>
      <c r="AP116" s="41">
        <f t="shared" si="121"/>
        <v>0</v>
      </c>
      <c r="AQ116" s="41">
        <f t="shared" si="122"/>
        <v>0</v>
      </c>
      <c r="AR116" s="41">
        <f t="shared" si="125"/>
        <v>0.19584055459272096</v>
      </c>
      <c r="AS116" s="41">
        <f t="shared" si="123"/>
        <v>5.8309037900874635E-3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2949</v>
      </c>
      <c r="AZ116" s="46">
        <v>0.17812281874211033</v>
      </c>
      <c r="BA116" s="43">
        <v>3.35</v>
      </c>
      <c r="BB116" s="43">
        <v>6.39</v>
      </c>
      <c r="BC116" s="265">
        <f>IF(INDEX('[5]Hospital Capacity'!$I$2:$I$126,MATCH('Data Table'!A116,'[5]Hospital Capacity'!$B$2:$B$126,0))&gt;100,100,INDEX('[5]Hospital Capacity'!$I$2:$I$126,MATCH('Data Table'!A116,'[5]Hospital Capacity'!$B$2:$B$126,0)))</f>
        <v>0.37778568696386133</v>
      </c>
      <c r="BD116" s="45">
        <v>451.25109357139115</v>
      </c>
      <c r="BE116" s="45">
        <f>INDEX('[3]60-Mile'!$S$4:$S$129,MATCH(E116,'[3]60-Mile'!$A$4:$A$129,0))</f>
        <v>211.77570563546766</v>
      </c>
      <c r="BF116" s="47">
        <f t="shared" si="99"/>
        <v>30</v>
      </c>
      <c r="BG116" s="43">
        <f t="shared" si="100"/>
        <v>30</v>
      </c>
      <c r="BH116" s="95">
        <v>314.85714285714283</v>
      </c>
      <c r="BI116" s="45">
        <f>INDEX('[3]60-Mile'!$V$4:$V$129,MATCH(E116,'[3]60-Mile'!$A$4:$A$129,0))</f>
        <v>44.142857142857146</v>
      </c>
      <c r="BJ116" s="47">
        <f t="shared" si="101"/>
        <v>30</v>
      </c>
      <c r="BK116" s="47">
        <f t="shared" si="73"/>
        <v>30</v>
      </c>
      <c r="BL116" s="95">
        <v>16.142857142857142</v>
      </c>
      <c r="BM116" s="45">
        <f>INDEX('[3]60-Mile'!$AA$4:$AA$129,MATCH(E116,'[3]60-Mile'!$A$4:$A$129,0))</f>
        <v>0.5714285714285714</v>
      </c>
      <c r="BO116" s="20">
        <v>5758736</v>
      </c>
      <c r="BP116" s="38">
        <v>64.95222545246142</v>
      </c>
      <c r="BQ116" s="38">
        <f>INDEX('[3]60-Mile'!$U$4:$U$129,MATCH(E116,'[3]60-Mile'!$A$4:$A$129,0))</f>
        <v>44.608395041846393</v>
      </c>
      <c r="BR116" s="38">
        <v>-0.55329475566511221</v>
      </c>
      <c r="BS116" s="38">
        <f>INDEX('[3]60-Mile'!$Z$4:$Z$129,MATCH(E116,'[3]60-Mile'!$A$4:$A$129,0))</f>
        <v>186.45637684081225</v>
      </c>
      <c r="BT116" s="118">
        <f t="shared" si="124"/>
        <v>-0.64252575292914993</v>
      </c>
      <c r="BU116" s="266">
        <v>0.62221431303613861</v>
      </c>
      <c r="BV116" s="2">
        <f>'[3]60-Mile'!B116</f>
        <v>34</v>
      </c>
      <c r="BW116" s="2">
        <f>'[3]60-Mile'!C116</f>
        <v>52</v>
      </c>
      <c r="BX116" s="2">
        <f>'[3]60-Mile'!D116</f>
        <v>47</v>
      </c>
      <c r="BY116" s="2">
        <f>'[3]60-Mile'!E116</f>
        <v>40</v>
      </c>
      <c r="BZ116" s="2">
        <f>'[3]60-Mile'!F116</f>
        <v>48</v>
      </c>
      <c r="CA116" s="2">
        <f>'[3]60-Mile'!G116</f>
        <v>61</v>
      </c>
      <c r="CB116" s="2">
        <f>'[3]60-Mile'!H116</f>
        <v>27</v>
      </c>
      <c r="CC116" s="2">
        <f>'[3]60-Mile'!I116</f>
        <v>0</v>
      </c>
      <c r="CD116" s="2">
        <f>'[3]60-Mile'!J116</f>
        <v>0</v>
      </c>
      <c r="CE116" s="2">
        <f>'[3]60-Mile'!K116</f>
        <v>0</v>
      </c>
      <c r="CF116" s="2">
        <f>'[3]60-Mile'!L116</f>
        <v>2</v>
      </c>
      <c r="CG116" s="2">
        <f>'[3]60-Mile'!M116</f>
        <v>1</v>
      </c>
      <c r="CH116" s="2">
        <f>'[3]60-Mile'!N116</f>
        <v>0</v>
      </c>
      <c r="CI116" s="2">
        <f>'[3]60-Mile'!O116</f>
        <v>1</v>
      </c>
      <c r="CK116" s="2">
        <v>4753</v>
      </c>
      <c r="CL116" s="2">
        <v>449</v>
      </c>
      <c r="CM116" s="2">
        <v>1683</v>
      </c>
      <c r="CN116" s="2">
        <v>2296</v>
      </c>
      <c r="CO116" s="2">
        <v>1862</v>
      </c>
      <c r="CP116" s="2">
        <v>36</v>
      </c>
      <c r="CQ116" s="2">
        <v>2949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1.4232360459337831E-2</v>
      </c>
      <c r="G117" s="31">
        <f t="shared" si="97"/>
        <v>0.95249228473388214</v>
      </c>
      <c r="H117" s="31">
        <f t="shared" si="66"/>
        <v>1.4942231750794942E-2</v>
      </c>
      <c r="I117" s="31">
        <f t="shared" si="103"/>
        <v>3.2204411916297291</v>
      </c>
      <c r="J117" s="31">
        <f t="shared" si="67"/>
        <v>0.36000821810698264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0.40113009248528153</v>
      </c>
      <c r="N117" s="31">
        <f t="shared" si="69"/>
        <v>0.10950777215073391</v>
      </c>
      <c r="O117" s="31">
        <f t="shared" si="104"/>
        <v>6.9873997709049257E-2</v>
      </c>
      <c r="P117" s="31">
        <f t="shared" si="105"/>
        <v>0.12244897959183673</v>
      </c>
      <c r="Q117" s="31">
        <f t="shared" si="106"/>
        <v>0.32361166888884429</v>
      </c>
      <c r="R117" s="31">
        <f t="shared" si="107"/>
        <v>0.23130321600954495</v>
      </c>
      <c r="S117" s="31">
        <f t="shared" si="108"/>
        <v>0.42287694974003459</v>
      </c>
      <c r="T117" s="31">
        <f t="shared" si="102"/>
        <v>0.75385236518094489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0.88344342219076832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0.23591701277496832</v>
      </c>
      <c r="AJ117" s="41">
        <f t="shared" si="115"/>
        <v>0.2129703413512119</v>
      </c>
      <c r="AK117" s="41">
        <f t="shared" si="116"/>
        <v>0.17241165621110932</v>
      </c>
      <c r="AL117" s="41">
        <f t="shared" si="117"/>
        <v>0</v>
      </c>
      <c r="AM117" s="41">
        <f t="shared" si="118"/>
        <v>0</v>
      </c>
      <c r="AN117" s="41">
        <f t="shared" si="119"/>
        <v>0.23130321600954495</v>
      </c>
      <c r="AO117" s="41">
        <f t="shared" si="120"/>
        <v>3.4936998854524628E-2</v>
      </c>
      <c r="AP117" s="41">
        <f t="shared" si="121"/>
        <v>0</v>
      </c>
      <c r="AQ117" s="41">
        <f t="shared" si="122"/>
        <v>0</v>
      </c>
      <c r="AR117" s="41">
        <f t="shared" si="125"/>
        <v>0.42287694974003459</v>
      </c>
      <c r="AS117" s="41">
        <f t="shared" si="123"/>
        <v>6.1224489795918366E-2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-214</v>
      </c>
      <c r="AZ117" s="46">
        <v>0.19558317463499381</v>
      </c>
      <c r="BA117" s="43">
        <v>1.83</v>
      </c>
      <c r="BB117" s="43">
        <v>5.98</v>
      </c>
      <c r="BC117" s="265">
        <f>IF(INDEX('[5]Hospital Capacity'!$I$2:$I$126,MATCH('Data Table'!A117,'[5]Hospital Capacity'!$B$2:$B$126,0))&gt;100,100,INDEX('[5]Hospital Capacity'!$I$2:$I$126,MATCH('Data Table'!A117,'[5]Hospital Capacity'!$B$2:$B$126,0)))</f>
        <v>0.34089809711597396</v>
      </c>
      <c r="BD117" s="45">
        <v>443.5333300608724</v>
      </c>
      <c r="BE117" s="45">
        <f>INDEX('[3]60-Mile'!$S$4:$S$129,MATCH(E117,'[3]60-Mile'!$A$4:$A$129,0))</f>
        <v>431.97300930280375</v>
      </c>
      <c r="BF117" s="47">
        <f t="shared" si="99"/>
        <v>30</v>
      </c>
      <c r="BG117" s="43">
        <f t="shared" si="100"/>
        <v>30</v>
      </c>
      <c r="BH117" s="95">
        <v>610.57142857142856</v>
      </c>
      <c r="BI117" s="45">
        <f>INDEX('[3]60-Mile'!$V$4:$V$129,MATCH(E117,'[3]60-Mile'!$A$4:$A$129,0))</f>
        <v>61</v>
      </c>
      <c r="BJ117" s="47">
        <f t="shared" si="101"/>
        <v>30</v>
      </c>
      <c r="BK117" s="47">
        <f t="shared" si="73"/>
        <v>30</v>
      </c>
      <c r="BL117" s="95">
        <v>34.857142857142854</v>
      </c>
      <c r="BM117" s="45">
        <f>INDEX('[3]60-Mile'!$AA$4:$AA$129,MATCH(E117,'[3]60-Mile'!$A$4:$A$129,0))</f>
        <v>6</v>
      </c>
      <c r="BO117" s="20">
        <v>10617423</v>
      </c>
      <c r="BP117" s="38">
        <v>51.877785090595161</v>
      </c>
      <c r="BQ117" s="38">
        <f>INDEX('[3]60-Mile'!$U$4:$U$129,MATCH(E117,'[3]60-Mile'!$A$4:$A$129,0))</f>
        <v>64.104126560783811</v>
      </c>
      <c r="BR117" s="38">
        <v>-3.5038269989157222</v>
      </c>
      <c r="BS117" s="38">
        <f>INDEX('[3]60-Mile'!$Z$4:$Z$129,MATCH(E117,'[3]60-Mile'!$A$4:$A$129,0))</f>
        <v>40.779177309159849</v>
      </c>
      <c r="BT117" s="118">
        <f t="shared" si="124"/>
        <v>-0.76688684438153654</v>
      </c>
      <c r="BU117" s="266">
        <v>0.65910190288402604</v>
      </c>
      <c r="BV117" s="2">
        <f>'[3]60-Mile'!B117</f>
        <v>68</v>
      </c>
      <c r="BW117" s="2">
        <f>'[3]60-Mile'!C117</f>
        <v>105</v>
      </c>
      <c r="BX117" s="2">
        <f>'[3]60-Mile'!D117</f>
        <v>83</v>
      </c>
      <c r="BY117" s="2">
        <f>'[3]60-Mile'!E117</f>
        <v>53</v>
      </c>
      <c r="BZ117" s="2">
        <f>'[3]60-Mile'!F117</f>
        <v>84</v>
      </c>
      <c r="CA117" s="2">
        <f>'[3]60-Mile'!G117</f>
        <v>26</v>
      </c>
      <c r="CB117" s="2">
        <f>'[3]60-Mile'!H117</f>
        <v>8</v>
      </c>
      <c r="CC117" s="2">
        <f>'[3]60-Mile'!I117</f>
        <v>7</v>
      </c>
      <c r="CD117" s="2">
        <f>'[3]60-Mile'!J117</f>
        <v>4</v>
      </c>
      <c r="CE117" s="2">
        <f>'[3]60-Mile'!K117</f>
        <v>7</v>
      </c>
      <c r="CF117" s="2">
        <f>'[3]60-Mile'!L117</f>
        <v>3</v>
      </c>
      <c r="CG117" s="2">
        <f>'[3]60-Mile'!M117</f>
        <v>4</v>
      </c>
      <c r="CH117" s="2">
        <f>'[3]60-Mile'!N117</f>
        <v>4</v>
      </c>
      <c r="CI117" s="2">
        <f>'[3]60-Mile'!O117</f>
        <v>13</v>
      </c>
      <c r="CK117" s="2">
        <v>-2460</v>
      </c>
      <c r="CL117" s="2">
        <v>-81099</v>
      </c>
      <c r="CM117" s="2">
        <v>-2600</v>
      </c>
      <c r="CN117" s="2">
        <v>-375</v>
      </c>
      <c r="CO117" s="2">
        <v>-1593</v>
      </c>
      <c r="CP117" s="2">
        <v>3687</v>
      </c>
      <c r="CQ117" s="2">
        <v>-214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0.20097741376481826</v>
      </c>
      <c r="G118" s="31">
        <f t="shared" si="97"/>
        <v>0.85743787801479598</v>
      </c>
      <c r="H118" s="31">
        <f t="shared" si="66"/>
        <v>0.23439297343632187</v>
      </c>
      <c r="I118" s="31">
        <f t="shared" si="103"/>
        <v>3.2431192660550461</v>
      </c>
      <c r="J118" s="31">
        <f t="shared" si="67"/>
        <v>0.62962962268619072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1.0508371100348699</v>
      </c>
      <c r="N118" s="31">
        <f t="shared" si="69"/>
        <v>0.28913523105420535</v>
      </c>
      <c r="O118" s="31">
        <f t="shared" si="104"/>
        <v>0.13631156930126001</v>
      </c>
      <c r="P118" s="31">
        <f t="shared" si="105"/>
        <v>0.31195335276967934</v>
      </c>
      <c r="Q118" s="31">
        <f t="shared" si="106"/>
        <v>0.7708029308171831</v>
      </c>
      <c r="R118" s="31">
        <f t="shared" si="107"/>
        <v>0.49937632192635178</v>
      </c>
      <c r="S118" s="31">
        <f t="shared" si="108"/>
        <v>0.91507798960138653</v>
      </c>
      <c r="T118" s="31">
        <f t="shared" si="102"/>
        <v>0.87008716681827214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0.67726271919477865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0.31588496985653441</v>
      </c>
      <c r="AJ118" s="41">
        <f t="shared" si="115"/>
        <v>0.48849787549975671</v>
      </c>
      <c r="AK118" s="41">
        <f t="shared" si="116"/>
        <v>0.14671761346561435</v>
      </c>
      <c r="AL118" s="41">
        <f t="shared" si="117"/>
        <v>0</v>
      </c>
      <c r="AM118" s="41">
        <f t="shared" si="118"/>
        <v>0</v>
      </c>
      <c r="AN118" s="41">
        <f t="shared" si="119"/>
        <v>0.49937632192635178</v>
      </c>
      <c r="AO118" s="41">
        <f t="shared" si="120"/>
        <v>6.8155784650630005E-2</v>
      </c>
      <c r="AP118" s="41">
        <f t="shared" si="121"/>
        <v>0</v>
      </c>
      <c r="AQ118" s="41">
        <f t="shared" si="122"/>
        <v>0</v>
      </c>
      <c r="AR118" s="41">
        <f t="shared" si="125"/>
        <v>0.91507798960138653</v>
      </c>
      <c r="AS118" s="41">
        <f t="shared" si="123"/>
        <v>0.15597667638483967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10274</v>
      </c>
      <c r="AZ118" s="46">
        <v>0.19956594738340228</v>
      </c>
      <c r="BA118" s="43">
        <v>1.72</v>
      </c>
      <c r="BB118" s="43">
        <v>2.93</v>
      </c>
      <c r="BC118" s="265">
        <f>IF(INDEX('[5]Hospital Capacity'!$I$2:$I$126,MATCH('Data Table'!A118,'[5]Hospital Capacity'!$B$2:$B$126,0))&gt;100,100,INDEX('[5]Hospital Capacity'!$I$2:$I$126,MATCH('Data Table'!A118,'[5]Hospital Capacity'!$B$2:$B$126,0)))</f>
        <v>0.45645112179487174</v>
      </c>
      <c r="BD118" s="45">
        <v>957.63858839424245</v>
      </c>
      <c r="BE118" s="45">
        <f>INDEX('[3]60-Mile'!$S$4:$S$129,MATCH(E118,'[3]60-Mile'!$A$4:$A$129,0))</f>
        <v>370.82030375224952</v>
      </c>
      <c r="BF118" s="47">
        <f t="shared" si="99"/>
        <v>30</v>
      </c>
      <c r="BG118" s="43">
        <f t="shared" si="100"/>
        <v>30</v>
      </c>
      <c r="BH118" s="95">
        <v>1316.7142857142858</v>
      </c>
      <c r="BI118" s="45">
        <f>INDEX('[3]60-Mile'!$V$4:$V$129,MATCH(E118,'[3]60-Mile'!$A$4:$A$129,0))</f>
        <v>119</v>
      </c>
      <c r="BJ118" s="47">
        <f t="shared" si="101"/>
        <v>30</v>
      </c>
      <c r="BK118" s="47">
        <f t="shared" si="73"/>
        <v>30</v>
      </c>
      <c r="BL118" s="95">
        <v>75.428571428571431</v>
      </c>
      <c r="BM118" s="45">
        <f>INDEX('[3]60-Mile'!$AA$4:$AA$129,MATCH(E118,'[3]60-Mile'!$A$4:$A$129,0))</f>
        <v>15.285714285714286</v>
      </c>
      <c r="BO118" s="20">
        <v>12671821</v>
      </c>
      <c r="BP118" s="38">
        <v>85.929146598418612</v>
      </c>
      <c r="BQ118" s="38">
        <f>INDEX('[3]60-Mile'!$U$4:$U$129,MATCH(E118,'[3]60-Mile'!$A$4:$A$129,0))</f>
        <v>63.696102460380644</v>
      </c>
      <c r="BR118" s="38">
        <v>-0.69086586625928426</v>
      </c>
      <c r="BS118" s="38">
        <f>INDEX('[3]60-Mile'!$Z$4:$Z$129,MATCH(E118,'[3]60-Mile'!$A$4:$A$129,0))</f>
        <v>39.284878752124541</v>
      </c>
      <c r="BT118" s="118">
        <f t="shared" si="124"/>
        <v>-0.3545254383895573</v>
      </c>
      <c r="BU118" s="266">
        <v>0.54354887820512832</v>
      </c>
      <c r="BV118" s="2">
        <f>'[3]60-Mile'!B118</f>
        <v>135</v>
      </c>
      <c r="BW118" s="2">
        <f>'[3]60-Mile'!C118</f>
        <v>99</v>
      </c>
      <c r="BX118" s="2">
        <f>'[3]60-Mile'!D118</f>
        <v>126</v>
      </c>
      <c r="BY118" s="2">
        <f>'[3]60-Mile'!E118</f>
        <v>161</v>
      </c>
      <c r="BZ118" s="2">
        <f>'[3]60-Mile'!F118</f>
        <v>108</v>
      </c>
      <c r="CA118" s="2">
        <f>'[3]60-Mile'!G118</f>
        <v>118</v>
      </c>
      <c r="CB118" s="2">
        <f>'[3]60-Mile'!H118</f>
        <v>86</v>
      </c>
      <c r="CC118" s="2">
        <f>'[3]60-Mile'!I118</f>
        <v>5</v>
      </c>
      <c r="CD118" s="2">
        <f>'[3]60-Mile'!J118</f>
        <v>6</v>
      </c>
      <c r="CE118" s="2">
        <f>'[3]60-Mile'!K118</f>
        <v>7</v>
      </c>
      <c r="CF118" s="2">
        <f>'[3]60-Mile'!L118</f>
        <v>17</v>
      </c>
      <c r="CG118" s="2">
        <f>'[3]60-Mile'!M118</f>
        <v>24</v>
      </c>
      <c r="CH118" s="2">
        <f>'[3]60-Mile'!N118</f>
        <v>44</v>
      </c>
      <c r="CI118" s="2">
        <f>'[3]60-Mile'!O118</f>
        <v>4</v>
      </c>
      <c r="CK118" s="2">
        <v>5450</v>
      </c>
      <c r="CL118" s="2">
        <v>6069</v>
      </c>
      <c r="CM118" s="2">
        <v>10723</v>
      </c>
      <c r="CN118" s="2">
        <v>5576</v>
      </c>
      <c r="CO118" s="2">
        <v>10723</v>
      </c>
      <c r="CP118" s="2">
        <v>7724</v>
      </c>
      <c r="CQ118" s="2">
        <v>10274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5.1610878580987882E-3</v>
      </c>
      <c r="G119" s="31">
        <f t="shared" si="97"/>
        <v>1.0862807418536879</v>
      </c>
      <c r="H119" s="31">
        <f t="shared" si="66"/>
        <v>4.7511547054508484E-3</v>
      </c>
      <c r="I119" s="31">
        <f t="shared" si="103"/>
        <v>3.0228326976600348</v>
      </c>
      <c r="J119" s="31">
        <f>L119*(AK119+(K119*AJ119))</f>
        <v>0.21997991653280385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0.46202475201448728</v>
      </c>
      <c r="N119" s="31">
        <f t="shared" si="69"/>
        <v>9.4752935827867757E-2</v>
      </c>
      <c r="O119" s="31">
        <f t="shared" si="104"/>
        <v>0.21769167163747002</v>
      </c>
      <c r="P119" s="31">
        <f t="shared" si="105"/>
        <v>8.1632653061224483E-2</v>
      </c>
      <c r="Q119" s="31">
        <f t="shared" si="106"/>
        <v>0.37299866029294748</v>
      </c>
      <c r="R119" s="31">
        <f t="shared" si="107"/>
        <v>0.29923791092735608</v>
      </c>
      <c r="S119" s="31">
        <f t="shared" si="108"/>
        <v>1.1792903189484556</v>
      </c>
      <c r="T119" s="31">
        <f t="shared" si="102"/>
        <v>0.90356917972849515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0.90127388535031849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0.10929948321912555</v>
      </c>
      <c r="AJ119" s="41">
        <f t="shared" si="115"/>
        <v>0.12305320103810304</v>
      </c>
      <c r="AK119" s="41">
        <f t="shared" si="116"/>
        <v>9.9280759139507915E-2</v>
      </c>
      <c r="AL119" s="41">
        <f t="shared" si="117"/>
        <v>1.2345997049163171E-2</v>
      </c>
      <c r="AM119" s="41">
        <f t="shared" si="118"/>
        <v>9.3787932214988157E-3</v>
      </c>
      <c r="AN119" s="41">
        <f t="shared" si="119"/>
        <v>0.28689191387819291</v>
      </c>
      <c r="AO119" s="41">
        <f t="shared" si="120"/>
        <v>0.1041564392079856</v>
      </c>
      <c r="AP119" s="41">
        <f t="shared" si="121"/>
        <v>0.92972359451171371</v>
      </c>
      <c r="AQ119" s="41">
        <f t="shared" si="122"/>
        <v>0</v>
      </c>
      <c r="AR119" s="41">
        <f t="shared" si="125"/>
        <v>0.24956672443674177</v>
      </c>
      <c r="AS119" s="41">
        <f t="shared" si="123"/>
        <v>4.0816326530612242E-2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-1121</v>
      </c>
      <c r="AZ119" s="46">
        <v>0.16291556564711207</v>
      </c>
      <c r="BA119" s="43">
        <v>4.07</v>
      </c>
      <c r="BB119" s="43">
        <v>6.05</v>
      </c>
      <c r="BC119" s="265">
        <f>IF(INDEX('[5]Hospital Capacity'!$I$2:$I$126,MATCH('Data Table'!A119,'[5]Hospital Capacity'!$B$2:$B$126,0))&gt;100,100,INDEX('[5]Hospital Capacity'!$I$2:$I$126,MATCH('Data Table'!A119,'[5]Hospital Capacity'!$B$2:$B$126,0)))</f>
        <v>0.1579368329858433</v>
      </c>
      <c r="BD119" s="45">
        <v>275.75744954090055</v>
      </c>
      <c r="BE119" s="45">
        <f>INDEX('[3]60-Mile'!$S$4:$S$129,MATCH(E119,'[3]60-Mile'!$A$4:$A$129,0))</f>
        <v>257.91895873687446</v>
      </c>
      <c r="BF119" s="47">
        <f t="shared" si="99"/>
        <v>29.746391942591401</v>
      </c>
      <c r="BG119" s="43">
        <f t="shared" si="100"/>
        <v>29.839107171451886</v>
      </c>
      <c r="BH119" s="95">
        <v>757</v>
      </c>
      <c r="BI119" s="45">
        <f>INDEX('[3]60-Mile'!$V$4:$V$129,MATCH(E119,'[3]60-Mile'!$A$4:$A$129,0))</f>
        <v>181.85714285714286</v>
      </c>
      <c r="BJ119" s="47">
        <f t="shared" si="101"/>
        <v>2.4094208396532095</v>
      </c>
      <c r="BK119" s="47">
        <f t="shared" si="73"/>
        <v>30</v>
      </c>
      <c r="BL119" s="95">
        <v>20.571428571428573</v>
      </c>
      <c r="BM119" s="45">
        <f>INDEX('[3]60-Mile'!$AA$4:$AA$129,MATCH(E119,'[3]60-Mile'!$A$4:$A$129,0))</f>
        <v>4</v>
      </c>
      <c r="BO119" s="20">
        <v>10488084</v>
      </c>
      <c r="BP119" s="38">
        <v>29.746391942591401</v>
      </c>
      <c r="BQ119" s="38">
        <f>INDEX('[3]60-Mile'!$U$4:$U$129,MATCH(E119,'[3]60-Mile'!$A$4:$A$129,0))</f>
        <v>29.839107171451886</v>
      </c>
      <c r="BR119" s="38">
        <v>2.4094208396532095</v>
      </c>
      <c r="BS119" s="38">
        <f>INDEX('[3]60-Mile'!$Z$4:$Z$129,MATCH(E119,'[3]60-Mile'!$A$4:$A$129,0))</f>
        <v>36.909002601941026</v>
      </c>
      <c r="BT119" s="118">
        <f t="shared" si="124"/>
        <v>-0.80254777070063699</v>
      </c>
      <c r="BU119" s="266">
        <v>0.84206316701415673</v>
      </c>
      <c r="BV119" s="2">
        <f>'[3]60-Mile'!B119</f>
        <v>178</v>
      </c>
      <c r="BW119" s="2">
        <f>'[3]60-Mile'!C119</f>
        <v>45</v>
      </c>
      <c r="BX119" s="2">
        <f>'[3]60-Mile'!D119</f>
        <v>129</v>
      </c>
      <c r="BY119" s="2">
        <f>'[3]60-Mile'!E119</f>
        <v>204</v>
      </c>
      <c r="BZ119" s="2">
        <f>'[3]60-Mile'!F119</f>
        <v>256</v>
      </c>
      <c r="CA119" s="2">
        <f>'[3]60-Mile'!G119</f>
        <v>281</v>
      </c>
      <c r="CB119" s="2">
        <f>'[3]60-Mile'!H119</f>
        <v>180</v>
      </c>
      <c r="CC119" s="2">
        <f>'[3]60-Mile'!I119</f>
        <v>2</v>
      </c>
      <c r="CD119" s="2">
        <f>'[3]60-Mile'!J119</f>
        <v>1</v>
      </c>
      <c r="CE119" s="2">
        <f>'[3]60-Mile'!K119</f>
        <v>6</v>
      </c>
      <c r="CF119" s="2">
        <f>'[3]60-Mile'!L119</f>
        <v>9</v>
      </c>
      <c r="CG119" s="2">
        <f>'[3]60-Mile'!M119</f>
        <v>3</v>
      </c>
      <c r="CH119" s="2">
        <f>'[3]60-Mile'!N119</f>
        <v>5</v>
      </c>
      <c r="CI119" s="2">
        <f>'[3]60-Mile'!O119</f>
        <v>2</v>
      </c>
      <c r="CK119" s="2">
        <v>5881</v>
      </c>
      <c r="CL119" s="2">
        <v>6945</v>
      </c>
      <c r="CM119" s="2">
        <v>3196</v>
      </c>
      <c r="CN119" s="2">
        <v>5279</v>
      </c>
      <c r="CO119" s="2">
        <v>1076</v>
      </c>
      <c r="CP119" s="2">
        <v>2972</v>
      </c>
      <c r="CQ119" s="2">
        <v>-1121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1.3292899924385061E-3</v>
      </c>
      <c r="G120" s="31">
        <f t="shared" si="97"/>
        <v>0.47203722011547039</v>
      </c>
      <c r="H120" s="31">
        <f t="shared" si="66"/>
        <v>2.816070292324265E-3</v>
      </c>
      <c r="I120" s="31">
        <f t="shared" si="103"/>
        <v>3.0110297907432226</v>
      </c>
      <c r="J120" s="31">
        <f t="shared" si="67"/>
        <v>0.20900082109895365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0.31383266119850167</v>
      </c>
      <c r="N120" s="31">
        <f t="shared" si="69"/>
        <v>0.10865655526515962</v>
      </c>
      <c r="O120" s="31">
        <f t="shared" si="104"/>
        <v>0.12616593028964163</v>
      </c>
      <c r="P120" s="31">
        <f t="shared" si="105"/>
        <v>0.10204081632653061</v>
      </c>
      <c r="Q120" s="31">
        <f t="shared" si="106"/>
        <v>0.22951654887346823</v>
      </c>
      <c r="R120" s="31">
        <f t="shared" si="107"/>
        <v>0.15545800044142949</v>
      </c>
      <c r="S120" s="31">
        <f t="shared" si="108"/>
        <v>0.10398613518197573</v>
      </c>
      <c r="T120" s="31">
        <f t="shared" si="102"/>
        <v>0.72577377463397952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0.84774317842258395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6.578753844018112E-2</v>
      </c>
      <c r="AJ120" s="41">
        <f t="shared" si="115"/>
        <v>0.10022515859947033</v>
      </c>
      <c r="AK120" s="41">
        <f t="shared" si="116"/>
        <v>0.12268862094284506</v>
      </c>
      <c r="AL120" s="41">
        <f t="shared" si="117"/>
        <v>4.9107330665411286E-2</v>
      </c>
      <c r="AM120" s="41">
        <f t="shared" si="118"/>
        <v>0</v>
      </c>
      <c r="AN120" s="41">
        <f t="shared" si="119"/>
        <v>0.10635066977601822</v>
      </c>
      <c r="AO120" s="41">
        <f t="shared" si="120"/>
        <v>6.3082965144820813E-2</v>
      </c>
      <c r="AP120" s="41">
        <f t="shared" si="121"/>
        <v>0</v>
      </c>
      <c r="AQ120" s="41">
        <f t="shared" si="122"/>
        <v>0</v>
      </c>
      <c r="AR120" s="41">
        <f t="shared" si="125"/>
        <v>0.10398613518197573</v>
      </c>
      <c r="AS120" s="41">
        <f t="shared" si="123"/>
        <v>5.1020408163265307E-2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1602</v>
      </c>
      <c r="AZ120" s="46">
        <v>0.20754618908668565</v>
      </c>
      <c r="BA120" s="43">
        <v>1.73</v>
      </c>
      <c r="BB120" s="43">
        <v>4.3899999999999997</v>
      </c>
      <c r="BC120" s="265">
        <f>IF(INDEX('[5]Hospital Capacity'!$I$2:$I$126,MATCH('Data Table'!A120,'[5]Hospital Capacity'!$B$2:$B$126,0))&gt;100,100,INDEX('[5]Hospital Capacity'!$I$2:$I$126,MATCH('Data Table'!A120,'[5]Hospital Capacity'!$B$2:$B$126,0)))</f>
        <v>9.5062439136569574E-2</v>
      </c>
      <c r="BD120" s="45">
        <v>233.16273503650123</v>
      </c>
      <c r="BE120" s="45">
        <f>INDEX('[3]60-Mile'!$S$4:$S$129,MATCH(E120,'[3]60-Mile'!$A$4:$A$129,0))</f>
        <v>313.63047500570002</v>
      </c>
      <c r="BF120" s="47">
        <f t="shared" si="99"/>
        <v>28.991250792869675</v>
      </c>
      <c r="BG120" s="43">
        <f t="shared" si="100"/>
        <v>30</v>
      </c>
      <c r="BH120" s="95">
        <v>281.42857142857144</v>
      </c>
      <c r="BI120" s="45">
        <f>INDEX('[3]60-Mile'!$V$4:$V$129,MATCH(E120,'[3]60-Mile'!$A$4:$A$129,0))</f>
        <v>110.14285714285714</v>
      </c>
      <c r="BJ120" s="47">
        <f t="shared" si="101"/>
        <v>30</v>
      </c>
      <c r="BK120" s="47">
        <f t="shared" si="73"/>
        <v>30</v>
      </c>
      <c r="BL120" s="95">
        <v>8.5714285714285712</v>
      </c>
      <c r="BM120" s="45">
        <f>INDEX('[3]60-Mile'!$AA$4:$AA$129,MATCH(E120,'[3]60-Mile'!$A$4:$A$129,0))</f>
        <v>5</v>
      </c>
      <c r="BO120" s="20">
        <v>5148714</v>
      </c>
      <c r="BP120" s="38">
        <v>28.991250792869675</v>
      </c>
      <c r="BQ120" s="38">
        <f>INDEX('[3]60-Mile'!$U$4:$U$129,MATCH(E120,'[3]60-Mile'!$A$4:$A$129,0))</f>
        <v>37.222546213016983</v>
      </c>
      <c r="BR120" s="38">
        <v>-4.4965561056019201</v>
      </c>
      <c r="BS120" s="38">
        <f>INDEX('[3]60-Mile'!$Z$4:$Z$129,MATCH(E120,'[3]60-Mile'!$A$4:$A$129,0))</f>
        <v>40.825388232517604</v>
      </c>
      <c r="BT120" s="118">
        <f t="shared" si="124"/>
        <v>-0.69548635684516791</v>
      </c>
      <c r="BU120" s="266">
        <v>0.90493756086343047</v>
      </c>
      <c r="BV120" s="2">
        <f>'[3]60-Mile'!B120</f>
        <v>35</v>
      </c>
      <c r="BW120" s="2">
        <f>'[3]60-Mile'!C120</f>
        <v>95</v>
      </c>
      <c r="BX120" s="2">
        <f>'[3]60-Mile'!D120</f>
        <v>114</v>
      </c>
      <c r="BY120" s="2">
        <f>'[3]60-Mile'!E120</f>
        <v>72</v>
      </c>
      <c r="BZ120" s="2">
        <f>'[3]60-Mile'!F120</f>
        <v>144</v>
      </c>
      <c r="CA120" s="2">
        <f>'[3]60-Mile'!G120</f>
        <v>164</v>
      </c>
      <c r="CB120" s="2">
        <f>'[3]60-Mile'!H120</f>
        <v>147</v>
      </c>
      <c r="CC120" s="2">
        <f>'[3]60-Mile'!I120</f>
        <v>4</v>
      </c>
      <c r="CD120" s="2">
        <f>'[3]60-Mile'!J120</f>
        <v>3</v>
      </c>
      <c r="CE120" s="2">
        <f>'[3]60-Mile'!K120</f>
        <v>11</v>
      </c>
      <c r="CF120" s="2">
        <f>'[3]60-Mile'!L120</f>
        <v>2</v>
      </c>
      <c r="CG120" s="2">
        <f>'[3]60-Mile'!M120</f>
        <v>8</v>
      </c>
      <c r="CH120" s="2">
        <f>'[3]60-Mile'!N120</f>
        <v>4</v>
      </c>
      <c r="CI120" s="2">
        <f>'[3]60-Mile'!O120</f>
        <v>3</v>
      </c>
      <c r="CK120" s="2">
        <v>4334</v>
      </c>
      <c r="CL120" s="2">
        <v>879</v>
      </c>
      <c r="CM120" s="2">
        <v>4916</v>
      </c>
      <c r="CN120" s="2">
        <v>2578</v>
      </c>
      <c r="CO120" s="2">
        <v>-1368</v>
      </c>
      <c r="CP120" s="2">
        <v>6027</v>
      </c>
      <c r="CQ120" s="2">
        <v>1602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5.0738533330961445E-4</v>
      </c>
      <c r="G121" s="31">
        <f t="shared" si="97"/>
        <v>0.9527890260993046</v>
      </c>
      <c r="H121" s="31">
        <f t="shared" si="66"/>
        <v>5.3252642443504816E-4</v>
      </c>
      <c r="I121" s="31">
        <f t="shared" si="103"/>
        <v>3.2081228739305225</v>
      </c>
      <c r="J121" s="31">
        <f t="shared" si="67"/>
        <v>0.12353314860102181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0.43652714611398058</v>
      </c>
      <c r="N121" s="31">
        <f t="shared" si="69"/>
        <v>4.3797384912556649E-4</v>
      </c>
      <c r="O121" s="31">
        <f t="shared" si="104"/>
        <v>3.2727867779414172E-3</v>
      </c>
      <c r="P121" s="31">
        <f t="shared" si="105"/>
        <v>0</v>
      </c>
      <c r="Q121" s="31">
        <f t="shared" si="106"/>
        <v>0.48267259612777269</v>
      </c>
      <c r="R121" s="31">
        <f t="shared" si="107"/>
        <v>0.48267259612777269</v>
      </c>
      <c r="S121" s="31">
        <f t="shared" si="108"/>
        <v>0.26169844020797228</v>
      </c>
      <c r="T121" s="31">
        <f t="shared" si="102"/>
        <v>0.86617709039968316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0.63869230164346935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4.49631780439715E-2</v>
      </c>
      <c r="AJ121" s="41">
        <f t="shared" si="115"/>
        <v>9.32452415046299E-2</v>
      </c>
      <c r="AK121" s="41">
        <f t="shared" si="116"/>
        <v>4.1326823696329673E-2</v>
      </c>
      <c r="AL121" s="41">
        <f t="shared" si="117"/>
        <v>0</v>
      </c>
      <c r="AM121" s="41">
        <f t="shared" si="118"/>
        <v>0</v>
      </c>
      <c r="AN121" s="41">
        <f t="shared" si="119"/>
        <v>0.48267259612777269</v>
      </c>
      <c r="AO121" s="41">
        <f t="shared" si="120"/>
        <v>1.6363933889707086E-3</v>
      </c>
      <c r="AP121" s="41">
        <f t="shared" si="121"/>
        <v>0</v>
      </c>
      <c r="AQ121" s="41">
        <f t="shared" si="122"/>
        <v>0</v>
      </c>
      <c r="AR121" s="41">
        <f t="shared" si="125"/>
        <v>0.26169844020797228</v>
      </c>
      <c r="AS121" s="41">
        <f t="shared" si="123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12236</v>
      </c>
      <c r="AZ121" s="46">
        <v>0.20558160592439284</v>
      </c>
      <c r="BA121" s="43">
        <v>1.45</v>
      </c>
      <c r="BB121" s="43">
        <v>11.75</v>
      </c>
      <c r="BC121" s="265">
        <f>IF(INDEX('[5]Hospital Capacity'!$I$2:$I$126,MATCH('Data Table'!A121,'[5]Hospital Capacity'!$B$2:$B$126,0))&gt;100,100,INDEX('[5]Hospital Capacity'!$I$2:$I$126,MATCH('Data Table'!A121,'[5]Hospital Capacity'!$B$2:$B$126,0)))</f>
        <v>6.4971413698329802E-2</v>
      </c>
      <c r="BD121" s="45">
        <v>220.13894744199598</v>
      </c>
      <c r="BE121" s="45">
        <f>INDEX('[3]60-Mile'!$S$4:$S$129,MATCH(E121,'[3]60-Mile'!$A$4:$A$129,0))</f>
        <v>119.9865988993437</v>
      </c>
      <c r="BF121" s="47">
        <f t="shared" si="99"/>
        <v>30</v>
      </c>
      <c r="BG121" s="43">
        <f t="shared" si="100"/>
        <v>30</v>
      </c>
      <c r="BH121" s="95">
        <v>1272.7142857142858</v>
      </c>
      <c r="BI121" s="45">
        <f>INDEX('[3]60-Mile'!$V$4:$V$129,MATCH(E121,'[3]60-Mile'!$A$4:$A$129,0))</f>
        <v>2.8571428571428572</v>
      </c>
      <c r="BJ121" s="47">
        <f t="shared" si="101"/>
        <v>30</v>
      </c>
      <c r="BK121" s="47">
        <f t="shared" si="73"/>
        <v>30</v>
      </c>
      <c r="BL121" s="95">
        <v>21.571428571428573</v>
      </c>
      <c r="BM121" s="45">
        <f>INDEX('[3]60-Mile'!$AA$4:$AA$129,MATCH(E121,'[3]60-Mile'!$A$4:$A$129,0))</f>
        <v>0</v>
      </c>
      <c r="BO121" s="20">
        <v>28995881</v>
      </c>
      <c r="BP121" s="38">
        <v>75.489977109085586</v>
      </c>
      <c r="BQ121" s="38">
        <f>INDEX('[3]60-Mile'!$U$4:$U$129,MATCH(E121,'[3]60-Mile'!$A$4:$A$129,0))</f>
        <v>111.73496717863981</v>
      </c>
      <c r="BR121" s="38">
        <v>-0.34029816421023895</v>
      </c>
      <c r="BS121" s="38">
        <f>INDEX('[3]60-Mile'!$Z$4:$Z$129,MATCH(E121,'[3]60-Mile'!$A$4:$A$129,0))</f>
        <v>0</v>
      </c>
      <c r="BT121" s="118">
        <f t="shared" si="124"/>
        <v>-0.2773846032869387</v>
      </c>
      <c r="BU121" s="266">
        <v>0.93502858630167018</v>
      </c>
      <c r="BV121" s="2">
        <f>'[3]60-Mile'!B121</f>
        <v>1</v>
      </c>
      <c r="BW121" s="2">
        <f>'[3]60-Mile'!C121</f>
        <v>4</v>
      </c>
      <c r="BX121" s="2">
        <f>'[3]60-Mile'!D121</f>
        <v>5</v>
      </c>
      <c r="BY121" s="2">
        <f>'[3]60-Mile'!E121</f>
        <v>4</v>
      </c>
      <c r="BZ121" s="2">
        <f>'[3]60-Mile'!F121</f>
        <v>2</v>
      </c>
      <c r="CA121" s="2">
        <f>'[3]60-Mile'!G121</f>
        <v>1</v>
      </c>
      <c r="CB121" s="2">
        <f>'[3]60-Mile'!H121</f>
        <v>3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9689</v>
      </c>
      <c r="CL121" s="2">
        <v>20831</v>
      </c>
      <c r="CM121" s="2">
        <v>-1006</v>
      </c>
      <c r="CN121" s="2">
        <v>7757</v>
      </c>
      <c r="CO121" s="2">
        <v>21922</v>
      </c>
      <c r="CP121" s="2">
        <v>3858</v>
      </c>
      <c r="CQ121" s="2">
        <v>12236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8.046993910433206E-6</v>
      </c>
      <c r="G122" s="31">
        <f t="shared" si="97"/>
        <v>0.35824300318575514</v>
      </c>
      <c r="H122" s="31">
        <f t="shared" si="66"/>
        <v>2.2462389603910009E-5</v>
      </c>
      <c r="I122" s="31">
        <f t="shared" si="103"/>
        <v>3.1612204927327081</v>
      </c>
      <c r="J122" s="31">
        <f t="shared" si="67"/>
        <v>8.8681459790373326E-2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4.759796270486949E-2</v>
      </c>
      <c r="N122" s="31">
        <f t="shared" si="69"/>
        <v>2.1819320104049109E-2</v>
      </c>
      <c r="O122" s="31">
        <f t="shared" si="104"/>
        <v>2.7000490918016692E-2</v>
      </c>
      <c r="P122" s="31">
        <f t="shared" si="105"/>
        <v>2.0408163265306121E-2</v>
      </c>
      <c r="Q122" s="31">
        <f t="shared" si="106"/>
        <v>4.1745965197422519E-2</v>
      </c>
      <c r="R122" s="31">
        <f t="shared" si="107"/>
        <v>2.5706383209501596E-2</v>
      </c>
      <c r="S122" s="31">
        <f t="shared" si="108"/>
        <v>3.6395147313691506E-2</v>
      </c>
      <c r="T122" s="31">
        <f t="shared" si="102"/>
        <v>0.78593951740812507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0.89109066603758746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2.9725935117066147E-2</v>
      </c>
      <c r="AJ122" s="41">
        <f t="shared" si="115"/>
        <v>6.4338601561691217E-2</v>
      </c>
      <c r="AK122" s="41">
        <f t="shared" si="116"/>
        <v>5.1914535918789348E-2</v>
      </c>
      <c r="AL122" s="41">
        <f t="shared" si="117"/>
        <v>0</v>
      </c>
      <c r="AM122" s="41">
        <f t="shared" si="118"/>
        <v>0</v>
      </c>
      <c r="AN122" s="41">
        <f t="shared" si="119"/>
        <v>2.5706383209501596E-2</v>
      </c>
      <c r="AO122" s="41">
        <f t="shared" si="120"/>
        <v>1.3500245459008346E-2</v>
      </c>
      <c r="AP122" s="41">
        <f t="shared" si="121"/>
        <v>0</v>
      </c>
      <c r="AQ122" s="41">
        <f t="shared" si="122"/>
        <v>0</v>
      </c>
      <c r="AR122" s="41">
        <f t="shared" si="125"/>
        <v>3.6395147313691506E-2</v>
      </c>
      <c r="AS122" s="41">
        <f t="shared" si="123"/>
        <v>1.020408163265306E-2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-603</v>
      </c>
      <c r="AZ122" s="46">
        <v>0.1870866954746444</v>
      </c>
      <c r="BA122" s="43">
        <v>1.69</v>
      </c>
      <c r="BB122" s="43">
        <v>3.94</v>
      </c>
      <c r="BC122" s="265">
        <f>IF(INDEX('[5]Hospital Capacity'!$I$2:$I$126,MATCH('Data Table'!A122,'[5]Hospital Capacity'!$B$2:$B$126,0))&gt;100,100,INDEX('[5]Hospital Capacity'!$I$2:$I$126,MATCH('Data Table'!A122,'[5]Hospital Capacity'!$B$2:$B$126,0)))</f>
        <v>4.2953725961538458E-2</v>
      </c>
      <c r="BD122" s="45">
        <v>166.20221243894477</v>
      </c>
      <c r="BE122" s="45">
        <f>INDEX('[3]60-Mile'!$S$4:$S$129,MATCH(E122,'[3]60-Mile'!$A$4:$A$129,0))</f>
        <v>145.18571818187093</v>
      </c>
      <c r="BF122" s="47">
        <f t="shared" si="99"/>
        <v>30</v>
      </c>
      <c r="BG122" s="43">
        <f t="shared" si="100"/>
        <v>30</v>
      </c>
      <c r="BH122" s="95">
        <v>69</v>
      </c>
      <c r="BI122" s="45">
        <f>INDEX('[3]60-Mile'!$V$4:$V$129,MATCH(E122,'[3]60-Mile'!$A$4:$A$129,0))</f>
        <v>23.571428571428573</v>
      </c>
      <c r="BJ122" s="47">
        <f t="shared" si="101"/>
        <v>30</v>
      </c>
      <c r="BK122" s="47">
        <f t="shared" si="73"/>
        <v>30</v>
      </c>
      <c r="BL122" s="95">
        <v>3</v>
      </c>
      <c r="BM122" s="45">
        <f>INDEX('[3]60-Mile'!$AA$4:$AA$129,MATCH(E122,'[3]60-Mile'!$A$4:$A$129,0))</f>
        <v>1</v>
      </c>
      <c r="BO122" s="20">
        <v>3956971</v>
      </c>
      <c r="BP122" s="38">
        <v>67.653676663265628</v>
      </c>
      <c r="BQ122" s="38">
        <f>INDEX('[3]60-Mile'!$U$4:$U$129,MATCH(E122,'[3]60-Mile'!$A$4:$A$129,0))</f>
        <v>73.227302198090058</v>
      </c>
      <c r="BR122" s="38">
        <v>0</v>
      </c>
      <c r="BS122" s="38">
        <f>INDEX('[3]60-Mile'!$Z$4:$Z$129,MATCH(E122,'[3]60-Mile'!$A$4:$A$129,0))</f>
        <v>89.762113840082876</v>
      </c>
      <c r="BT122" s="118">
        <f t="shared" si="124"/>
        <v>-0.78218133207517493</v>
      </c>
      <c r="BU122" s="266">
        <v>0.95704627403846154</v>
      </c>
      <c r="BV122" s="2">
        <f>'[3]60-Mile'!B122</f>
        <v>22</v>
      </c>
      <c r="BW122" s="2">
        <f>'[3]60-Mile'!C122</f>
        <v>17</v>
      </c>
      <c r="BX122" s="2">
        <f>'[3]60-Mile'!D122</f>
        <v>25</v>
      </c>
      <c r="BY122" s="2">
        <f>'[3]60-Mile'!E122</f>
        <v>22</v>
      </c>
      <c r="BZ122" s="2">
        <f>'[3]60-Mile'!F122</f>
        <v>25</v>
      </c>
      <c r="CA122" s="2">
        <f>'[3]60-Mile'!G122</f>
        <v>24</v>
      </c>
      <c r="CB122" s="2">
        <f>'[3]60-Mile'!H122</f>
        <v>30</v>
      </c>
      <c r="CC122" s="2">
        <f>'[3]60-Mile'!I122</f>
        <v>1</v>
      </c>
      <c r="CD122" s="2">
        <f>'[3]60-Mile'!J122</f>
        <v>2</v>
      </c>
      <c r="CE122" s="2">
        <f>'[3]60-Mile'!K122</f>
        <v>0</v>
      </c>
      <c r="CF122" s="2">
        <f>'[3]60-Mile'!L122</f>
        <v>2</v>
      </c>
      <c r="CG122" s="2">
        <f>'[3]60-Mile'!M122</f>
        <v>1</v>
      </c>
      <c r="CH122" s="2">
        <f>'[3]60-Mile'!N122</f>
        <v>1</v>
      </c>
      <c r="CI122" s="2">
        <f>'[3]60-Mile'!O122</f>
        <v>0</v>
      </c>
      <c r="CK122" s="2">
        <v>-1562</v>
      </c>
      <c r="CL122" s="2">
        <v>17777</v>
      </c>
      <c r="CM122" s="2">
        <v>3358</v>
      </c>
      <c r="CN122" s="2">
        <v>4312</v>
      </c>
      <c r="CO122" s="2">
        <v>4920</v>
      </c>
      <c r="CP122" s="2">
        <v>-792</v>
      </c>
      <c r="CQ122" s="2">
        <v>-603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5.2176359363897175E-3</v>
      </c>
      <c r="G123" s="31">
        <f t="shared" si="97"/>
        <v>1.1848907042694217</v>
      </c>
      <c r="H123" s="31">
        <f t="shared" si="66"/>
        <v>4.4034744450179479E-3</v>
      </c>
      <c r="I123" s="31">
        <f t="shared" si="103"/>
        <v>3.2079682506958047</v>
      </c>
      <c r="J123" s="31">
        <f t="shared" si="67"/>
        <v>0.18467336942766138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0.99345289809660897</v>
      </c>
      <c r="N123" s="31">
        <f t="shared" si="69"/>
        <v>-0.18494123255612374</v>
      </c>
      <c r="O123" s="31">
        <f t="shared" si="104"/>
        <v>0.26542300769104893</v>
      </c>
      <c r="P123" s="31">
        <f t="shared" si="105"/>
        <v>7.8717201166180764E-2</v>
      </c>
      <c r="Q123" s="31">
        <f t="shared" si="106"/>
        <v>1.1898784679354304</v>
      </c>
      <c r="R123" s="31">
        <f t="shared" si="107"/>
        <v>1</v>
      </c>
      <c r="S123" s="31">
        <f t="shared" si="108"/>
        <v>0.79029462738301548</v>
      </c>
      <c r="T123" s="31">
        <f t="shared" si="102"/>
        <v>2.4121597963649122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2.3983643941181132E-2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0.20390233977156774</v>
      </c>
      <c r="AJ123" s="41">
        <f t="shared" si="115"/>
        <v>0.12691180591977108</v>
      </c>
      <c r="AK123" s="41">
        <f t="shared" si="116"/>
        <v>5.940169097927446E-2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0.13271150384552446</v>
      </c>
      <c r="AP123" s="41">
        <f t="shared" si="121"/>
        <v>0</v>
      </c>
      <c r="AQ123" s="41">
        <f t="shared" si="122"/>
        <v>0</v>
      </c>
      <c r="AR123" s="41">
        <f t="shared" si="125"/>
        <v>0.79029462738301548</v>
      </c>
      <c r="AS123" s="41">
        <f t="shared" si="123"/>
        <v>3.9358600583090382E-2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43505</v>
      </c>
      <c r="AZ123" s="46">
        <v>0.18836667424414641</v>
      </c>
      <c r="BA123" s="43">
        <v>3.47</v>
      </c>
      <c r="BB123" s="43">
        <v>6.2</v>
      </c>
      <c r="BC123" s="265">
        <f>IF(INDEX('[5]Hospital Capacity'!$I$2:$I$126,MATCH('Data Table'!A123,'[5]Hospital Capacity'!$B$2:$B$126,0))&gt;100,100,INDEX('[5]Hospital Capacity'!$I$2:$I$126,MATCH('Data Table'!A123,'[5]Hospital Capacity'!$B$2:$B$126,0)))</f>
        <v>0.29463716417910446</v>
      </c>
      <c r="BD123" s="45">
        <v>282.95719843578547</v>
      </c>
      <c r="BE123" s="45">
        <f>INDEX('[3]60-Mile'!$S$4:$S$129,MATCH(E123,'[3]60-Mile'!$A$4:$A$129,0))</f>
        <v>163.00540476682713</v>
      </c>
      <c r="BF123" s="47">
        <f t="shared" si="99"/>
        <v>30</v>
      </c>
      <c r="BG123" s="43">
        <f t="shared" si="100"/>
        <v>30</v>
      </c>
      <c r="BH123" s="95">
        <v>2635.4285714285716</v>
      </c>
      <c r="BI123" s="45">
        <f>INDEX('[3]60-Mile'!$V$4:$V$129,MATCH(E123,'[3]60-Mile'!$A$4:$A$129,0))</f>
        <v>231.71428571428572</v>
      </c>
      <c r="BJ123" s="47">
        <f t="shared" si="101"/>
        <v>30</v>
      </c>
      <c r="BK123" s="47">
        <f t="shared" si="73"/>
        <v>30</v>
      </c>
      <c r="BL123" s="95">
        <v>65.142857142857139</v>
      </c>
      <c r="BM123" s="45">
        <f>INDEX('[3]60-Mile'!$AA$4:$AA$129,MATCH(E123,'[3]60-Mile'!$A$4:$A$129,0))</f>
        <v>3.8571428571428572</v>
      </c>
      <c r="BO123" s="20">
        <v>39512223</v>
      </c>
      <c r="BP123" s="38">
        <v>31.979780840140677</v>
      </c>
      <c r="BQ123" s="38">
        <f>INDEX('[3]60-Mile'!$U$4:$U$129,MATCH(E123,'[3]60-Mile'!$A$4:$A$129,0))</f>
        <v>40.927610660720788</v>
      </c>
      <c r="BR123" s="38">
        <v>-1.7095112913514545</v>
      </c>
      <c r="BS123" s="38">
        <f>INDEX('[3]60-Mile'!$Z$4:$Z$129,MATCH(E123,'[3]60-Mile'!$A$4:$A$129,0))</f>
        <v>76.386862365739745</v>
      </c>
      <c r="BT123" s="118">
        <f t="shared" si="124"/>
        <v>0.95203271211763774</v>
      </c>
      <c r="BU123" s="266">
        <v>0.70536283582089554</v>
      </c>
      <c r="BV123" s="2">
        <f>'[3]60-Mile'!B123</f>
        <v>172</v>
      </c>
      <c r="BW123" s="2">
        <f>'[3]60-Mile'!C123</f>
        <v>237</v>
      </c>
      <c r="BX123" s="2">
        <f>'[3]60-Mile'!D123</f>
        <v>219</v>
      </c>
      <c r="BY123" s="2">
        <f>'[3]60-Mile'!E123</f>
        <v>224</v>
      </c>
      <c r="BZ123" s="2">
        <f>'[3]60-Mile'!F123</f>
        <v>259</v>
      </c>
      <c r="CA123" s="2">
        <f>'[3]60-Mile'!G123</f>
        <v>259</v>
      </c>
      <c r="CB123" s="2">
        <f>'[3]60-Mile'!H123</f>
        <v>252</v>
      </c>
      <c r="CC123" s="2">
        <f>'[3]60-Mile'!I123</f>
        <v>1</v>
      </c>
      <c r="CD123" s="2">
        <f>'[3]60-Mile'!J123</f>
        <v>6</v>
      </c>
      <c r="CE123" s="2">
        <f>'[3]60-Mile'!K123</f>
        <v>6</v>
      </c>
      <c r="CF123" s="2">
        <f>'[3]60-Mile'!L123</f>
        <v>3</v>
      </c>
      <c r="CG123" s="2">
        <f>'[3]60-Mile'!M123</f>
        <v>9</v>
      </c>
      <c r="CH123" s="2">
        <f>'[3]60-Mile'!N123</f>
        <v>1</v>
      </c>
      <c r="CI123" s="2">
        <f>'[3]60-Mile'!O123</f>
        <v>1</v>
      </c>
      <c r="CK123" s="2">
        <v>30544</v>
      </c>
      <c r="CL123" s="2">
        <v>18028</v>
      </c>
      <c r="CM123" s="2">
        <v>26495</v>
      </c>
      <c r="CN123" s="2">
        <v>23029</v>
      </c>
      <c r="CO123" s="2">
        <v>23197</v>
      </c>
      <c r="CP123" s="2">
        <v>19203</v>
      </c>
      <c r="CQ123" s="2">
        <v>43505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2.679879334202018E-5</v>
      </c>
      <c r="G124" s="31">
        <f t="shared" si="97"/>
        <v>1.0147877097809754</v>
      </c>
      <c r="H124" s="31">
        <f t="shared" si="66"/>
        <v>2.6408275429157731E-5</v>
      </c>
      <c r="I124" s="31">
        <f t="shared" si="103"/>
        <v>3.1994639727863108</v>
      </c>
      <c r="J124" s="31">
        <f t="shared" si="67"/>
        <v>4.7246224381595474E-2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0.46031456778518831</v>
      </c>
      <c r="N124" s="31">
        <f t="shared" si="69"/>
        <v>0.791964417186097</v>
      </c>
      <c r="O124" s="31">
        <f t="shared" si="104"/>
        <v>1.4727540500736377E-2</v>
      </c>
      <c r="P124" s="31">
        <f t="shared" si="105"/>
        <v>0.75113434923272904</v>
      </c>
      <c r="Q124" s="31">
        <f t="shared" si="106"/>
        <v>1.0680128310628001</v>
      </c>
      <c r="R124" s="31">
        <f t="shared" si="107"/>
        <v>0.2752318455447692</v>
      </c>
      <c r="S124" s="31">
        <f t="shared" si="108"/>
        <v>1.3495290420527741</v>
      </c>
      <c r="T124" s="31">
        <f t="shared" si="102"/>
        <v>1.0554449897383114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0.63584178658488644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8.9482934443994647E-2</v>
      </c>
      <c r="AJ124" s="41">
        <f t="shared" si="115"/>
        <v>0.11375102723419601</v>
      </c>
      <c r="AK124" s="41">
        <f t="shared" si="116"/>
        <v>7.9703319711967507E-2</v>
      </c>
      <c r="AL124" s="41">
        <f t="shared" si="117"/>
        <v>0</v>
      </c>
      <c r="AM124" s="41">
        <f t="shared" si="118"/>
        <v>0</v>
      </c>
      <c r="AN124" s="41">
        <f t="shared" si="119"/>
        <v>0.2752318455447692</v>
      </c>
      <c r="AO124" s="41">
        <f t="shared" si="120"/>
        <v>7.3637702503681884E-3</v>
      </c>
      <c r="AP124" s="41">
        <f t="shared" si="121"/>
        <v>0.98211136440979319</v>
      </c>
      <c r="AQ124" s="41">
        <f t="shared" si="122"/>
        <v>0.73364163786246661</v>
      </c>
      <c r="AR124" s="41">
        <f t="shared" si="125"/>
        <v>0.36741767764298089</v>
      </c>
      <c r="AS124" s="41">
        <f t="shared" si="123"/>
        <v>8.7463556851311956E-3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12381</v>
      </c>
      <c r="AZ124" s="46">
        <v>0.17751220131991002</v>
      </c>
      <c r="BA124" s="43">
        <v>3.06</v>
      </c>
      <c r="BB124" s="43">
        <v>7.86</v>
      </c>
      <c r="BC124" s="265">
        <f>IF(INDEX('[5]Hospital Capacity'!$I$2:$I$126,MATCH('Data Table'!A124,'[5]Hospital Capacity'!$B$2:$B$126,0))&gt;100,100,INDEX('[5]Hospital Capacity'!$I$2:$I$126,MATCH('Data Table'!A124,'[5]Hospital Capacity'!$B$2:$B$126,0)))</f>
        <v>0.12930208685461902</v>
      </c>
      <c r="BD124" s="45">
        <v>258.40057636560022</v>
      </c>
      <c r="BE124" s="45">
        <f>INDEX('[3]60-Mile'!$S$4:$S$129,MATCH(E124,'[3]60-Mile'!$A$4:$A$129,0))</f>
        <v>211.32397948020994</v>
      </c>
      <c r="BF124" s="47">
        <f t="shared" si="99"/>
        <v>30</v>
      </c>
      <c r="BG124" s="43">
        <f t="shared" si="100"/>
        <v>30</v>
      </c>
      <c r="BH124" s="95">
        <v>726.28571428571433</v>
      </c>
      <c r="BI124" s="45">
        <f>INDEX('[3]60-Mile'!$V$4:$V$129,MATCH(E124,'[3]60-Mile'!$A$4:$A$129,0))</f>
        <v>12.857142857142858</v>
      </c>
      <c r="BJ124" s="47">
        <f t="shared" si="101"/>
        <v>0.85475564567572737</v>
      </c>
      <c r="BK124" s="47">
        <f t="shared" si="73"/>
        <v>16.6331252937714</v>
      </c>
      <c r="BL124" s="95">
        <v>30.285714285714285</v>
      </c>
      <c r="BM124" s="45">
        <f>INDEX('[3]60-Mile'!$AA$4:$AA$129,MATCH(E124,'[3]60-Mile'!$A$4:$A$129,0))</f>
        <v>0.8571428571428571</v>
      </c>
      <c r="BO124" s="20">
        <v>21477737</v>
      </c>
      <c r="BP124" s="38">
        <v>58.710546965288565</v>
      </c>
      <c r="BQ124" s="38">
        <f>INDEX('[3]60-Mile'!$U$4:$U$129,MATCH(E124,'[3]60-Mile'!$A$4:$A$129,0))</f>
        <v>43.913812975135443</v>
      </c>
      <c r="BR124" s="38">
        <v>0.85475564567572737</v>
      </c>
      <c r="BS124" s="38">
        <f>INDEX('[3]60-Mile'!$Z$4:$Z$129,MATCH(E124,'[3]60-Mile'!$A$4:$A$129,0))</f>
        <v>16.6331252937714</v>
      </c>
      <c r="BT124" s="118">
        <f t="shared" si="124"/>
        <v>-0.27168357316977276</v>
      </c>
      <c r="BU124" s="266">
        <v>0.87069791314538092</v>
      </c>
      <c r="BV124" s="2">
        <f>'[3]60-Mile'!B124</f>
        <v>34</v>
      </c>
      <c r="BW124" s="2">
        <f>'[3]60-Mile'!C124</f>
        <v>10</v>
      </c>
      <c r="BX124" s="2">
        <f>'[3]60-Mile'!D124</f>
        <v>3</v>
      </c>
      <c r="BY124" s="2">
        <f>'[3]60-Mile'!E124</f>
        <v>1</v>
      </c>
      <c r="BZ124" s="2">
        <f>'[3]60-Mile'!F124</f>
        <v>22</v>
      </c>
      <c r="CA124" s="2">
        <f>'[3]60-Mile'!G124</f>
        <v>7</v>
      </c>
      <c r="CB124" s="2">
        <f>'[3]60-Mile'!H124</f>
        <v>13</v>
      </c>
      <c r="CC124" s="2">
        <f>'[3]60-Mile'!I124</f>
        <v>0</v>
      </c>
      <c r="CD124" s="2">
        <f>'[3]60-Mile'!J124</f>
        <v>2</v>
      </c>
      <c r="CE124" s="2">
        <f>'[3]60-Mile'!K124</f>
        <v>0</v>
      </c>
      <c r="CF124" s="2">
        <f>'[3]60-Mile'!L124</f>
        <v>1</v>
      </c>
      <c r="CG124" s="2">
        <f>'[3]60-Mile'!M124</f>
        <v>3</v>
      </c>
      <c r="CH124" s="2">
        <f>'[3]60-Mile'!N124</f>
        <v>0</v>
      </c>
      <c r="CI124" s="2">
        <f>'[3]60-Mile'!O124</f>
        <v>0</v>
      </c>
      <c r="CK124" s="2">
        <v>9899</v>
      </c>
      <c r="CL124" s="2">
        <v>6557</v>
      </c>
      <c r="CM124" s="2">
        <v>11535</v>
      </c>
      <c r="CN124" s="2">
        <v>19503</v>
      </c>
      <c r="CO124" s="2">
        <v>2459</v>
      </c>
      <c r="CP124" s="2">
        <v>18991</v>
      </c>
      <c r="CQ124" s="2">
        <v>12381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3.8255563892180444E-6</v>
      </c>
      <c r="G125" s="31">
        <f t="shared" si="97"/>
        <v>0.35824300318575514</v>
      </c>
      <c r="H125" s="31">
        <f t="shared" si="66"/>
        <v>1.0678663240310176E-5</v>
      </c>
      <c r="I125" s="31">
        <f t="shared" si="103"/>
        <v>3.2081228739305225</v>
      </c>
      <c r="J125" s="31">
        <f t="shared" si="67"/>
        <v>7.9069321357353131E-2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3.663047891056153E-2</v>
      </c>
      <c r="N125" s="31">
        <f t="shared" si="69"/>
        <v>1.4679486135776028E-2</v>
      </c>
      <c r="O125" s="31">
        <f t="shared" si="104"/>
        <v>1.5054819178530517E-2</v>
      </c>
      <c r="P125" s="31">
        <f t="shared" si="105"/>
        <v>1.457725947521866E-2</v>
      </c>
      <c r="Q125" s="31">
        <f t="shared" si="106"/>
        <v>3.7163227486587971E-2</v>
      </c>
      <c r="R125" s="31">
        <f t="shared" si="107"/>
        <v>2.5706383209501596E-2</v>
      </c>
      <c r="S125" s="31">
        <f t="shared" si="108"/>
        <v>3.6395147313691506E-2</v>
      </c>
      <c r="T125" s="31">
        <f t="shared" si="102"/>
        <v>0.78593951740812507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0.89109066603758746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2.9725935117066147E-2</v>
      </c>
      <c r="AJ125" s="41">
        <f t="shared" si="115"/>
        <v>6.4338601561691217E-2</v>
      </c>
      <c r="AK125" s="41">
        <f t="shared" si="116"/>
        <v>4.4625601656974795E-2</v>
      </c>
      <c r="AL125" s="41">
        <f t="shared" si="117"/>
        <v>0</v>
      </c>
      <c r="AM125" s="41">
        <f t="shared" si="118"/>
        <v>0</v>
      </c>
      <c r="AN125" s="41">
        <f t="shared" si="119"/>
        <v>2.5706383209501596E-2</v>
      </c>
      <c r="AO125" s="41">
        <f t="shared" si="120"/>
        <v>7.5274095892652586E-3</v>
      </c>
      <c r="AP125" s="41">
        <f t="shared" si="121"/>
        <v>0</v>
      </c>
      <c r="AQ125" s="41">
        <f t="shared" si="122"/>
        <v>0</v>
      </c>
      <c r="AR125" s="41">
        <f t="shared" si="125"/>
        <v>3.6395147313691506E-2</v>
      </c>
      <c r="AS125" s="41">
        <f t="shared" si="123"/>
        <v>7.28862973760933E-3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-603</v>
      </c>
      <c r="AZ125" s="46">
        <v>0.1870866954746444</v>
      </c>
      <c r="BA125" s="43">
        <v>1.69</v>
      </c>
      <c r="BB125" s="43">
        <v>3.94</v>
      </c>
      <c r="BC125" s="265">
        <f>IF(INDEX('[5]Hospital Capacity'!$I$2:$I$126,MATCH('Data Table'!A125,'[5]Hospital Capacity'!$B$2:$B$126,0))&gt;100,100,INDEX('[5]Hospital Capacity'!$I$2:$I$126,MATCH('Data Table'!A125,'[5]Hospital Capacity'!$B$2:$B$126,0)))</f>
        <v>4.2953725961538458E-2</v>
      </c>
      <c r="BD125" s="45">
        <v>166.20221243894477</v>
      </c>
      <c r="BE125" s="45">
        <f>INDEX('[3]60-Mile'!$S$4:$S$129,MATCH(E125,'[3]60-Mile'!$A$4:$A$129,0))</f>
        <v>127.83780391609251</v>
      </c>
      <c r="BF125" s="47">
        <f t="shared" si="99"/>
        <v>30</v>
      </c>
      <c r="BG125" s="43">
        <f t="shared" si="100"/>
        <v>30</v>
      </c>
      <c r="BH125" s="95">
        <v>69</v>
      </c>
      <c r="BI125" s="45">
        <f>INDEX('[3]60-Mile'!$V$4:$V$129,MATCH(E125,'[3]60-Mile'!$A$4:$A$129,0))</f>
        <v>13.142857142857142</v>
      </c>
      <c r="BJ125" s="47">
        <f t="shared" si="101"/>
        <v>30</v>
      </c>
      <c r="BK125" s="47">
        <f t="shared" si="73"/>
        <v>30</v>
      </c>
      <c r="BL125" s="95">
        <v>3</v>
      </c>
      <c r="BM125" s="45">
        <f>INDEX('[3]60-Mile'!$AA$4:$AA$129,MATCH(E125,'[3]60-Mile'!$A$4:$A$129,0))</f>
        <v>0.7142857142857143</v>
      </c>
      <c r="BO125" s="20">
        <v>3956971</v>
      </c>
      <c r="BP125" s="38">
        <v>67.653676663265628</v>
      </c>
      <c r="BQ125" s="38">
        <f>INDEX('[3]60-Mile'!$U$4:$U$129,MATCH(E125,'[3]60-Mile'!$A$4:$A$129,0))</f>
        <v>80.766219228836206</v>
      </c>
      <c r="BR125" s="38">
        <v>0</v>
      </c>
      <c r="BS125" s="38">
        <f>INDEX('[3]60-Mile'!$Z$4:$Z$129,MATCH(E125,'[3]60-Mile'!$A$4:$A$129,0))</f>
        <v>66.61084298332004</v>
      </c>
      <c r="BT125" s="118">
        <f t="shared" si="124"/>
        <v>-0.78218133207517493</v>
      </c>
      <c r="BU125" s="266">
        <v>0.95704627403846154</v>
      </c>
      <c r="BV125" s="2">
        <f>'[3]60-Mile'!B125</f>
        <v>8</v>
      </c>
      <c r="BW125" s="2">
        <f>'[3]60-Mile'!C125</f>
        <v>9</v>
      </c>
      <c r="BX125" s="2">
        <f>'[3]60-Mile'!D125</f>
        <v>12</v>
      </c>
      <c r="BY125" s="2">
        <f>'[3]60-Mile'!E125</f>
        <v>14</v>
      </c>
      <c r="BZ125" s="2">
        <f>'[3]60-Mile'!F125</f>
        <v>16</v>
      </c>
      <c r="CA125" s="2">
        <f>'[3]60-Mile'!G125</f>
        <v>13</v>
      </c>
      <c r="CB125" s="2">
        <f>'[3]60-Mile'!H125</f>
        <v>20</v>
      </c>
      <c r="CC125" s="2">
        <f>'[3]60-Mile'!I125</f>
        <v>0</v>
      </c>
      <c r="CD125" s="2">
        <f>'[3]60-Mile'!J125</f>
        <v>2</v>
      </c>
      <c r="CE125" s="2">
        <f>'[3]60-Mile'!K125</f>
        <v>0</v>
      </c>
      <c r="CF125" s="2">
        <f>'[3]60-Mile'!L125</f>
        <v>1</v>
      </c>
      <c r="CG125" s="2">
        <f>'[3]60-Mile'!M125</f>
        <v>1</v>
      </c>
      <c r="CH125" s="2">
        <f>'[3]60-Mile'!N125</f>
        <v>1</v>
      </c>
      <c r="CI125" s="2">
        <f>'[3]60-Mile'!O125</f>
        <v>0</v>
      </c>
      <c r="CK125" s="2">
        <v>-1562</v>
      </c>
      <c r="CL125" s="2">
        <v>17777</v>
      </c>
      <c r="CM125" s="2">
        <v>3358</v>
      </c>
      <c r="CN125" s="2">
        <v>4312</v>
      </c>
      <c r="CO125" s="2">
        <v>4920</v>
      </c>
      <c r="CP125" s="2">
        <v>-792</v>
      </c>
      <c r="CQ125" s="2">
        <v>-603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8.1249038533678947E-3</v>
      </c>
      <c r="G126" s="31">
        <f t="shared" si="97"/>
        <v>1.2767268599640023</v>
      </c>
      <c r="H126" s="31">
        <f t="shared" si="66"/>
        <v>6.3638544062564638E-3</v>
      </c>
      <c r="I126" s="31">
        <f t="shared" si="103"/>
        <v>3.1461189568085763</v>
      </c>
      <c r="J126" s="31">
        <f t="shared" si="67"/>
        <v>0.2096384847202887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0.86786694472164883</v>
      </c>
      <c r="N126" s="31">
        <f t="shared" si="69"/>
        <v>-2.5813744148208733E-2</v>
      </c>
      <c r="O126" s="31">
        <f t="shared" si="104"/>
        <v>1.7345769923089512E-2</v>
      </c>
      <c r="P126" s="31">
        <f t="shared" si="105"/>
        <v>0</v>
      </c>
      <c r="Q126" s="31">
        <f t="shared" si="106"/>
        <v>1</v>
      </c>
      <c r="R126" s="31">
        <f t="shared" si="107"/>
        <v>1</v>
      </c>
      <c r="S126" s="31">
        <f t="shared" si="108"/>
        <v>0.79029462738301548</v>
      </c>
      <c r="T126" s="31">
        <f t="shared" si="102"/>
        <v>2.4881867027330524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2.3983643941181132E-2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0.20390233977156774</v>
      </c>
      <c r="AJ126" s="41">
        <f t="shared" si="115"/>
        <v>0.12691180591977108</v>
      </c>
      <c r="AK126" s="41">
        <f t="shared" si="116"/>
        <v>0.10205631752061017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8.6728849615447558E-3</v>
      </c>
      <c r="AP126" s="41">
        <f t="shared" si="121"/>
        <v>0</v>
      </c>
      <c r="AQ126" s="41">
        <f t="shared" si="122"/>
        <v>0</v>
      </c>
      <c r="AR126" s="41">
        <f t="shared" si="125"/>
        <v>0.79029462738301548</v>
      </c>
      <c r="AS126" s="41">
        <f t="shared" si="123"/>
        <v>0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43505</v>
      </c>
      <c r="AZ126" s="46">
        <v>0.18662527652100447</v>
      </c>
      <c r="BA126" s="43">
        <v>4.05</v>
      </c>
      <c r="BB126" s="43">
        <v>6.11</v>
      </c>
      <c r="BC126" s="265">
        <f>IF(INDEX('[5]Hospital Capacity'!$I$2:$I$126,MATCH('Data Table'!A126,'[5]Hospital Capacity'!$B$2:$B$126,0))&gt;100,100,INDEX('[5]Hospital Capacity'!$I$2:$I$126,MATCH('Data Table'!A126,'[5]Hospital Capacity'!$B$2:$B$126,0)))</f>
        <v>0.29463716417910446</v>
      </c>
      <c r="BD126" s="45">
        <v>282.95719843578547</v>
      </c>
      <c r="BE126" s="45">
        <f>INDEX('[3]60-Mile'!$S$4:$S$129,MATCH(E126,'[3]60-Mile'!$A$4:$A$129,0))</f>
        <v>264.52488315675498</v>
      </c>
      <c r="BF126" s="47">
        <f t="shared" si="99"/>
        <v>30</v>
      </c>
      <c r="BG126" s="43">
        <f t="shared" si="100"/>
        <v>30</v>
      </c>
      <c r="BH126" s="95">
        <v>2635.4285714285716</v>
      </c>
      <c r="BI126" s="45">
        <f>INDEX('[3]60-Mile'!$V$4:$V$129,MATCH(E126,'[3]60-Mile'!$A$4:$A$129,0))</f>
        <v>15.142857142857142</v>
      </c>
      <c r="BJ126" s="47">
        <f t="shared" si="101"/>
        <v>30</v>
      </c>
      <c r="BK126" s="47">
        <f t="shared" si="73"/>
        <v>30</v>
      </c>
      <c r="BL126" s="95">
        <v>65.142857142857139</v>
      </c>
      <c r="BM126" s="45">
        <f>INDEX('[3]60-Mile'!$AA$4:$AA$129,MATCH(E126,'[3]60-Mile'!$A$4:$A$129,0))</f>
        <v>0</v>
      </c>
      <c r="BO126" s="20">
        <v>39512223</v>
      </c>
      <c r="BP126" s="38">
        <v>31.979780840140677</v>
      </c>
      <c r="BQ126" s="38">
        <f>INDEX('[3]60-Mile'!$U$4:$U$129,MATCH(E126,'[3]60-Mile'!$A$4:$A$129,0))</f>
        <v>87.99654131753266</v>
      </c>
      <c r="BR126" s="38">
        <v>-1.7095112913514545</v>
      </c>
      <c r="BS126" s="38">
        <f>INDEX('[3]60-Mile'!$Z$4:$Z$129,MATCH(E126,'[3]60-Mile'!$A$4:$A$129,0))</f>
        <v>0</v>
      </c>
      <c r="BT126" s="118">
        <f t="shared" si="124"/>
        <v>0.95203271211763774</v>
      </c>
      <c r="BU126" s="266">
        <v>0.70536283582089554</v>
      </c>
      <c r="BV126" s="2">
        <f>'[3]60-Mile'!B126</f>
        <v>8</v>
      </c>
      <c r="BW126" s="2">
        <f>'[3]60-Mile'!C126</f>
        <v>28</v>
      </c>
      <c r="BX126" s="2">
        <f>'[3]60-Mile'!D126</f>
        <v>22</v>
      </c>
      <c r="BY126" s="2">
        <f>'[3]60-Mile'!E126</f>
        <v>15</v>
      </c>
      <c r="BZ126" s="2">
        <f>'[3]60-Mile'!F126</f>
        <v>14</v>
      </c>
      <c r="CA126" s="2">
        <f>'[3]60-Mile'!G126</f>
        <v>15</v>
      </c>
      <c r="CB126" s="2">
        <f>'[3]60-Mile'!H126</f>
        <v>4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0</v>
      </c>
      <c r="CH126" s="2">
        <f>'[3]60-Mile'!N126</f>
        <v>0</v>
      </c>
      <c r="CI126" s="2">
        <f>'[3]60-Mile'!O126</f>
        <v>0</v>
      </c>
      <c r="CK126" s="2">
        <v>30544</v>
      </c>
      <c r="CL126" s="2">
        <v>18028</v>
      </c>
      <c r="CM126" s="2">
        <v>26495</v>
      </c>
      <c r="CN126" s="2">
        <v>23029</v>
      </c>
      <c r="CO126" s="2">
        <v>23197</v>
      </c>
      <c r="CP126" s="2">
        <v>19203</v>
      </c>
      <c r="CQ126" s="2">
        <v>43505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8.3359340474298694E-8</v>
      </c>
      <c r="G127" s="31">
        <f t="shared" si="97"/>
        <v>0.49140167354676834</v>
      </c>
      <c r="H127" s="31">
        <f t="shared" si="66"/>
        <v>1.6963584977771776E-7</v>
      </c>
      <c r="I127" s="31">
        <f t="shared" si="103"/>
        <v>3.3319245438614575</v>
      </c>
      <c r="J127" s="31">
        <f t="shared" si="67"/>
        <v>3.0831493952003238E-2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1.8368501145125393E-2</v>
      </c>
      <c r="N127" s="31">
        <f t="shared" si="69"/>
        <v>1.5293252725692747E-2</v>
      </c>
      <c r="O127" s="31">
        <f t="shared" si="104"/>
        <v>1.9636720667648502E-2</v>
      </c>
      <c r="P127" s="31">
        <f t="shared" si="105"/>
        <v>1.457725947521866E-2</v>
      </c>
      <c r="Q127" s="31">
        <f t="shared" si="106"/>
        <v>7.4936388469597201E-2</v>
      </c>
      <c r="R127" s="31">
        <f t="shared" si="107"/>
        <v>6.2422040240793973E-2</v>
      </c>
      <c r="S127" s="31">
        <f t="shared" si="108"/>
        <v>0.15251299826689774</v>
      </c>
      <c r="T127" s="31">
        <f t="shared" si="102"/>
        <v>0.85848428849590097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0.79377997955492652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6.2232400462243084E-2</v>
      </c>
      <c r="AJ127" s="41">
        <f t="shared" si="115"/>
        <v>9.1038990939456721E-2</v>
      </c>
      <c r="AK127" s="41">
        <f t="shared" si="116"/>
        <v>3.9686603873286236E-2</v>
      </c>
      <c r="AL127" s="41">
        <f t="shared" si="117"/>
        <v>0</v>
      </c>
      <c r="AM127" s="41">
        <f t="shared" si="118"/>
        <v>0</v>
      </c>
      <c r="AN127" s="41">
        <f t="shared" si="119"/>
        <v>6.2422040240793973E-2</v>
      </c>
      <c r="AO127" s="41">
        <f t="shared" si="120"/>
        <v>9.8183603338242512E-3</v>
      </c>
      <c r="AP127" s="41">
        <f t="shared" si="121"/>
        <v>0</v>
      </c>
      <c r="AQ127" s="41">
        <f t="shared" si="122"/>
        <v>0</v>
      </c>
      <c r="AR127" s="41">
        <f t="shared" si="125"/>
        <v>0.15251299826689774</v>
      </c>
      <c r="AS127" s="41">
        <f t="shared" si="123"/>
        <v>7.28862973760933E-3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4347</v>
      </c>
      <c r="AZ127" s="46">
        <v>0.18568334032155381</v>
      </c>
      <c r="BA127" s="43">
        <v>2.04</v>
      </c>
      <c r="BB127" s="43">
        <v>4.05</v>
      </c>
      <c r="BC127" s="265">
        <f>IF(INDEX('[5]Hospital Capacity'!$I$2:$I$126,MATCH('Data Table'!A127,'[5]Hospital Capacity'!$B$2:$B$126,0))&gt;100,100,INDEX('[5]Hospital Capacity'!$I$2:$I$126,MATCH('Data Table'!A127,'[5]Hospital Capacity'!$B$2:$B$126,0)))</f>
        <v>8.992529469154463E-2</v>
      </c>
      <c r="BD127" s="45">
        <v>216.02231706506603</v>
      </c>
      <c r="BE127" s="45">
        <f>INDEX('[3]60-Mile'!$S$4:$S$129,MATCH(E127,'[3]60-Mile'!$A$4:$A$129,0))</f>
        <v>116.08281930069163</v>
      </c>
      <c r="BF127" s="47">
        <f t="shared" si="99"/>
        <v>30</v>
      </c>
      <c r="BG127" s="43">
        <f t="shared" si="100"/>
        <v>30</v>
      </c>
      <c r="BH127" s="95">
        <v>165.71428571428572</v>
      </c>
      <c r="BI127" s="45">
        <f>INDEX('[3]60-Mile'!$V$4:$V$129,MATCH(E127,'[3]60-Mile'!$A$4:$A$129,0))</f>
        <v>17.142857142857142</v>
      </c>
      <c r="BJ127" s="47">
        <f t="shared" si="101"/>
        <v>30</v>
      </c>
      <c r="BK127" s="47">
        <f t="shared" si="73"/>
        <v>30</v>
      </c>
      <c r="BL127" s="95">
        <v>12.571428571428571</v>
      </c>
      <c r="BM127" s="45">
        <f>INDEX('[3]60-Mile'!$AA$4:$AA$129,MATCH(E127,'[3]60-Mile'!$A$4:$A$129,0))</f>
        <v>0.7142857142857143</v>
      </c>
      <c r="BO127" s="20">
        <v>6137428</v>
      </c>
      <c r="BP127" s="38">
        <v>50.972488019594586</v>
      </c>
      <c r="BQ127" s="38">
        <f>INDEX('[3]60-Mile'!$U$4:$U$129,MATCH(E127,'[3]60-Mile'!$A$4:$A$129,0))</f>
        <v>52.741965091161077</v>
      </c>
      <c r="BR127" s="38">
        <v>0</v>
      </c>
      <c r="BS127" s="38">
        <f>INDEX('[3]60-Mile'!$Z$4:$Z$129,MATCH(E127,'[3]60-Mile'!$A$4:$A$129,0))</f>
        <v>35.557324364121584</v>
      </c>
      <c r="BT127" s="118">
        <f t="shared" si="124"/>
        <v>-0.58755995910985293</v>
      </c>
      <c r="BU127" s="266">
        <v>0.91007470530845536</v>
      </c>
      <c r="BV127" s="2">
        <f>'[3]60-Mile'!B127</f>
        <v>9</v>
      </c>
      <c r="BW127" s="2">
        <f>'[3]60-Mile'!C127</f>
        <v>14</v>
      </c>
      <c r="BX127" s="2">
        <f>'[3]60-Mile'!D127</f>
        <v>17</v>
      </c>
      <c r="BY127" s="2">
        <f>'[3]60-Mile'!E127</f>
        <v>26</v>
      </c>
      <c r="BZ127" s="2">
        <f>'[3]60-Mile'!F127</f>
        <v>10</v>
      </c>
      <c r="CA127" s="2">
        <f>'[3]60-Mile'!G127</f>
        <v>15</v>
      </c>
      <c r="CB127" s="2">
        <f>'[3]60-Mile'!H127</f>
        <v>29</v>
      </c>
      <c r="CC127" s="2">
        <f>'[3]60-Mile'!I127</f>
        <v>0</v>
      </c>
      <c r="CD127" s="2">
        <f>'[3]60-Mile'!J127</f>
        <v>0</v>
      </c>
      <c r="CE127" s="2">
        <f>'[3]60-Mile'!K127</f>
        <v>0</v>
      </c>
      <c r="CF127" s="2">
        <f>'[3]60-Mile'!L127</f>
        <v>3</v>
      </c>
      <c r="CG127" s="2">
        <f>'[3]60-Mile'!M127</f>
        <v>0</v>
      </c>
      <c r="CH127" s="2">
        <f>'[3]60-Mile'!N127</f>
        <v>2</v>
      </c>
      <c r="CI127" s="2">
        <f>'[3]60-Mile'!O127</f>
        <v>0</v>
      </c>
      <c r="CK127" s="2">
        <v>1673</v>
      </c>
      <c r="CL127" s="2">
        <v>3213</v>
      </c>
      <c r="CM127" s="2">
        <v>3736</v>
      </c>
      <c r="CN127" s="2">
        <v>5563</v>
      </c>
      <c r="CO127" s="2">
        <v>5910</v>
      </c>
      <c r="CP127" s="2">
        <v>6281</v>
      </c>
      <c r="CQ127" s="2">
        <v>4347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7.3485256878146185E-4</v>
      </c>
      <c r="G128" s="31">
        <f t="shared" si="97"/>
        <v>1.0353347243120008</v>
      </c>
      <c r="H128" s="31">
        <f t="shared" ref="H128" si="129">M128*(J128^I128)</f>
        <v>7.0977293770358666E-4</v>
      </c>
      <c r="I128" s="31">
        <f t="shared" si="103"/>
        <v>3.4056282857437377</v>
      </c>
      <c r="J128" s="31">
        <f t="shared" ref="J128" si="130">L128*(AK128+(K128*AJ128))</f>
        <v>0.16630020350466357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0.31949864471935674</v>
      </c>
      <c r="N128" s="31">
        <f t="shared" ref="N128" si="132">(1-T128)*O128+T128*P128</f>
        <v>0.14016041532194093</v>
      </c>
      <c r="O128" s="31">
        <f t="shared" si="104"/>
        <v>0.14776632302405499</v>
      </c>
      <c r="P128" s="31">
        <f t="shared" si="105"/>
        <v>0.13702623906705538</v>
      </c>
      <c r="Q128" s="31">
        <f t="shared" si="106"/>
        <v>0.28674577891135405</v>
      </c>
      <c r="R128" s="31">
        <f t="shared" si="107"/>
        <v>0.18970660014100546</v>
      </c>
      <c r="S128" s="31">
        <f t="shared" si="108"/>
        <v>1.3795493934142113</v>
      </c>
      <c r="T128" s="31">
        <f t="shared" si="102"/>
        <v>0.70817953868573569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0.83111189746009284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0.18240634267504396</v>
      </c>
      <c r="AJ128" s="41">
        <f t="shared" si="115"/>
        <v>0.13942576467257564</v>
      </c>
      <c r="AK128" s="41">
        <f t="shared" si="116"/>
        <v>8.1199311173219921E-2</v>
      </c>
      <c r="AL128" s="41">
        <f t="shared" si="117"/>
        <v>0</v>
      </c>
      <c r="AM128" s="41">
        <f t="shared" si="118"/>
        <v>0</v>
      </c>
      <c r="AN128" s="41">
        <f t="shared" si="119"/>
        <v>0.18970660014100546</v>
      </c>
      <c r="AO128" s="41">
        <f t="shared" si="120"/>
        <v>7.3883161512027493E-2</v>
      </c>
      <c r="AP128" s="41">
        <f t="shared" si="121"/>
        <v>1</v>
      </c>
      <c r="AQ128" s="41">
        <f t="shared" si="122"/>
        <v>0</v>
      </c>
      <c r="AR128" s="41">
        <f t="shared" si="125"/>
        <v>0.3795493934142114</v>
      </c>
      <c r="AS128" s="41">
        <f t="shared" si="123"/>
        <v>6.8513119533527692E-2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2448</v>
      </c>
      <c r="AZ128" s="46">
        <v>0.21453848315151045</v>
      </c>
      <c r="BA128" s="43">
        <v>3.09</v>
      </c>
      <c r="BB128" s="43">
        <v>5.66</v>
      </c>
      <c r="BC128" s="265">
        <f>IF(INDEX('[5]Hospital Capacity'!$I$2:$I$126,MATCH('Data Table'!A128,'[5]Hospital Capacity'!$B$2:$B$126,0))&gt;100,100,INDEX('[5]Hospital Capacity'!$I$2:$I$126,MATCH('Data Table'!A128,'[5]Hospital Capacity'!$B$2:$B$126,0)))</f>
        <v>0.26357562936387141</v>
      </c>
      <c r="BD128" s="45">
        <v>306.30692287354435</v>
      </c>
      <c r="BE128" s="45">
        <f>INDEX('[3]60-Mile'!$S$4:$S$129,MATCH(E128,'[3]60-Mile'!$A$4:$A$129,0))</f>
        <v>214.88449061667376</v>
      </c>
      <c r="BF128" s="47">
        <f t="shared" si="99"/>
        <v>30</v>
      </c>
      <c r="BG128" s="43">
        <f t="shared" si="100"/>
        <v>30</v>
      </c>
      <c r="BH128" s="95">
        <v>501</v>
      </c>
      <c r="BI128" s="45">
        <f>INDEX('[3]60-Mile'!$V$4:$V$129,MATCH(E128,'[3]60-Mile'!$A$4:$A$129,0))</f>
        <v>129</v>
      </c>
      <c r="BJ128" s="47">
        <f t="shared" si="101"/>
        <v>0.32389053777082122</v>
      </c>
      <c r="BK128" s="47">
        <f t="shared" ref="BK128" si="135">IF(BS128&lt;=0,30,IF(BS128&gt;30,30,BS128))</f>
        <v>30</v>
      </c>
      <c r="BL128" s="95">
        <v>31.285714285714285</v>
      </c>
      <c r="BM128" s="45">
        <f>INDEX('[3]60-Mile'!$AA$4:$AA$129,MATCH(E128,'[3]60-Mile'!$A$4:$A$129,0))</f>
        <v>6.7142857142857144</v>
      </c>
      <c r="BO128" s="20">
        <v>11689100</v>
      </c>
      <c r="BP128" s="38">
        <v>52.60852129599057</v>
      </c>
      <c r="BQ128" s="38">
        <f>INDEX('[3]60-Mile'!$U$4:$U$129,MATCH(E128,'[3]60-Mile'!$A$4:$A$129,0))</f>
        <v>41.488460976451591</v>
      </c>
      <c r="BR128" s="38">
        <v>0.32389053777082122</v>
      </c>
      <c r="BS128" s="38">
        <f>INDEX('[3]60-Mile'!$Z$4:$Z$129,MATCH(E128,'[3]60-Mile'!$A$4:$A$129,0))</f>
        <v>39.913951034972655</v>
      </c>
      <c r="BT128" s="118">
        <f t="shared" si="124"/>
        <v>-0.66222379492018557</v>
      </c>
      <c r="BU128" s="266">
        <v>0.73642437063612864</v>
      </c>
      <c r="BV128" s="2">
        <f>'[3]60-Mile'!B128</f>
        <v>149</v>
      </c>
      <c r="BW128" s="2">
        <f>'[3]60-Mile'!C128</f>
        <v>106</v>
      </c>
      <c r="BX128" s="2">
        <f>'[3]60-Mile'!D128</f>
        <v>98</v>
      </c>
      <c r="BY128" s="2">
        <f>'[3]60-Mile'!E128</f>
        <v>132</v>
      </c>
      <c r="BZ128" s="2">
        <f>'[3]60-Mile'!F128</f>
        <v>171</v>
      </c>
      <c r="CA128" s="2">
        <f>'[3]60-Mile'!G128</f>
        <v>145</v>
      </c>
      <c r="CB128" s="2">
        <f>'[3]60-Mile'!H128</f>
        <v>102</v>
      </c>
      <c r="CC128" s="2">
        <f>'[3]60-Mile'!I128</f>
        <v>0</v>
      </c>
      <c r="CD128" s="2">
        <f>'[3]60-Mile'!J128</f>
        <v>1</v>
      </c>
      <c r="CE128" s="2">
        <f>'[3]60-Mile'!K128</f>
        <v>11</v>
      </c>
      <c r="CF128" s="2">
        <f>'[3]60-Mile'!L128</f>
        <v>14</v>
      </c>
      <c r="CG128" s="2">
        <f>'[3]60-Mile'!M128</f>
        <v>16</v>
      </c>
      <c r="CH128" s="2">
        <f>'[3]60-Mile'!N128</f>
        <v>3</v>
      </c>
      <c r="CI128" s="2">
        <f>'[3]60-Mile'!O128</f>
        <v>2</v>
      </c>
      <c r="CK128" s="2">
        <v>3776</v>
      </c>
      <c r="CL128" s="2">
        <v>5995</v>
      </c>
      <c r="CM128" s="2">
        <v>5527</v>
      </c>
      <c r="CN128" s="2">
        <v>3368</v>
      </c>
      <c r="CO128" s="2">
        <v>7377</v>
      </c>
      <c r="CP128" s="2">
        <v>4171</v>
      </c>
      <c r="CQ128" s="2">
        <v>2448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395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378</v>
      </c>
      <c r="L1" s="111" t="s">
        <v>379</v>
      </c>
      <c r="M1" s="94" t="s">
        <v>382</v>
      </c>
      <c r="N1" s="94" t="s">
        <v>383</v>
      </c>
      <c r="O1" s="107" t="s">
        <v>386</v>
      </c>
      <c r="P1" s="102" t="s">
        <v>387</v>
      </c>
      <c r="Q1" s="102" t="s">
        <v>388</v>
      </c>
      <c r="R1" s="71" t="s">
        <v>391</v>
      </c>
      <c r="S1" s="85" t="s">
        <v>390</v>
      </c>
      <c r="T1" s="85" t="s">
        <v>392</v>
      </c>
    </row>
    <row r="2" spans="1:20" x14ac:dyDescent="0.25">
      <c r="A2" cm="1">
        <f t="array" ref="A2:T12">_xlfn._xlws.SORT(_xlfn._xlws.FILTER('Analysis Table'!$A$2:$T$126,'Analysis Table'!$F$2:$F$126="AS"),8)</f>
        <v>25.494428254900001</v>
      </c>
      <c r="B2">
        <v>-80.391498236299995</v>
      </c>
      <c r="C2">
        <v>12086</v>
      </c>
      <c r="D2" t="str">
        <v>AFRC</v>
      </c>
      <c r="E2">
        <v>62</v>
      </c>
      <c r="F2" t="str">
        <v>AS</v>
      </c>
      <c r="G2">
        <v>4</v>
      </c>
      <c r="H2">
        <v>25</v>
      </c>
      <c r="I2">
        <v>6.6556243082010941E-2</v>
      </c>
      <c r="J2" s="74" t="str">
        <v>482nd FW Homestead ARB</v>
      </c>
      <c r="K2" s="86">
        <v>6.6556243082010941E-2</v>
      </c>
      <c r="L2" s="112">
        <v>531.83573337470534</v>
      </c>
      <c r="M2" s="99">
        <v>226</v>
      </c>
      <c r="N2" s="92">
        <v>0</v>
      </c>
      <c r="O2" s="108">
        <v>21.437849419027955</v>
      </c>
      <c r="P2" s="103">
        <v>13</v>
      </c>
      <c r="Q2" s="115">
        <v>0</v>
      </c>
      <c r="R2" s="119">
        <v>0</v>
      </c>
      <c r="S2" s="96">
        <v>-0.4</v>
      </c>
      <c r="T2" s="96">
        <v>0.87069791314538092</v>
      </c>
    </row>
    <row r="3" spans="1:20" x14ac:dyDescent="0.25">
      <c r="A3">
        <v>37.132267300499997</v>
      </c>
      <c r="B3">
        <v>-76.588907760699996</v>
      </c>
      <c r="C3">
        <v>51199</v>
      </c>
      <c r="D3" t="str">
        <v>ACC</v>
      </c>
      <c r="E3">
        <v>69</v>
      </c>
      <c r="F3" t="str">
        <v>AS</v>
      </c>
      <c r="G3">
        <v>70</v>
      </c>
      <c r="H3">
        <v>30</v>
      </c>
      <c r="I3">
        <v>3.8001638792300382E-2</v>
      </c>
      <c r="J3" s="75" t="str">
        <v>Langley AFB</v>
      </c>
      <c r="K3" s="87">
        <v>3.8001638792300382E-2</v>
      </c>
      <c r="L3" s="113">
        <v>303.470159204021</v>
      </c>
      <c r="M3" s="100">
        <v>209.14285714285714</v>
      </c>
      <c r="N3" s="90">
        <v>0</v>
      </c>
      <c r="O3" s="109">
        <v>12.529270807659236</v>
      </c>
      <c r="P3" s="104">
        <v>7</v>
      </c>
      <c r="Q3" s="116">
        <v>0</v>
      </c>
      <c r="R3" s="120">
        <v>0</v>
      </c>
      <c r="S3" s="97">
        <v>-1</v>
      </c>
      <c r="T3" s="97">
        <v>0.55829012154161983</v>
      </c>
    </row>
    <row r="4" spans="1:20" x14ac:dyDescent="0.25">
      <c r="A4">
        <v>35.3479202145</v>
      </c>
      <c r="B4">
        <v>-77.962511700600004</v>
      </c>
      <c r="C4">
        <v>37191</v>
      </c>
      <c r="D4" t="str">
        <v>ACC</v>
      </c>
      <c r="E4">
        <v>130</v>
      </c>
      <c r="F4" t="str">
        <v>AS</v>
      </c>
      <c r="G4">
        <v>91</v>
      </c>
      <c r="H4">
        <v>49</v>
      </c>
      <c r="I4">
        <v>5.1610878580987882E-3</v>
      </c>
      <c r="J4" s="75" t="str">
        <v>Seymour Johnson AFB</v>
      </c>
      <c r="K4" s="87">
        <v>5.1610878580987882E-3</v>
      </c>
      <c r="L4" s="113">
        <v>257.91895873687446</v>
      </c>
      <c r="M4" s="100">
        <v>181.85714285714286</v>
      </c>
      <c r="N4" s="90">
        <v>0</v>
      </c>
      <c r="O4" s="109">
        <v>7.0015878950035368</v>
      </c>
      <c r="P4" s="104">
        <v>4</v>
      </c>
      <c r="Q4" s="116">
        <v>0</v>
      </c>
      <c r="R4" s="120">
        <v>0</v>
      </c>
      <c r="S4" s="97">
        <v>-1</v>
      </c>
      <c r="T4" s="97">
        <v>0.84206316701415673</v>
      </c>
    </row>
    <row r="5" spans="1:20" x14ac:dyDescent="0.25">
      <c r="A5">
        <v>33.974641795700002</v>
      </c>
      <c r="B5">
        <v>-80.470403450700005</v>
      </c>
      <c r="C5">
        <v>45085</v>
      </c>
      <c r="D5" t="str">
        <v>ACC</v>
      </c>
      <c r="E5">
        <v>131</v>
      </c>
      <c r="F5" t="str">
        <v>AS</v>
      </c>
      <c r="G5">
        <v>84</v>
      </c>
      <c r="H5">
        <v>68</v>
      </c>
      <c r="I5">
        <v>1.3292899924385061E-3</v>
      </c>
      <c r="J5" s="75" t="str">
        <v>Shaw AFB</v>
      </c>
      <c r="K5" s="87">
        <v>1.3292899924385061E-3</v>
      </c>
      <c r="L5" s="113">
        <v>313.63047500570002</v>
      </c>
      <c r="M5" s="100">
        <v>110.14285714285714</v>
      </c>
      <c r="N5" s="90">
        <v>0</v>
      </c>
      <c r="O5" s="109">
        <v>15.602722123399145</v>
      </c>
      <c r="P5" s="104">
        <v>5</v>
      </c>
      <c r="Q5" s="116">
        <v>0</v>
      </c>
      <c r="R5" s="120">
        <v>0</v>
      </c>
      <c r="S5" s="97">
        <v>-1</v>
      </c>
      <c r="T5" s="97">
        <v>0.90493756086343047</v>
      </c>
    </row>
    <row r="6" spans="1:20" x14ac:dyDescent="0.25">
      <c r="A6">
        <v>32.160608121000003</v>
      </c>
      <c r="B6">
        <v>-110.848714906</v>
      </c>
      <c r="C6">
        <v>4019</v>
      </c>
      <c r="D6" t="str">
        <v>ACC</v>
      </c>
      <c r="E6">
        <v>27</v>
      </c>
      <c r="F6" t="str">
        <v>AS</v>
      </c>
      <c r="G6">
        <v>122</v>
      </c>
      <c r="H6">
        <v>69</v>
      </c>
      <c r="I6">
        <v>1.2913922045781968E-3</v>
      </c>
      <c r="J6" s="75" t="str">
        <v>Davis-Monthan AFB</v>
      </c>
      <c r="K6" s="87">
        <v>1.2913922045781968E-3</v>
      </c>
      <c r="L6" s="113">
        <v>228.77282428114196</v>
      </c>
      <c r="M6" s="100">
        <v>87.142857142857139</v>
      </c>
      <c r="N6" s="90">
        <v>0</v>
      </c>
      <c r="O6" s="109">
        <v>14.390652243464137</v>
      </c>
      <c r="P6" s="104">
        <v>2.1428571428571428</v>
      </c>
      <c r="Q6" s="116">
        <v>0</v>
      </c>
      <c r="R6" s="120">
        <v>0</v>
      </c>
      <c r="S6" s="97">
        <v>-1</v>
      </c>
      <c r="T6" s="97">
        <v>0.77429968749296219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62</v>
      </c>
      <c r="H7">
        <v>74</v>
      </c>
      <c r="I7">
        <v>1.1081769267655859E-3</v>
      </c>
      <c r="J7" s="75" t="str">
        <v>Hill AFB</v>
      </c>
      <c r="K7" s="87">
        <v>1.1081769267655859E-3</v>
      </c>
      <c r="L7" s="113">
        <v>324.80339611300343</v>
      </c>
      <c r="M7" s="100">
        <v>138.42857142857142</v>
      </c>
      <c r="N7" s="90">
        <v>0</v>
      </c>
      <c r="O7" s="109">
        <v>4.3828892005610101</v>
      </c>
      <c r="P7" s="104">
        <v>1.5714285714285714</v>
      </c>
      <c r="Q7" s="116">
        <v>0</v>
      </c>
      <c r="R7" s="120">
        <v>0</v>
      </c>
      <c r="S7" s="97">
        <v>-1</v>
      </c>
      <c r="T7" s="97">
        <v>0.91483059299191372</v>
      </c>
    </row>
    <row r="8" spans="1:20" x14ac:dyDescent="0.25">
      <c r="A8">
        <v>30.967560451200001</v>
      </c>
      <c r="B8">
        <v>-83.185112934100005</v>
      </c>
      <c r="C8">
        <v>13185</v>
      </c>
      <c r="D8" t="str">
        <v>ACC</v>
      </c>
      <c r="E8">
        <v>99</v>
      </c>
      <c r="F8" t="str">
        <v>AS</v>
      </c>
      <c r="G8">
        <v>32</v>
      </c>
      <c r="H8">
        <v>87</v>
      </c>
      <c r="I8">
        <v>1.4864287707188478E-4</v>
      </c>
      <c r="J8" s="75" t="str">
        <v>Moody AFB</v>
      </c>
      <c r="K8" s="87">
        <v>1.4864287707188478E-4</v>
      </c>
      <c r="L8" s="113">
        <v>509.02903499323975</v>
      </c>
      <c r="M8" s="100">
        <v>86.571428571428569</v>
      </c>
      <c r="N8" s="90">
        <v>0</v>
      </c>
      <c r="O8" s="109">
        <v>25.92410110685886</v>
      </c>
      <c r="P8" s="104">
        <v>2</v>
      </c>
      <c r="Q8" s="116">
        <v>0</v>
      </c>
      <c r="R8" s="120">
        <v>0</v>
      </c>
      <c r="S8" s="97">
        <v>-1</v>
      </c>
      <c r="T8" s="97">
        <v>0.65910190288402604</v>
      </c>
    </row>
    <row r="9" spans="1:20" x14ac:dyDescent="0.25">
      <c r="A9">
        <v>32.918526078200003</v>
      </c>
      <c r="B9">
        <v>-106.133753072</v>
      </c>
      <c r="C9">
        <v>35035</v>
      </c>
      <c r="D9" t="str">
        <v>ACC</v>
      </c>
      <c r="E9">
        <v>61</v>
      </c>
      <c r="F9" t="str">
        <v>AS</v>
      </c>
      <c r="G9">
        <v>114</v>
      </c>
      <c r="H9">
        <v>93</v>
      </c>
      <c r="I9">
        <v>8.4177066870948263E-5</v>
      </c>
      <c r="J9" s="75" t="str">
        <v>Holloman AFB</v>
      </c>
      <c r="K9" s="87">
        <v>8.4177066870948263E-5</v>
      </c>
      <c r="L9" s="113">
        <v>242.22482804487458</v>
      </c>
      <c r="M9" s="100">
        <v>12.571428571428571</v>
      </c>
      <c r="N9" s="90">
        <v>0</v>
      </c>
      <c r="O9" s="109">
        <v>1.7501793933878222</v>
      </c>
      <c r="P9" s="104">
        <v>0.2857142857142857</v>
      </c>
      <c r="Q9" s="116">
        <v>0</v>
      </c>
      <c r="R9" s="120">
        <v>0</v>
      </c>
      <c r="S9" s="97">
        <v>-1</v>
      </c>
      <c r="T9" s="97">
        <v>0.66791588992194906</v>
      </c>
    </row>
    <row r="10" spans="1:20" x14ac:dyDescent="0.25">
      <c r="A10">
        <v>43.048934923700003</v>
      </c>
      <c r="B10">
        <v>-115.86586605700001</v>
      </c>
      <c r="C10">
        <v>16039</v>
      </c>
      <c r="D10" t="str">
        <v>ACC</v>
      </c>
      <c r="E10">
        <v>100</v>
      </c>
      <c r="F10" t="str">
        <v>AS</v>
      </c>
      <c r="G10">
        <v>123</v>
      </c>
      <c r="H10">
        <v>107</v>
      </c>
      <c r="I10">
        <v>1.7441096960681493E-6</v>
      </c>
      <c r="J10" s="75" t="str">
        <v>Mountain Home AFB</v>
      </c>
      <c r="K10" s="87">
        <v>1.7441096960681493E-6</v>
      </c>
      <c r="L10" s="113">
        <v>163.3645024869414</v>
      </c>
      <c r="M10" s="100">
        <v>2.2857142857142856</v>
      </c>
      <c r="N10" s="90">
        <v>0</v>
      </c>
      <c r="O10" s="109">
        <v>4.6072245119701458</v>
      </c>
      <c r="P10" s="104">
        <v>0</v>
      </c>
      <c r="Q10" s="116">
        <v>0</v>
      </c>
      <c r="R10" s="120">
        <v>0</v>
      </c>
      <c r="S10" s="97">
        <v>-1</v>
      </c>
      <c r="T10" s="97">
        <v>0.96862142857142852</v>
      </c>
    </row>
    <row r="11" spans="1:20" x14ac:dyDescent="0.25">
      <c r="A11">
        <v>21.362725638899999</v>
      </c>
      <c r="B11">
        <v>-157.71577379600001</v>
      </c>
      <c r="C11">
        <v>15003</v>
      </c>
      <c r="D11" t="str">
        <v>PACAF</v>
      </c>
      <c r="E11">
        <v>72</v>
      </c>
      <c r="F11" t="str">
        <v>AS</v>
      </c>
      <c r="G11">
        <v>20</v>
      </c>
      <c r="H11">
        <v>119</v>
      </c>
      <c r="I11">
        <v>1.2725930006214006E-8</v>
      </c>
      <c r="J11" s="75" t="str">
        <v>Hickam AFB</v>
      </c>
      <c r="K11" s="87">
        <v>1.2725930006214006E-8</v>
      </c>
      <c r="L11" s="113">
        <v>43.198849125197647</v>
      </c>
      <c r="M11" s="100">
        <v>1</v>
      </c>
      <c r="N11" s="90">
        <v>0</v>
      </c>
      <c r="O11" s="109">
        <v>1.128711022273573</v>
      </c>
      <c r="P11" s="104">
        <v>0</v>
      </c>
      <c r="Q11" s="116">
        <v>0</v>
      </c>
      <c r="R11" s="120">
        <v>0</v>
      </c>
      <c r="S11" s="97">
        <v>-0.8</v>
      </c>
      <c r="T11" s="97">
        <v>1</v>
      </c>
    </row>
    <row r="12" spans="1:20" x14ac:dyDescent="0.25">
      <c r="A12">
        <v>61.2697996076</v>
      </c>
      <c r="B12">
        <v>-149.811187588</v>
      </c>
      <c r="C12">
        <v>2020</v>
      </c>
      <c r="D12" t="str">
        <v>PACAF</v>
      </c>
      <c r="E12">
        <v>40</v>
      </c>
      <c r="F12" t="str">
        <v>AS</v>
      </c>
      <c r="G12">
        <v>120</v>
      </c>
      <c r="H12">
        <v>122</v>
      </c>
      <c r="I12">
        <v>3.0449813538423103E-16</v>
      </c>
      <c r="J12" s="76" t="str">
        <v>Joint Base Elmendorf-Richardson</v>
      </c>
      <c r="K12" s="87">
        <v>3.0449813538423103E-16</v>
      </c>
      <c r="L12" s="113">
        <v>80.555555555555557</v>
      </c>
      <c r="M12" s="100">
        <v>3.5714285714285716</v>
      </c>
      <c r="N12" s="90">
        <v>0</v>
      </c>
      <c r="O12" s="109">
        <v>1.3888888888888891</v>
      </c>
      <c r="P12" s="104">
        <v>0</v>
      </c>
      <c r="Q12" s="116">
        <v>0</v>
      </c>
      <c r="R12" s="121">
        <v>0</v>
      </c>
      <c r="S12" s="98">
        <v>-1</v>
      </c>
      <c r="T12" s="97">
        <v>1</v>
      </c>
    </row>
    <row r="13" spans="1:20" ht="45" customHeight="1" x14ac:dyDescent="0.25">
      <c r="J13" s="77" t="s">
        <v>247</v>
      </c>
      <c r="K13" s="127" t="s">
        <v>378</v>
      </c>
      <c r="L13" s="128" t="s">
        <v>379</v>
      </c>
      <c r="M13" s="129" t="s">
        <v>382</v>
      </c>
      <c r="N13" s="129" t="s">
        <v>383</v>
      </c>
      <c r="O13" s="130" t="s">
        <v>386</v>
      </c>
      <c r="P13" s="131" t="s">
        <v>387</v>
      </c>
      <c r="Q13" s="131" t="s">
        <v>388</v>
      </c>
      <c r="R13" s="132" t="s">
        <v>391</v>
      </c>
      <c r="S13" s="133" t="s">
        <v>390</v>
      </c>
      <c r="T13" s="85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41</v>
      </c>
      <c r="I14">
        <v>1.4232360459337831E-2</v>
      </c>
      <c r="J14" s="78" t="str">
        <v>Robins AFB</v>
      </c>
      <c r="K14" s="87">
        <v>1.4232360459337831E-2</v>
      </c>
      <c r="L14" s="113">
        <v>431.97300930280375</v>
      </c>
      <c r="M14" s="100">
        <v>61</v>
      </c>
      <c r="N14" s="90">
        <v>0</v>
      </c>
      <c r="O14" s="109">
        <v>27.112551359625911</v>
      </c>
      <c r="P14" s="104">
        <v>6</v>
      </c>
      <c r="Q14" s="116">
        <v>0</v>
      </c>
      <c r="R14" s="120">
        <v>0</v>
      </c>
      <c r="S14" s="97">
        <v>-1</v>
      </c>
      <c r="T14" s="97">
        <v>0.65910190288402604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60</v>
      </c>
      <c r="I15">
        <v>2.130893307855234E-3</v>
      </c>
      <c r="J15" s="79" t="str">
        <v>McChord AFB</v>
      </c>
      <c r="K15" s="87">
        <v>2.130893307855234E-3</v>
      </c>
      <c r="L15" s="113">
        <v>265.84786362645644</v>
      </c>
      <c r="M15" s="100">
        <v>64</v>
      </c>
      <c r="N15" s="90">
        <v>0</v>
      </c>
      <c r="O15" s="109">
        <v>16.491366292099805</v>
      </c>
      <c r="P15" s="104">
        <v>3.7142857142857144</v>
      </c>
      <c r="Q15" s="116">
        <v>0</v>
      </c>
      <c r="R15" s="120">
        <v>0</v>
      </c>
      <c r="S15" s="97">
        <v>-1</v>
      </c>
      <c r="T15" s="97">
        <v>0.93566389126310301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102</v>
      </c>
      <c r="I16">
        <v>8.046993910433206E-6</v>
      </c>
      <c r="J16" s="80" t="str">
        <v>Tinker AFB</v>
      </c>
      <c r="K16" s="87">
        <v>8.046993910433206E-6</v>
      </c>
      <c r="L16" s="113">
        <v>145.18571818187093</v>
      </c>
      <c r="M16" s="100">
        <v>23.571428571428573</v>
      </c>
      <c r="N16" s="90">
        <v>0</v>
      </c>
      <c r="O16" s="109">
        <v>7.5436224474992892</v>
      </c>
      <c r="P16" s="104">
        <v>1</v>
      </c>
      <c r="Q16" s="116">
        <v>0</v>
      </c>
      <c r="R16" s="120">
        <v>0</v>
      </c>
      <c r="S16" s="97">
        <v>-1</v>
      </c>
      <c r="T16" s="97">
        <v>0.95704627403846154</v>
      </c>
    </row>
    <row r="17" spans="1:20" ht="46.5" customHeight="1" x14ac:dyDescent="0.25">
      <c r="J17" s="77" t="s">
        <v>252</v>
      </c>
      <c r="K17" s="127" t="s">
        <v>378</v>
      </c>
      <c r="L17" s="128" t="s">
        <v>379</v>
      </c>
      <c r="M17" s="129" t="s">
        <v>382</v>
      </c>
      <c r="N17" s="129" t="s">
        <v>383</v>
      </c>
      <c r="O17" s="130" t="s">
        <v>386</v>
      </c>
      <c r="P17" s="131" t="s">
        <v>387</v>
      </c>
      <c r="Q17" s="131" t="s">
        <v>388</v>
      </c>
      <c r="R17" s="132" t="s">
        <v>391</v>
      </c>
      <c r="S17" s="133" t="s">
        <v>390</v>
      </c>
      <c r="T17" s="85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4</v>
      </c>
      <c r="I18">
        <v>11.216417608751795</v>
      </c>
      <c r="J18" s="78" t="str">
        <v>Hanscom AFB</v>
      </c>
      <c r="K18" s="87">
        <v>11.216417608751795</v>
      </c>
      <c r="L18" s="113">
        <v>1329.8951297186554</v>
      </c>
      <c r="M18" s="100">
        <v>697.14285714285711</v>
      </c>
      <c r="N18" s="90">
        <v>0</v>
      </c>
      <c r="O18" s="109">
        <v>86.487555528509702</v>
      </c>
      <c r="P18" s="104">
        <v>93.857142857142861</v>
      </c>
      <c r="Q18" s="116">
        <v>0</v>
      </c>
      <c r="R18" s="120">
        <v>0</v>
      </c>
      <c r="S18" s="97">
        <v>-1</v>
      </c>
      <c r="T18" s="97">
        <v>0.50483754512635381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33</v>
      </c>
      <c r="I19">
        <v>2.9505967927631584E-2</v>
      </c>
      <c r="J19" s="79" t="str">
        <v>Los Angeles AFB</v>
      </c>
      <c r="K19" s="87">
        <v>2.9505967927631584E-2</v>
      </c>
      <c r="L19" s="113">
        <v>444.25621434903616</v>
      </c>
      <c r="M19" s="100">
        <v>1597.2857142857142</v>
      </c>
      <c r="N19" s="90">
        <v>0</v>
      </c>
      <c r="O19" s="109">
        <v>18.078623521199532</v>
      </c>
      <c r="P19" s="104">
        <v>39.571428571428569</v>
      </c>
      <c r="Q19" s="116">
        <v>0</v>
      </c>
      <c r="R19" s="120">
        <v>0</v>
      </c>
      <c r="S19" s="97">
        <v>-1</v>
      </c>
      <c r="T19" s="97">
        <v>0.70536283582089554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31</v>
      </c>
      <c r="H20">
        <v>47</v>
      </c>
      <c r="I20">
        <v>6.4594697142104241E-3</v>
      </c>
      <c r="J20" s="79" t="str">
        <v>Keesler AFB</v>
      </c>
      <c r="K20" s="87">
        <v>6.4594697142104241E-3</v>
      </c>
      <c r="L20" s="113">
        <v>406.52326790872701</v>
      </c>
      <c r="M20" s="100">
        <v>61.428571428571431</v>
      </c>
      <c r="N20" s="90">
        <v>0</v>
      </c>
      <c r="O20" s="109">
        <v>22.104312747503684</v>
      </c>
      <c r="P20" s="104">
        <v>2.7142857142857144</v>
      </c>
      <c r="Q20" s="116">
        <v>0</v>
      </c>
      <c r="R20" s="120">
        <v>0</v>
      </c>
      <c r="S20" s="97">
        <v>-1</v>
      </c>
      <c r="T20" s="97">
        <v>0.71550406831522417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25</v>
      </c>
      <c r="H21">
        <v>55</v>
      </c>
      <c r="I21">
        <v>2.7283549999312855E-3</v>
      </c>
      <c r="J21" s="79" t="str">
        <v>301st FW NJRB Fort Worth</v>
      </c>
      <c r="K21" s="87">
        <v>2.7283549999312855E-3</v>
      </c>
      <c r="L21" s="113">
        <v>256.00789712489291</v>
      </c>
      <c r="M21" s="100">
        <v>334.57142857142856</v>
      </c>
      <c r="N21" s="90">
        <v>0</v>
      </c>
      <c r="O21" s="109">
        <v>6.5266598036636578</v>
      </c>
      <c r="P21" s="104">
        <v>6.1428571428571432</v>
      </c>
      <c r="Q21" s="116">
        <v>0</v>
      </c>
      <c r="R21" s="120">
        <v>0</v>
      </c>
      <c r="S21" s="97">
        <v>-1</v>
      </c>
      <c r="T21" s="97">
        <v>0.93502858630167018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66</v>
      </c>
      <c r="I22">
        <v>1.4552189182255434E-3</v>
      </c>
      <c r="J22" s="79" t="str">
        <v>Arnold AFB</v>
      </c>
      <c r="K22" s="87">
        <v>1.4552189182255434E-3</v>
      </c>
      <c r="L22" s="113">
        <v>267.00534601411817</v>
      </c>
      <c r="M22" s="100">
        <v>147.57142857142858</v>
      </c>
      <c r="N22" s="90">
        <v>0</v>
      </c>
      <c r="O22" s="109">
        <v>3.680638704415176</v>
      </c>
      <c r="P22" s="104">
        <v>0.42857142857142855</v>
      </c>
      <c r="Q22" s="116">
        <v>0</v>
      </c>
      <c r="R22" s="120">
        <v>0</v>
      </c>
      <c r="S22" s="97">
        <v>-1</v>
      </c>
      <c r="T22" s="97">
        <v>0.94921153164324767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78</v>
      </c>
      <c r="I23">
        <v>7.3485256878146185E-4</v>
      </c>
      <c r="J23" s="79" t="str">
        <v>Wright-Patterson AFB</v>
      </c>
      <c r="K23" s="87">
        <v>7.3485256878146185E-4</v>
      </c>
      <c r="L23" s="113">
        <v>214.88449061667376</v>
      </c>
      <c r="M23" s="100">
        <v>129</v>
      </c>
      <c r="N23" s="90">
        <v>0</v>
      </c>
      <c r="O23" s="109">
        <v>10.763543711854966</v>
      </c>
      <c r="P23" s="104">
        <v>6.7142857142857144</v>
      </c>
      <c r="Q23" s="116">
        <v>0</v>
      </c>
      <c r="R23" s="120">
        <v>0</v>
      </c>
      <c r="S23" s="97">
        <v>-1</v>
      </c>
      <c r="T23" s="97">
        <v>0.73642437063612864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85</v>
      </c>
      <c r="I24">
        <v>1.7241406723062433E-4</v>
      </c>
      <c r="J24" s="80" t="str">
        <v>Kirtland AFB</v>
      </c>
      <c r="K24" s="87">
        <v>1.7241406723062433E-4</v>
      </c>
      <c r="L24" s="113">
        <v>213.00948292108905</v>
      </c>
      <c r="M24" s="100">
        <v>29.428571428571427</v>
      </c>
      <c r="N24" s="90">
        <v>0</v>
      </c>
      <c r="O24" s="109">
        <v>9.5610644038814243</v>
      </c>
      <c r="P24" s="104">
        <v>0.7142857142857143</v>
      </c>
      <c r="Q24" s="116">
        <v>0</v>
      </c>
      <c r="R24" s="120">
        <v>0</v>
      </c>
      <c r="S24" s="97">
        <v>-1</v>
      </c>
      <c r="T24" s="97">
        <v>0.66791588992194906</v>
      </c>
    </row>
    <row r="25" spans="1:20" ht="47.25" customHeight="1" x14ac:dyDescent="0.25">
      <c r="J25" s="77" t="s">
        <v>248</v>
      </c>
      <c r="K25" s="127" t="s">
        <v>378</v>
      </c>
      <c r="L25" s="128" t="s">
        <v>379</v>
      </c>
      <c r="M25" s="129" t="s">
        <v>382</v>
      </c>
      <c r="N25" s="129" t="s">
        <v>383</v>
      </c>
      <c r="O25" s="130" t="s">
        <v>386</v>
      </c>
      <c r="P25" s="131" t="s">
        <v>387</v>
      </c>
      <c r="Q25" s="131" t="s">
        <v>388</v>
      </c>
      <c r="R25" s="132" t="s">
        <v>391</v>
      </c>
      <c r="S25" s="133" t="s">
        <v>390</v>
      </c>
      <c r="T25" s="85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41.164804408599998</v>
      </c>
      <c r="B26">
        <v>-104.8632088</v>
      </c>
      <c r="C26">
        <v>56021</v>
      </c>
      <c r="D26" t="str">
        <v>AFGSC</v>
      </c>
      <c r="E26">
        <v>45</v>
      </c>
      <c r="F26" t="str">
        <v>GS</v>
      </c>
      <c r="G26">
        <v>104</v>
      </c>
      <c r="H26">
        <v>88</v>
      </c>
      <c r="I26">
        <v>1.4717691670531241E-4</v>
      </c>
      <c r="J26" s="78" t="str">
        <v>FE Warren AFB</v>
      </c>
      <c r="K26" s="87">
        <v>1.4717691670531241E-4</v>
      </c>
      <c r="L26" s="113">
        <v>400.59967966663862</v>
      </c>
      <c r="M26" s="100">
        <v>20.714285714285715</v>
      </c>
      <c r="N26" s="90">
        <v>0</v>
      </c>
      <c r="O26" s="109">
        <v>19.517645781565825</v>
      </c>
      <c r="P26" s="104">
        <v>1.8571428571428572</v>
      </c>
      <c r="Q26" s="116">
        <v>0</v>
      </c>
      <c r="R26" s="120">
        <v>0</v>
      </c>
      <c r="S26" s="97">
        <v>-1</v>
      </c>
      <c r="T26" s="97">
        <v>0.74597250000000004</v>
      </c>
    </row>
    <row r="27" spans="1:20" x14ac:dyDescent="0.25">
      <c r="A27">
        <v>32.500280958200001</v>
      </c>
      <c r="B27">
        <v>-93.599941340499996</v>
      </c>
      <c r="C27">
        <v>22015</v>
      </c>
      <c r="D27" t="str">
        <v>AFGSC</v>
      </c>
      <c r="E27">
        <v>7</v>
      </c>
      <c r="F27" t="str">
        <v>GS</v>
      </c>
      <c r="G27">
        <v>112</v>
      </c>
      <c r="H27">
        <v>92</v>
      </c>
      <c r="I27">
        <v>8.7256592123009417E-5</v>
      </c>
      <c r="J27" s="79" t="str">
        <v>Barksdale AFB</v>
      </c>
      <c r="K27" s="87">
        <v>8.7256592123009417E-5</v>
      </c>
      <c r="L27" s="113">
        <v>588.41597083061902</v>
      </c>
      <c r="M27" s="100">
        <v>61.428571428571431</v>
      </c>
      <c r="N27" s="90">
        <v>0</v>
      </c>
      <c r="O27" s="109">
        <v>45.081754027014377</v>
      </c>
      <c r="P27" s="104">
        <v>3.7142857142857144</v>
      </c>
      <c r="Q27" s="116">
        <v>0</v>
      </c>
      <c r="R27" s="120">
        <v>0</v>
      </c>
      <c r="S27" s="97">
        <v>-1</v>
      </c>
      <c r="T27" s="97">
        <v>0.83879075520833279</v>
      </c>
    </row>
    <row r="28" spans="1:20" x14ac:dyDescent="0.25">
      <c r="A28">
        <v>44.154783999999999</v>
      </c>
      <c r="B28">
        <v>-103.090037</v>
      </c>
      <c r="C28">
        <v>46093</v>
      </c>
      <c r="D28" t="str">
        <v>AFGSC</v>
      </c>
      <c r="E28">
        <v>39</v>
      </c>
      <c r="F28" t="str">
        <v>GS</v>
      </c>
      <c r="G28">
        <v>34</v>
      </c>
      <c r="H28">
        <v>97</v>
      </c>
      <c r="I28">
        <v>3.8826440116511524E-5</v>
      </c>
      <c r="J28" s="79" t="str">
        <v>Ellsworth AFB</v>
      </c>
      <c r="K28" s="87">
        <v>3.8826440116511524E-5</v>
      </c>
      <c r="L28" s="113">
        <v>151.97970779650606</v>
      </c>
      <c r="M28" s="100">
        <v>13.571428571428571</v>
      </c>
      <c r="N28" s="90">
        <v>0</v>
      </c>
      <c r="O28" s="109">
        <v>1.5886380605906556</v>
      </c>
      <c r="P28" s="104">
        <v>0.14285714285714285</v>
      </c>
      <c r="Q28" s="116">
        <v>0</v>
      </c>
      <c r="R28" s="120">
        <v>0</v>
      </c>
      <c r="S28" s="97">
        <v>-1</v>
      </c>
      <c r="T28" s="97">
        <v>0.93049839635171805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105</v>
      </c>
      <c r="I29">
        <v>3.2701268951392138E-6</v>
      </c>
      <c r="J29" s="79" t="str">
        <v>Dyess AFB</v>
      </c>
      <c r="K29" s="87">
        <v>3.2701268951392138E-6</v>
      </c>
      <c r="L29" s="113">
        <v>328.37441633184926</v>
      </c>
      <c r="M29" s="100">
        <v>39.714285714285715</v>
      </c>
      <c r="N29" s="90">
        <v>0</v>
      </c>
      <c r="O29" s="109">
        <v>2.606146161363883</v>
      </c>
      <c r="P29" s="104">
        <v>0</v>
      </c>
      <c r="Q29" s="116">
        <v>0</v>
      </c>
      <c r="R29" s="120">
        <v>0</v>
      </c>
      <c r="S29" s="97">
        <v>-1</v>
      </c>
      <c r="T29" s="97">
        <v>0.93502858630167018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116</v>
      </c>
      <c r="I30">
        <v>8.3359340474298694E-8</v>
      </c>
      <c r="J30" s="79" t="str">
        <v>Whiteman AFB</v>
      </c>
      <c r="K30" s="87">
        <v>8.3359340474298694E-8</v>
      </c>
      <c r="L30" s="113">
        <v>116.08281930069163</v>
      </c>
      <c r="M30" s="100">
        <v>17.142857142857142</v>
      </c>
      <c r="N30" s="90">
        <v>0</v>
      </c>
      <c r="O30" s="109">
        <v>3.2711837883667862</v>
      </c>
      <c r="P30" s="104">
        <v>0.7142857142857143</v>
      </c>
      <c r="Q30" s="116">
        <v>0</v>
      </c>
      <c r="R30" s="120">
        <v>0</v>
      </c>
      <c r="S30" s="97">
        <v>-1</v>
      </c>
      <c r="T30" s="97">
        <v>0.91007470530845536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121</v>
      </c>
      <c r="I31">
        <v>5.2239713049245196E-12</v>
      </c>
      <c r="J31" s="79" t="str">
        <v>Minot AFB</v>
      </c>
      <c r="K31" s="87">
        <v>5.2239713049245196E-12</v>
      </c>
      <c r="L31" s="113">
        <v>57.536723694562191</v>
      </c>
      <c r="M31" s="100">
        <v>0.42857142857142855</v>
      </c>
      <c r="N31" s="90">
        <v>0</v>
      </c>
      <c r="O31" s="109">
        <v>2.3484377018188649</v>
      </c>
      <c r="P31" s="104">
        <v>0</v>
      </c>
      <c r="Q31" s="116">
        <v>0</v>
      </c>
      <c r="R31" s="120">
        <v>0</v>
      </c>
      <c r="S31" s="97">
        <v>-1</v>
      </c>
      <c r="T31" s="97">
        <v>0.8920979259589652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123</v>
      </c>
      <c r="I32">
        <v>8.1998520041559358E-17</v>
      </c>
      <c r="J32" s="79" t="str">
        <v>Eielson AFB</v>
      </c>
      <c r="K32" s="87">
        <v>8.1998520041559358E-17</v>
      </c>
      <c r="L32" s="113">
        <v>87.765490609092495</v>
      </c>
      <c r="M32" s="100">
        <v>0</v>
      </c>
      <c r="N32" s="90">
        <v>0</v>
      </c>
      <c r="O32" s="109">
        <v>2.0650703672727646</v>
      </c>
      <c r="P32" s="104">
        <v>0</v>
      </c>
      <c r="Q32" s="116">
        <v>0</v>
      </c>
      <c r="R32" s="120">
        <v>0</v>
      </c>
      <c r="S32" s="97">
        <v>-1</v>
      </c>
      <c r="T32" s="97">
        <v>1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124</v>
      </c>
      <c r="I33">
        <v>3.0853904125163563E-19</v>
      </c>
      <c r="J33" s="80" t="str">
        <v>Malmstrom AFB</v>
      </c>
      <c r="K33" s="87">
        <v>3.0853904125163563E-19</v>
      </c>
      <c r="L33" s="113">
        <v>21.62733695390974</v>
      </c>
      <c r="M33" s="100">
        <v>0</v>
      </c>
      <c r="N33" s="90">
        <v>0</v>
      </c>
      <c r="O33" s="109">
        <v>2.4030374393233047</v>
      </c>
      <c r="P33" s="104">
        <v>0</v>
      </c>
      <c r="Q33" s="116">
        <v>0</v>
      </c>
      <c r="R33" s="120">
        <v>0</v>
      </c>
      <c r="S33" s="97">
        <v>-1</v>
      </c>
      <c r="T33" s="97">
        <v>1</v>
      </c>
    </row>
    <row r="34" spans="1:20" ht="43.5" customHeight="1" x14ac:dyDescent="0.25">
      <c r="J34" s="77" t="s">
        <v>155</v>
      </c>
      <c r="K34" s="93" t="s">
        <v>378</v>
      </c>
      <c r="L34" s="111" t="s">
        <v>379</v>
      </c>
      <c r="M34" s="94" t="s">
        <v>382</v>
      </c>
      <c r="N34" s="94" t="s">
        <v>383</v>
      </c>
      <c r="O34" s="107" t="s">
        <v>386</v>
      </c>
      <c r="P34" s="102" t="s">
        <v>387</v>
      </c>
      <c r="Q34" s="102" t="s">
        <v>388</v>
      </c>
      <c r="R34" s="71" t="s">
        <v>391</v>
      </c>
      <c r="S34" s="85" t="s">
        <v>390</v>
      </c>
      <c r="T34" s="85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42</v>
      </c>
      <c r="I35">
        <v>1.2010609879508088E-2</v>
      </c>
      <c r="J35" s="78" t="str">
        <v>Offutt AFB</v>
      </c>
      <c r="K35" s="87">
        <v>1.2010609879508088E-2</v>
      </c>
      <c r="L35" s="113">
        <v>507.85908205127117</v>
      </c>
      <c r="M35" s="100">
        <v>249.57142857142858</v>
      </c>
      <c r="N35" s="90">
        <v>0</v>
      </c>
      <c r="O35" s="109">
        <v>4.327336779595969</v>
      </c>
      <c r="P35" s="104">
        <v>1.7142857142857142</v>
      </c>
      <c r="Q35" s="116">
        <v>0</v>
      </c>
      <c r="R35" s="120">
        <v>0</v>
      </c>
      <c r="S35" s="97">
        <v>-1</v>
      </c>
      <c r="T35" s="97">
        <v>0.78181092911088057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54</v>
      </c>
      <c r="I36">
        <v>2.9203263831544231E-3</v>
      </c>
      <c r="J36" s="79" t="str">
        <v>Beale AFB</v>
      </c>
      <c r="K36" s="87">
        <v>2.9203263831544231E-3</v>
      </c>
      <c r="L36" s="113">
        <v>78.04583678322858</v>
      </c>
      <c r="M36" s="100">
        <v>38.142857142857146</v>
      </c>
      <c r="N36" s="90">
        <v>0</v>
      </c>
      <c r="O36" s="109">
        <v>3.4449456114362693</v>
      </c>
      <c r="P36" s="104">
        <v>0.5714285714285714</v>
      </c>
      <c r="Q36" s="116">
        <v>0</v>
      </c>
      <c r="R36" s="120">
        <v>0</v>
      </c>
      <c r="S36" s="97">
        <v>-1</v>
      </c>
      <c r="T36" s="97">
        <v>0.70536283582089554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118</v>
      </c>
      <c r="I37">
        <v>3.6713315024937818E-8</v>
      </c>
      <c r="J37" s="80" t="str">
        <v>Grand Forks AFB</v>
      </c>
      <c r="K37" s="87">
        <v>3.6713315024937818E-8</v>
      </c>
      <c r="L37" s="113">
        <v>330.56699594339329</v>
      </c>
      <c r="M37" s="100">
        <v>2.2857142857142856</v>
      </c>
      <c r="N37" s="90">
        <v>0</v>
      </c>
      <c r="O37" s="109">
        <v>3.8708079150280246</v>
      </c>
      <c r="P37" s="104">
        <v>0</v>
      </c>
      <c r="Q37" s="116">
        <v>0</v>
      </c>
      <c r="R37" s="120">
        <v>0</v>
      </c>
      <c r="S37" s="97">
        <v>-1</v>
      </c>
      <c r="T37" s="97">
        <v>0.8920979259589652</v>
      </c>
    </row>
    <row r="38" spans="1:20" ht="45" customHeight="1" x14ac:dyDescent="0.25">
      <c r="J38" s="77" t="s">
        <v>249</v>
      </c>
      <c r="K38" s="127" t="s">
        <v>378</v>
      </c>
      <c r="L38" s="128" t="s">
        <v>379</v>
      </c>
      <c r="M38" s="129" t="s">
        <v>382</v>
      </c>
      <c r="N38" s="129" t="s">
        <v>383</v>
      </c>
      <c r="O38" s="130" t="s">
        <v>386</v>
      </c>
      <c r="P38" s="131" t="s">
        <v>387</v>
      </c>
      <c r="Q38" s="131" t="s">
        <v>388</v>
      </c>
      <c r="R38" s="132" t="s">
        <v>391</v>
      </c>
      <c r="S38" s="133" t="s">
        <v>390</v>
      </c>
      <c r="T38" s="85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5</v>
      </c>
      <c r="I39">
        <v>9.5606305629362005</v>
      </c>
      <c r="J39" s="78" t="str">
        <v>Joint Base McGuire</v>
      </c>
      <c r="K39" s="87">
        <v>9.5606305629362005</v>
      </c>
      <c r="L39" s="113">
        <v>1514.1051158351554</v>
      </c>
      <c r="M39" s="100">
        <v>1151.7142857142858</v>
      </c>
      <c r="N39" s="90">
        <v>0</v>
      </c>
      <c r="O39" s="109">
        <v>110.85698688456419</v>
      </c>
      <c r="P39" s="104">
        <v>98</v>
      </c>
      <c r="Q39" s="116">
        <v>0</v>
      </c>
      <c r="R39" s="120">
        <v>0</v>
      </c>
      <c r="S39" s="97">
        <v>-1</v>
      </c>
      <c r="T39" s="97">
        <v>0.2716045510455104</v>
      </c>
    </row>
    <row r="40" spans="1:20" x14ac:dyDescent="0.25">
      <c r="A40">
        <v>38.805160991999998</v>
      </c>
      <c r="B40">
        <v>-76.874437424700005</v>
      </c>
      <c r="C40">
        <v>24033</v>
      </c>
      <c r="D40" t="str">
        <v>AFDW</v>
      </c>
      <c r="E40">
        <v>67</v>
      </c>
      <c r="F40" t="str">
        <v>RGM</v>
      </c>
      <c r="G40">
        <v>42</v>
      </c>
      <c r="H40">
        <v>8</v>
      </c>
      <c r="I40">
        <v>3.2643610139326285</v>
      </c>
      <c r="J40" s="79" t="str">
        <v>Joint Base Andrews</v>
      </c>
      <c r="K40" s="87">
        <v>3.2643610139326285</v>
      </c>
      <c r="L40" s="113">
        <v>944.48268018743465</v>
      </c>
      <c r="M40" s="100">
        <v>1746</v>
      </c>
      <c r="N40" s="90">
        <v>0</v>
      </c>
      <c r="O40" s="109">
        <v>39.312652963367981</v>
      </c>
      <c r="P40" s="104">
        <v>58.571428571428569</v>
      </c>
      <c r="Q40" s="116">
        <v>0</v>
      </c>
      <c r="R40" s="120">
        <v>0</v>
      </c>
      <c r="S40" s="97">
        <v>-1</v>
      </c>
      <c r="T40" s="97">
        <v>5.7190933013347434E-2</v>
      </c>
    </row>
    <row r="41" spans="1:20" x14ac:dyDescent="0.25">
      <c r="A41">
        <v>42.199098671999998</v>
      </c>
      <c r="B41">
        <v>-72.536526639000002</v>
      </c>
      <c r="C41">
        <v>25013</v>
      </c>
      <c r="D41" t="str">
        <v>AFRC</v>
      </c>
      <c r="E41">
        <v>152</v>
      </c>
      <c r="F41" t="str">
        <v>RGM</v>
      </c>
      <c r="G41">
        <v>45</v>
      </c>
      <c r="H41">
        <v>10</v>
      </c>
      <c r="I41">
        <v>2.9150061032283503</v>
      </c>
      <c r="J41" s="79" t="str">
        <v>439th AW Westover AFB</v>
      </c>
      <c r="K41" s="87">
        <v>2.9150061032283503</v>
      </c>
      <c r="L41" s="113">
        <v>1113.7792541692722</v>
      </c>
      <c r="M41" s="100">
        <v>392.57142857142856</v>
      </c>
      <c r="N41" s="90">
        <v>0</v>
      </c>
      <c r="O41" s="109">
        <v>93.022136071612451</v>
      </c>
      <c r="P41" s="104">
        <v>72.285714285714292</v>
      </c>
      <c r="Q41" s="116">
        <v>0</v>
      </c>
      <c r="R41" s="120">
        <v>0</v>
      </c>
      <c r="S41" s="97">
        <v>-1</v>
      </c>
      <c r="T41" s="97">
        <v>0.50483754512635381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1.2523229119343744</v>
      </c>
      <c r="J42" s="79" t="str">
        <v>Dover AFB</v>
      </c>
      <c r="K42" s="87">
        <v>1.2523229119343744</v>
      </c>
      <c r="L42" s="113">
        <v>1036.849467676127</v>
      </c>
      <c r="M42" s="100">
        <v>634.42857142857144</v>
      </c>
      <c r="N42" s="90">
        <v>0</v>
      </c>
      <c r="O42" s="109">
        <v>61.033443520914119</v>
      </c>
      <c r="P42" s="104">
        <v>42.857142857142854</v>
      </c>
      <c r="Q42" s="116">
        <v>0</v>
      </c>
      <c r="R42" s="120">
        <v>0</v>
      </c>
      <c r="S42" s="97">
        <v>-1</v>
      </c>
      <c r="T42" s="97">
        <v>0.67670415959252894</v>
      </c>
    </row>
    <row r="43" spans="1:20" x14ac:dyDescent="0.25">
      <c r="A43">
        <v>38.5414818076</v>
      </c>
      <c r="B43">
        <v>-89.853703655900006</v>
      </c>
      <c r="C43">
        <v>17163</v>
      </c>
      <c r="D43" t="str">
        <v>AMC</v>
      </c>
      <c r="E43">
        <v>128</v>
      </c>
      <c r="F43" t="str">
        <v>RGM</v>
      </c>
      <c r="G43">
        <v>56</v>
      </c>
      <c r="H43">
        <v>19</v>
      </c>
      <c r="I43">
        <v>0.20097741376481826</v>
      </c>
      <c r="J43" s="79" t="str">
        <v>Scott AFB</v>
      </c>
      <c r="K43" s="87">
        <v>0.20097741376481826</v>
      </c>
      <c r="L43" s="113">
        <v>370.82030375224952</v>
      </c>
      <c r="M43" s="100">
        <v>119</v>
      </c>
      <c r="N43" s="90">
        <v>0</v>
      </c>
      <c r="O43" s="109">
        <v>29.476757205954168</v>
      </c>
      <c r="P43" s="104">
        <v>15.285714285714286</v>
      </c>
      <c r="Q43" s="116">
        <v>0</v>
      </c>
      <c r="R43" s="120">
        <v>0</v>
      </c>
      <c r="S43" s="97">
        <v>-1</v>
      </c>
      <c r="T43" s="97">
        <v>0.54354887820512832</v>
      </c>
    </row>
    <row r="44" spans="1:20" x14ac:dyDescent="0.25">
      <c r="A44">
        <v>44.8903961018</v>
      </c>
      <c r="B44">
        <v>-93.202498253300007</v>
      </c>
      <c r="C44">
        <v>27053</v>
      </c>
      <c r="D44" t="str">
        <v>AFRC</v>
      </c>
      <c r="E44">
        <v>96</v>
      </c>
      <c r="F44" t="str">
        <v>RGM</v>
      </c>
      <c r="G44">
        <v>2</v>
      </c>
      <c r="H44">
        <v>21</v>
      </c>
      <c r="I44">
        <v>0.14500873439135781</v>
      </c>
      <c r="J44" s="79" t="str">
        <v>934th AW Minneapolis - St. Paul IAP</v>
      </c>
      <c r="K44" s="87">
        <v>0.14500873439135781</v>
      </c>
      <c r="L44" s="113">
        <v>442.41622684983014</v>
      </c>
      <c r="M44" s="100">
        <v>463.14285714285717</v>
      </c>
      <c r="N44" s="90">
        <v>0</v>
      </c>
      <c r="O44" s="109">
        <v>23.628457708959786</v>
      </c>
      <c r="P44" s="104">
        <v>21.285714285714285</v>
      </c>
      <c r="Q44" s="116">
        <v>0</v>
      </c>
      <c r="R44" s="120">
        <v>0</v>
      </c>
      <c r="S44" s="97">
        <v>-0.8</v>
      </c>
      <c r="T44" s="97">
        <v>0.63092029454416565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23</v>
      </c>
      <c r="I45">
        <v>7.6536905777577158E-2</v>
      </c>
      <c r="J45" s="79" t="str">
        <v>94th AW Dobbins ARB</v>
      </c>
      <c r="K45" s="87">
        <v>7.6536905777577158E-2</v>
      </c>
      <c r="L45" s="113">
        <v>402.67452265683681</v>
      </c>
      <c r="M45" s="100">
        <v>477</v>
      </c>
      <c r="N45" s="90">
        <v>0</v>
      </c>
      <c r="O45" s="109">
        <v>16.329466164766096</v>
      </c>
      <c r="P45" s="104">
        <v>22.142857142857142</v>
      </c>
      <c r="Q45" s="116">
        <v>0</v>
      </c>
      <c r="R45" s="120">
        <v>0</v>
      </c>
      <c r="S45" s="97">
        <v>-1</v>
      </c>
      <c r="T45" s="97">
        <v>0.65910190288402604</v>
      </c>
    </row>
    <row r="46" spans="1:20" x14ac:dyDescent="0.25">
      <c r="A46">
        <v>40.654055043</v>
      </c>
      <c r="B46">
        <v>-86.151417092200006</v>
      </c>
      <c r="C46">
        <v>18103</v>
      </c>
      <c r="D46" t="str">
        <v>AFRC</v>
      </c>
      <c r="E46">
        <v>54</v>
      </c>
      <c r="F46" t="str">
        <v>RGM</v>
      </c>
      <c r="G46">
        <v>76</v>
      </c>
      <c r="H46">
        <v>32</v>
      </c>
      <c r="I46">
        <v>3.4410600934549847E-2</v>
      </c>
      <c r="J46" s="79" t="str">
        <v>343th ARW Grissom ARB</v>
      </c>
      <c r="K46" s="87">
        <v>3.4410600934549847E-2</v>
      </c>
      <c r="L46" s="113">
        <v>648.39528473768621</v>
      </c>
      <c r="M46" s="100">
        <v>253</v>
      </c>
      <c r="N46" s="90">
        <v>0</v>
      </c>
      <c r="O46" s="109">
        <v>36.034071974710749</v>
      </c>
      <c r="P46" s="104">
        <v>12.571428571428571</v>
      </c>
      <c r="Q46" s="116">
        <v>0</v>
      </c>
      <c r="R46" s="120">
        <v>0</v>
      </c>
      <c r="S46" s="97">
        <v>-1</v>
      </c>
      <c r="T46" s="97">
        <v>0.77760353822017958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24</v>
      </c>
      <c r="H47">
        <v>43</v>
      </c>
      <c r="I47">
        <v>1.005421102102309E-2</v>
      </c>
      <c r="J47" s="79" t="str">
        <v>163 ATKW March AFB</v>
      </c>
      <c r="K47" s="87">
        <v>1.005421102102309E-2</v>
      </c>
      <c r="L47" s="113">
        <v>213.35512836769664</v>
      </c>
      <c r="M47" s="100">
        <v>256.85714285714283</v>
      </c>
      <c r="N47" s="90">
        <v>0</v>
      </c>
      <c r="O47" s="109">
        <v>7.0463378846433127</v>
      </c>
      <c r="P47" s="104">
        <v>7.5714285714285712</v>
      </c>
      <c r="Q47" s="116">
        <v>0</v>
      </c>
      <c r="R47" s="120">
        <v>0</v>
      </c>
      <c r="S47" s="97">
        <v>-1</v>
      </c>
      <c r="T47" s="97">
        <v>0.70536283582089554</v>
      </c>
    </row>
    <row r="48" spans="1:20" x14ac:dyDescent="0.25">
      <c r="A48">
        <v>38.267292482400002</v>
      </c>
      <c r="B48">
        <v>-121.94176292900001</v>
      </c>
      <c r="C48">
        <v>6095</v>
      </c>
      <c r="D48" t="str">
        <v>AMC</v>
      </c>
      <c r="E48">
        <v>143</v>
      </c>
      <c r="F48" t="str">
        <v>RGM</v>
      </c>
      <c r="G48">
        <v>15</v>
      </c>
      <c r="H48">
        <v>48</v>
      </c>
      <c r="I48">
        <v>5.2176359363897175E-3</v>
      </c>
      <c r="J48" s="79" t="str">
        <v>Travis AFB</v>
      </c>
      <c r="K48" s="87">
        <v>5.2176359363897175E-3</v>
      </c>
      <c r="L48" s="113">
        <v>163.00540476682713</v>
      </c>
      <c r="M48" s="100">
        <v>231.71428571428572</v>
      </c>
      <c r="N48" s="90">
        <v>0</v>
      </c>
      <c r="O48" s="109">
        <v>5.0444490386603267</v>
      </c>
      <c r="P48" s="104">
        <v>3.8571428571428572</v>
      </c>
      <c r="Q48" s="116">
        <v>0</v>
      </c>
      <c r="R48" s="120">
        <v>0</v>
      </c>
      <c r="S48" s="97">
        <v>-1</v>
      </c>
      <c r="T48" s="97">
        <v>0.70536283582089554</v>
      </c>
    </row>
    <row r="49" spans="1:20" x14ac:dyDescent="0.25">
      <c r="A49">
        <v>40.4930422845</v>
      </c>
      <c r="B49">
        <v>-80.210503357600004</v>
      </c>
      <c r="C49">
        <v>42003</v>
      </c>
      <c r="D49" t="str">
        <v>AFRC</v>
      </c>
      <c r="E49">
        <v>116</v>
      </c>
      <c r="F49" t="str">
        <v>RGM</v>
      </c>
      <c r="G49">
        <v>92</v>
      </c>
      <c r="H49">
        <v>53</v>
      </c>
      <c r="I49">
        <v>3.0384370115564565E-3</v>
      </c>
      <c r="J49" s="79" t="str">
        <v>911th AW Pittsburgh IAP ARS</v>
      </c>
      <c r="K49" s="87">
        <v>3.0384370115564565E-3</v>
      </c>
      <c r="L49" s="113">
        <v>203.23724727920302</v>
      </c>
      <c r="M49" s="100">
        <v>106</v>
      </c>
      <c r="N49" s="90">
        <v>0</v>
      </c>
      <c r="O49" s="109">
        <v>16.99196657580222</v>
      </c>
      <c r="P49" s="104">
        <v>3.2857142857142856</v>
      </c>
      <c r="Q49" s="116">
        <v>0</v>
      </c>
      <c r="R49" s="120">
        <v>0</v>
      </c>
      <c r="S49" s="97">
        <v>-1</v>
      </c>
      <c r="T49" s="97">
        <v>0.6791909448818898</v>
      </c>
    </row>
    <row r="50" spans="1:20" x14ac:dyDescent="0.25">
      <c r="A50">
        <v>27.8436157481</v>
      </c>
      <c r="B50">
        <v>-82.501037888100001</v>
      </c>
      <c r="C50">
        <v>12057</v>
      </c>
      <c r="D50" t="str">
        <v>AMC</v>
      </c>
      <c r="E50">
        <v>83</v>
      </c>
      <c r="F50" t="str">
        <v>RGM</v>
      </c>
      <c r="G50">
        <v>28</v>
      </c>
      <c r="H50">
        <v>61</v>
      </c>
      <c r="I50">
        <v>1.998865690489193E-3</v>
      </c>
      <c r="J50" s="79" t="str">
        <v>MacDill AFB</v>
      </c>
      <c r="K50" s="87">
        <v>1.998865690489193E-3</v>
      </c>
      <c r="L50" s="113">
        <v>144.23101415505627</v>
      </c>
      <c r="M50" s="100">
        <v>122</v>
      </c>
      <c r="N50" s="90">
        <v>0</v>
      </c>
      <c r="O50" s="109">
        <v>8.7388985617653994</v>
      </c>
      <c r="P50" s="104">
        <v>4.8571428571428568</v>
      </c>
      <c r="Q50" s="116">
        <v>0</v>
      </c>
      <c r="R50" s="120">
        <v>0</v>
      </c>
      <c r="S50" s="97">
        <v>-1</v>
      </c>
      <c r="T50" s="97">
        <v>0.87069791314538092</v>
      </c>
    </row>
    <row r="51" spans="1:20" x14ac:dyDescent="0.25">
      <c r="A51">
        <v>41.267394009699998</v>
      </c>
      <c r="B51">
        <v>-80.6788193398</v>
      </c>
      <c r="C51">
        <v>39155</v>
      </c>
      <c r="D51" t="str">
        <v>AFRC</v>
      </c>
      <c r="E51">
        <v>156</v>
      </c>
      <c r="F51" t="str">
        <v>RGM</v>
      </c>
      <c r="G51">
        <v>9</v>
      </c>
      <c r="H51">
        <v>64</v>
      </c>
      <c r="I51">
        <v>1.8908306731144644E-3</v>
      </c>
      <c r="J51" s="79" t="str">
        <v>910th AW Youngstown JARS</v>
      </c>
      <c r="K51" s="87">
        <v>1.8908306731144644E-3</v>
      </c>
      <c r="L51" s="113">
        <v>277.68672646421805</v>
      </c>
      <c r="M51" s="100">
        <v>216.71428571428572</v>
      </c>
      <c r="N51" s="90">
        <v>0</v>
      </c>
      <c r="O51" s="109">
        <v>23.130989622753543</v>
      </c>
      <c r="P51" s="104">
        <v>8</v>
      </c>
      <c r="Q51" s="116">
        <v>0</v>
      </c>
      <c r="R51" s="120">
        <v>0</v>
      </c>
      <c r="S51" s="97">
        <v>-1</v>
      </c>
      <c r="T51" s="97">
        <v>0.73642437063612864</v>
      </c>
    </row>
    <row r="52" spans="1:20" x14ac:dyDescent="0.25">
      <c r="A52">
        <v>47.618658224900003</v>
      </c>
      <c r="B52">
        <v>-117.648382681</v>
      </c>
      <c r="C52">
        <v>53063</v>
      </c>
      <c r="D52" t="str">
        <v>AMC</v>
      </c>
      <c r="E52">
        <v>41</v>
      </c>
      <c r="F52" t="str">
        <v>RGM</v>
      </c>
      <c r="G52">
        <v>103</v>
      </c>
      <c r="H52">
        <v>89</v>
      </c>
      <c r="I52">
        <v>1.3330390110766085E-4</v>
      </c>
      <c r="J52" s="79" t="str">
        <v>Fairchild AFB</v>
      </c>
      <c r="K52" s="87">
        <v>1.3330390110766085E-4</v>
      </c>
      <c r="L52" s="113">
        <v>87.022627119167851</v>
      </c>
      <c r="M52" s="100">
        <v>17.571428571428573</v>
      </c>
      <c r="N52" s="90">
        <v>0</v>
      </c>
      <c r="O52" s="109">
        <v>4.079185646210993</v>
      </c>
      <c r="P52" s="104">
        <v>0.14285714285714285</v>
      </c>
      <c r="Q52" s="116">
        <v>0</v>
      </c>
      <c r="R52" s="120">
        <v>0</v>
      </c>
      <c r="S52" s="97">
        <v>-1</v>
      </c>
      <c r="T52" s="97">
        <v>0.93566389126310301</v>
      </c>
    </row>
    <row r="53" spans="1:20" x14ac:dyDescent="0.25">
      <c r="A53">
        <v>32.899327309999997</v>
      </c>
      <c r="B53">
        <v>-80.050431143599994</v>
      </c>
      <c r="C53">
        <v>45019</v>
      </c>
      <c r="D53" t="str">
        <v>AMC</v>
      </c>
      <c r="E53">
        <v>68</v>
      </c>
      <c r="F53" t="str">
        <v>RGM</v>
      </c>
      <c r="G53">
        <v>35</v>
      </c>
      <c r="H53">
        <v>90</v>
      </c>
      <c r="I53">
        <v>1.1868762595665124E-4</v>
      </c>
      <c r="J53" s="79" t="str">
        <v>Charleston AFB</v>
      </c>
      <c r="K53" s="87">
        <v>1.1868762595665124E-4</v>
      </c>
      <c r="L53" s="113">
        <v>185.39805556961304</v>
      </c>
      <c r="M53" s="100">
        <v>40.571428571428569</v>
      </c>
      <c r="N53" s="90">
        <v>0</v>
      </c>
      <c r="O53" s="109">
        <v>9.318099846652995</v>
      </c>
      <c r="P53" s="104">
        <v>1.8571428571428572</v>
      </c>
      <c r="Q53" s="116">
        <v>0</v>
      </c>
      <c r="R53" s="120">
        <v>0</v>
      </c>
      <c r="S53" s="97">
        <v>-1</v>
      </c>
      <c r="T53" s="97">
        <v>0.90493756086343047</v>
      </c>
    </row>
    <row r="54" spans="1:20" x14ac:dyDescent="0.25">
      <c r="A54">
        <v>34.903999893700004</v>
      </c>
      <c r="B54">
        <v>-92.138474093900001</v>
      </c>
      <c r="C54">
        <v>5119</v>
      </c>
      <c r="D54" t="str">
        <v>AMC</v>
      </c>
      <c r="E54">
        <v>79</v>
      </c>
      <c r="F54" t="str">
        <v>RGM</v>
      </c>
      <c r="G54">
        <v>105</v>
      </c>
      <c r="H54">
        <v>94</v>
      </c>
      <c r="I54">
        <v>8.1580538160686073E-5</v>
      </c>
      <c r="J54" s="79" t="str">
        <v>Little Rock AFB</v>
      </c>
      <c r="K54" s="87">
        <v>8.1580538160686073E-5</v>
      </c>
      <c r="L54" s="113">
        <v>181.97831802815807</v>
      </c>
      <c r="M54" s="100">
        <v>22.714285714285715</v>
      </c>
      <c r="N54" s="90">
        <v>0</v>
      </c>
      <c r="O54" s="109">
        <v>6.5686123945090102</v>
      </c>
      <c r="P54" s="104">
        <v>1</v>
      </c>
      <c r="Q54" s="116">
        <v>0</v>
      </c>
      <c r="R54" s="120">
        <v>0</v>
      </c>
      <c r="S54" s="97">
        <v>-1</v>
      </c>
      <c r="T54" s="97">
        <v>0.93354934739509432</v>
      </c>
    </row>
    <row r="55" spans="1:20" x14ac:dyDescent="0.25">
      <c r="A55">
        <v>37.625182951200003</v>
      </c>
      <c r="B55">
        <v>-97.260272762499994</v>
      </c>
      <c r="C55">
        <v>20173</v>
      </c>
      <c r="D55" t="str">
        <v>AMC</v>
      </c>
      <c r="E55">
        <v>89</v>
      </c>
      <c r="F55" t="str">
        <v>RGM</v>
      </c>
      <c r="G55">
        <v>99</v>
      </c>
      <c r="H55">
        <v>96</v>
      </c>
      <c r="I55">
        <v>3.9378079445604603E-5</v>
      </c>
      <c r="J55" s="79" t="str">
        <v>McConnell AFB</v>
      </c>
      <c r="K55" s="87">
        <v>3.9378079445604603E-5</v>
      </c>
      <c r="L55" s="113">
        <v>95.26037636246933</v>
      </c>
      <c r="M55" s="100">
        <v>5.8571428571428568</v>
      </c>
      <c r="N55" s="90">
        <v>0</v>
      </c>
      <c r="O55" s="109">
        <v>3.9591844080119496</v>
      </c>
      <c r="P55" s="104">
        <v>0</v>
      </c>
      <c r="Q55" s="116">
        <v>0</v>
      </c>
      <c r="R55" s="120">
        <v>0</v>
      </c>
      <c r="S55" s="97">
        <v>-1</v>
      </c>
      <c r="T55" s="97">
        <v>0.98305099601593626</v>
      </c>
    </row>
    <row r="56" spans="1:20" ht="44.25" customHeight="1" x14ac:dyDescent="0.25">
      <c r="J56" s="81" t="s">
        <v>253</v>
      </c>
      <c r="K56" s="127" t="s">
        <v>378</v>
      </c>
      <c r="L56" s="128" t="s">
        <v>379</v>
      </c>
      <c r="M56" s="129" t="s">
        <v>382</v>
      </c>
      <c r="N56" s="129" t="s">
        <v>383</v>
      </c>
      <c r="O56" s="130" t="s">
        <v>386</v>
      </c>
      <c r="P56" s="131" t="s">
        <v>387</v>
      </c>
      <c r="Q56" s="131" t="s">
        <v>388</v>
      </c>
      <c r="R56" s="132" t="s">
        <v>391</v>
      </c>
      <c r="S56" s="133" t="s">
        <v>390</v>
      </c>
      <c r="T56" s="85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31</v>
      </c>
      <c r="I57">
        <v>3.6782314346786617E-2</v>
      </c>
      <c r="J57" s="79" t="str">
        <v>Buckley AFB</v>
      </c>
      <c r="K57" s="87">
        <v>3.6782314346786617E-2</v>
      </c>
      <c r="L57" s="113">
        <v>504.318538194327</v>
      </c>
      <c r="M57" s="100">
        <v>279.71428571428572</v>
      </c>
      <c r="N57" s="90">
        <v>0</v>
      </c>
      <c r="O57" s="109">
        <v>29.529056430418105</v>
      </c>
      <c r="P57" s="104">
        <v>14.571428571428571</v>
      </c>
      <c r="Q57" s="116">
        <v>0</v>
      </c>
      <c r="R57" s="120">
        <v>0</v>
      </c>
      <c r="S57" s="97">
        <v>-1</v>
      </c>
      <c r="T57" s="97">
        <v>0.62221431303613861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45</v>
      </c>
      <c r="I58">
        <v>8.1249038533678947E-3</v>
      </c>
      <c r="J58" s="79" t="str">
        <v>Vandenberg AFB</v>
      </c>
      <c r="K58" s="87">
        <v>8.1249038533678947E-3</v>
      </c>
      <c r="L58" s="113">
        <v>264.52488315675498</v>
      </c>
      <c r="M58" s="100">
        <v>15.142857142857142</v>
      </c>
      <c r="N58" s="90">
        <v>0</v>
      </c>
      <c r="O58" s="109">
        <v>1.7817738243719248</v>
      </c>
      <c r="P58" s="104">
        <v>0</v>
      </c>
      <c r="Q58" s="116">
        <v>0</v>
      </c>
      <c r="R58" s="120">
        <v>0</v>
      </c>
      <c r="S58" s="97">
        <v>-1</v>
      </c>
      <c r="T58" s="97">
        <v>0.70536283582089554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78</v>
      </c>
      <c r="H59">
        <v>57</v>
      </c>
      <c r="I59">
        <v>2.4324870720711499E-3</v>
      </c>
      <c r="J59" s="79" t="str">
        <v>Petersen AFB</v>
      </c>
      <c r="K59" s="87">
        <v>2.4324870720711499E-3</v>
      </c>
      <c r="L59" s="113">
        <v>211.77570563546766</v>
      </c>
      <c r="M59" s="100">
        <v>44.142857142857146</v>
      </c>
      <c r="N59" s="90">
        <v>0</v>
      </c>
      <c r="O59" s="109">
        <v>11.391358249340559</v>
      </c>
      <c r="P59" s="104">
        <v>0.5714285714285714</v>
      </c>
      <c r="Q59" s="116">
        <v>0</v>
      </c>
      <c r="R59" s="120">
        <v>0</v>
      </c>
      <c r="S59" s="97">
        <v>-1</v>
      </c>
      <c r="T59" s="97">
        <v>0.62221431303613861</v>
      </c>
    </row>
    <row r="60" spans="1:20" x14ac:dyDescent="0.25">
      <c r="A60">
        <v>28.486827244400001</v>
      </c>
      <c r="B60">
        <v>-80.567111287000003</v>
      </c>
      <c r="C60">
        <v>12009</v>
      </c>
      <c r="D60" t="str">
        <v>USSF</v>
      </c>
      <c r="E60">
        <v>17</v>
      </c>
      <c r="F60" t="str">
        <v>SS</v>
      </c>
      <c r="G60">
        <v>86</v>
      </c>
      <c r="H60">
        <v>70</v>
      </c>
      <c r="I60">
        <v>1.2655395132209796E-3</v>
      </c>
      <c r="J60" s="79" t="str">
        <v>Cape Canaveral AFS</v>
      </c>
      <c r="K60" s="87">
        <v>1.2655395132209796E-3</v>
      </c>
      <c r="L60" s="113">
        <v>127.14456219118432</v>
      </c>
      <c r="M60" s="100">
        <v>124.14285714285714</v>
      </c>
      <c r="N60" s="90">
        <v>0</v>
      </c>
      <c r="O60" s="109">
        <v>3.9022716165467539</v>
      </c>
      <c r="P60" s="104">
        <v>2</v>
      </c>
      <c r="Q60" s="116">
        <v>0</v>
      </c>
      <c r="R60" s="120">
        <v>0</v>
      </c>
      <c r="S60" s="97">
        <v>-1</v>
      </c>
      <c r="T60" s="97">
        <v>0.87069791314538092</v>
      </c>
    </row>
    <row r="61" spans="1:20" x14ac:dyDescent="0.25">
      <c r="A61">
        <v>28.2338726202</v>
      </c>
      <c r="B61">
        <v>-80.608007315999998</v>
      </c>
      <c r="C61">
        <v>12009</v>
      </c>
      <c r="D61" t="str">
        <v>USSF</v>
      </c>
      <c r="E61">
        <v>112</v>
      </c>
      <c r="F61" t="str">
        <v>SS</v>
      </c>
      <c r="G61">
        <v>44</v>
      </c>
      <c r="H61">
        <v>70</v>
      </c>
      <c r="I61">
        <v>1.2655395132209796E-3</v>
      </c>
      <c r="J61" s="80" t="str">
        <v>Patrick AFB</v>
      </c>
      <c r="K61" s="87">
        <v>1.2655395132209796E-3</v>
      </c>
      <c r="L61" s="113">
        <v>127.14456219118432</v>
      </c>
      <c r="M61" s="100">
        <v>59</v>
      </c>
      <c r="N61" s="90">
        <v>0</v>
      </c>
      <c r="O61" s="109">
        <v>3.6462173163306959</v>
      </c>
      <c r="P61" s="104">
        <v>1</v>
      </c>
      <c r="Q61" s="116">
        <v>0</v>
      </c>
      <c r="R61" s="120">
        <v>0</v>
      </c>
      <c r="S61" s="97">
        <v>-1</v>
      </c>
      <c r="T61" s="97">
        <v>0.87069791314538092</v>
      </c>
    </row>
    <row r="62" spans="1:20" ht="43.5" customHeight="1" x14ac:dyDescent="0.25">
      <c r="J62" s="77" t="s">
        <v>250</v>
      </c>
      <c r="K62" s="93" t="s">
        <v>378</v>
      </c>
      <c r="L62" s="111" t="s">
        <v>379</v>
      </c>
      <c r="M62" s="94" t="s">
        <v>382</v>
      </c>
      <c r="N62" s="94" t="s">
        <v>383</v>
      </c>
      <c r="O62" s="107" t="s">
        <v>386</v>
      </c>
      <c r="P62" s="102" t="s">
        <v>387</v>
      </c>
      <c r="Q62" s="102" t="s">
        <v>388</v>
      </c>
      <c r="R62" s="71" t="s">
        <v>391</v>
      </c>
      <c r="S62" s="85" t="s">
        <v>390</v>
      </c>
      <c r="T62" s="85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26</v>
      </c>
      <c r="I63">
        <v>6.5504790611620164E-2</v>
      </c>
      <c r="J63" s="78" t="str">
        <v>Edwards AFB</v>
      </c>
      <c r="K63" s="86">
        <v>6.5504790611620164E-2</v>
      </c>
      <c r="L63" s="112">
        <v>523.39686172133906</v>
      </c>
      <c r="M63" s="99">
        <v>1490.5714285714287</v>
      </c>
      <c r="N63" s="92">
        <v>0</v>
      </c>
      <c r="O63" s="108">
        <v>21.939228519826983</v>
      </c>
      <c r="P63" s="103">
        <v>37.857142857142854</v>
      </c>
      <c r="Q63" s="115">
        <v>0</v>
      </c>
      <c r="R63" s="119">
        <v>0</v>
      </c>
      <c r="S63" s="96">
        <v>-1</v>
      </c>
      <c r="T63" s="96">
        <v>0.70536283582089554</v>
      </c>
    </row>
    <row r="64" spans="1:20" x14ac:dyDescent="0.25">
      <c r="A64">
        <v>32.383000035099997</v>
      </c>
      <c r="B64">
        <v>-86.356266017300001</v>
      </c>
      <c r="C64">
        <v>1101</v>
      </c>
      <c r="D64" t="str">
        <v>AETC</v>
      </c>
      <c r="E64">
        <v>88</v>
      </c>
      <c r="F64" t="str">
        <v>TR</v>
      </c>
      <c r="G64">
        <v>54</v>
      </c>
      <c r="H64">
        <v>38</v>
      </c>
      <c r="I64">
        <v>1.9073346895511246E-2</v>
      </c>
      <c r="J64" s="79" t="str">
        <v>Maxwell AFB</v>
      </c>
      <c r="K64" s="87">
        <v>1.9073346895511246E-2</v>
      </c>
      <c r="L64" s="113">
        <v>548.17718980379664</v>
      </c>
      <c r="M64" s="100">
        <v>181</v>
      </c>
      <c r="N64" s="90">
        <v>0</v>
      </c>
      <c r="O64" s="109">
        <v>20.44232896226131</v>
      </c>
      <c r="P64" s="104">
        <v>5</v>
      </c>
      <c r="Q64" s="116">
        <v>0</v>
      </c>
      <c r="R64" s="120">
        <v>0</v>
      </c>
      <c r="S64" s="97">
        <v>-1</v>
      </c>
      <c r="T64" s="97">
        <v>0.92084845312008989</v>
      </c>
    </row>
    <row r="65" spans="1:20" x14ac:dyDescent="0.25">
      <c r="A65">
        <v>33.536283454600003</v>
      </c>
      <c r="B65">
        <v>-112.373495698</v>
      </c>
      <c r="C65">
        <v>4021</v>
      </c>
      <c r="D65" t="str">
        <v>AETC</v>
      </c>
      <c r="E65">
        <v>82</v>
      </c>
      <c r="F65" t="str">
        <v>TR</v>
      </c>
      <c r="G65">
        <v>55</v>
      </c>
      <c r="H65">
        <v>56</v>
      </c>
      <c r="I65">
        <v>2.5139257041202822E-3</v>
      </c>
      <c r="J65" s="79" t="str">
        <v>Luke AFB</v>
      </c>
      <c r="K65" s="87">
        <v>2.5139257041202822E-3</v>
      </c>
      <c r="L65" s="113">
        <v>215.79551202729556</v>
      </c>
      <c r="M65" s="100">
        <v>235.14285714285714</v>
      </c>
      <c r="N65" s="90">
        <v>0</v>
      </c>
      <c r="O65" s="109">
        <v>9.5186070579561903</v>
      </c>
      <c r="P65" s="104">
        <v>7.2857142857142856</v>
      </c>
      <c r="Q65" s="116">
        <v>0</v>
      </c>
      <c r="R65" s="120">
        <v>0</v>
      </c>
      <c r="S65" s="97">
        <v>-1</v>
      </c>
      <c r="T65" s="97">
        <v>0.77429968749296219</v>
      </c>
    </row>
    <row r="66" spans="1:20" x14ac:dyDescent="0.25">
      <c r="A66">
        <v>29.386706045099999</v>
      </c>
      <c r="B66">
        <v>-98.618083093099997</v>
      </c>
      <c r="C66">
        <v>48029</v>
      </c>
      <c r="D66" t="str">
        <v>AETC</v>
      </c>
      <c r="E66">
        <v>73</v>
      </c>
      <c r="F66" t="str">
        <v>TR</v>
      </c>
      <c r="G66">
        <v>13</v>
      </c>
      <c r="H66">
        <v>83</v>
      </c>
      <c r="I66">
        <v>5.5815030837567394E-4</v>
      </c>
      <c r="J66" s="79" t="str">
        <v>Lackland AFB</v>
      </c>
      <c r="K66" s="87">
        <v>5.5815030837567394E-4</v>
      </c>
      <c r="L66" s="113">
        <v>125.93787271232632</v>
      </c>
      <c r="M66" s="100">
        <v>70.714285714285708</v>
      </c>
      <c r="N66" s="90">
        <v>0</v>
      </c>
      <c r="O66" s="109">
        <v>3.2662019949961789</v>
      </c>
      <c r="P66" s="104">
        <v>1.1428571428571428</v>
      </c>
      <c r="Q66" s="116">
        <v>0</v>
      </c>
      <c r="R66" s="120">
        <v>0</v>
      </c>
      <c r="S66" s="97">
        <v>-1</v>
      </c>
      <c r="T66" s="97">
        <v>0.93502858630167018</v>
      </c>
    </row>
    <row r="67" spans="1:20" x14ac:dyDescent="0.25">
      <c r="A67">
        <v>33.984552387100003</v>
      </c>
      <c r="B67">
        <v>-98.499693681899998</v>
      </c>
      <c r="C67">
        <v>48485</v>
      </c>
      <c r="D67" t="str">
        <v>AETC</v>
      </c>
      <c r="E67">
        <v>132</v>
      </c>
      <c r="F67" t="str">
        <v>TR</v>
      </c>
      <c r="G67">
        <v>82</v>
      </c>
      <c r="H67">
        <v>84</v>
      </c>
      <c r="I67">
        <v>5.0738533330961445E-4</v>
      </c>
      <c r="J67" s="79" t="str">
        <v>Sheppard AFB</v>
      </c>
      <c r="K67" s="87">
        <v>5.0738533330961445E-4</v>
      </c>
      <c r="L67" s="113">
        <v>119.9865988993437</v>
      </c>
      <c r="M67" s="100">
        <v>2.8571428571428572</v>
      </c>
      <c r="N67" s="90">
        <v>0</v>
      </c>
      <c r="O67" s="109">
        <v>2.8568237833177075</v>
      </c>
      <c r="P67" s="104">
        <v>0</v>
      </c>
      <c r="Q67" s="116">
        <v>0</v>
      </c>
      <c r="R67" s="120">
        <v>0</v>
      </c>
      <c r="S67" s="97">
        <v>-1</v>
      </c>
      <c r="T67" s="97">
        <v>0.93502858630167018</v>
      </c>
    </row>
    <row r="68" spans="1:20" x14ac:dyDescent="0.25">
      <c r="A68">
        <v>30.429196982600001</v>
      </c>
      <c r="B68">
        <v>-86.698712111999995</v>
      </c>
      <c r="C68">
        <v>12091</v>
      </c>
      <c r="D68" t="str">
        <v>AFMC</v>
      </c>
      <c r="E68">
        <v>36</v>
      </c>
      <c r="F68" t="str">
        <v>TR</v>
      </c>
      <c r="G68">
        <v>100</v>
      </c>
      <c r="H68">
        <v>86</v>
      </c>
      <c r="I68">
        <v>1.5031786696265183E-4</v>
      </c>
      <c r="J68" s="79" t="str">
        <v>Eglin AFB</v>
      </c>
      <c r="K68" s="87">
        <v>1.5031786696265183E-4</v>
      </c>
      <c r="L68" s="113">
        <v>177.23792687260783</v>
      </c>
      <c r="M68" s="100">
        <v>25.428571428571427</v>
      </c>
      <c r="N68" s="90">
        <v>0</v>
      </c>
      <c r="O68" s="109">
        <v>6.9260176420429707</v>
      </c>
      <c r="P68" s="104">
        <v>1.1428571428571428</v>
      </c>
      <c r="Q68" s="116">
        <v>0</v>
      </c>
      <c r="R68" s="120">
        <v>0</v>
      </c>
      <c r="S68" s="97">
        <v>-1</v>
      </c>
      <c r="T68" s="97">
        <v>0.87069791314538092</v>
      </c>
    </row>
    <row r="69" spans="1:20" x14ac:dyDescent="0.25">
      <c r="A69">
        <v>30.0448190215</v>
      </c>
      <c r="B69">
        <v>-85.548927590399998</v>
      </c>
      <c r="C69">
        <v>12005</v>
      </c>
      <c r="D69" t="str">
        <v>AETC</v>
      </c>
      <c r="E69">
        <v>146</v>
      </c>
      <c r="F69" t="str">
        <v>TR</v>
      </c>
      <c r="G69">
        <v>29</v>
      </c>
      <c r="H69">
        <v>98</v>
      </c>
      <c r="I69">
        <v>2.679879334202018E-5</v>
      </c>
      <c r="J69" s="79" t="str">
        <v>Tyndall AFB</v>
      </c>
      <c r="K69" s="87">
        <v>2.679879334202018E-5</v>
      </c>
      <c r="L69" s="113">
        <v>211.32397948020994</v>
      </c>
      <c r="M69" s="100">
        <v>12.857142857142858</v>
      </c>
      <c r="N69" s="90">
        <v>0</v>
      </c>
      <c r="O69" s="109">
        <v>5.4053636651454431</v>
      </c>
      <c r="P69" s="104">
        <v>0.8571428571428571</v>
      </c>
      <c r="Q69" s="116">
        <v>0</v>
      </c>
      <c r="R69" s="120">
        <v>0</v>
      </c>
      <c r="S69" s="97">
        <v>-1</v>
      </c>
      <c r="T69" s="97">
        <v>0.87069791314538092</v>
      </c>
    </row>
    <row r="70" spans="1:20" x14ac:dyDescent="0.25">
      <c r="A70">
        <v>36.3418127439</v>
      </c>
      <c r="B70">
        <v>-97.911637541000005</v>
      </c>
      <c r="C70">
        <v>40047</v>
      </c>
      <c r="D70" t="str">
        <v>AETC</v>
      </c>
      <c r="E70">
        <v>148</v>
      </c>
      <c r="F70" t="str">
        <v>TR</v>
      </c>
      <c r="G70">
        <v>115</v>
      </c>
      <c r="H70">
        <v>103</v>
      </c>
      <c r="I70">
        <v>3.8255563892180444E-6</v>
      </c>
      <c r="J70" s="79" t="str">
        <v>Vance AFB</v>
      </c>
      <c r="K70" s="87">
        <v>3.8255563892180444E-6</v>
      </c>
      <c r="L70" s="113">
        <v>127.83780391609251</v>
      </c>
      <c r="M70" s="100">
        <v>13.142857142857142</v>
      </c>
      <c r="N70" s="90">
        <v>0</v>
      </c>
      <c r="O70" s="109">
        <v>5.7352460794605875</v>
      </c>
      <c r="P70" s="104">
        <v>0.7142857142857143</v>
      </c>
      <c r="Q70" s="116">
        <v>0</v>
      </c>
      <c r="R70" s="120">
        <v>0</v>
      </c>
      <c r="S70" s="97">
        <v>-1</v>
      </c>
      <c r="T70" s="97">
        <v>0.95704627403846154</v>
      </c>
    </row>
    <row r="71" spans="1:20" x14ac:dyDescent="0.25">
      <c r="A71">
        <v>29.356740204800001</v>
      </c>
      <c r="B71">
        <v>-100.782946259</v>
      </c>
      <c r="C71">
        <v>48465</v>
      </c>
      <c r="D71" t="str">
        <v>AETC</v>
      </c>
      <c r="E71">
        <v>77</v>
      </c>
      <c r="F71" t="str">
        <v>TR</v>
      </c>
      <c r="G71">
        <v>96</v>
      </c>
      <c r="H71">
        <v>104</v>
      </c>
      <c r="I71">
        <v>3.3316934252375563E-6</v>
      </c>
      <c r="J71" s="79" t="str">
        <v>Laughlin AFB</v>
      </c>
      <c r="K71" s="87">
        <v>3.3316934252375563E-6</v>
      </c>
      <c r="L71" s="113">
        <v>124.36541156598327</v>
      </c>
      <c r="M71" s="100">
        <v>3.4285714285714284</v>
      </c>
      <c r="N71" s="90">
        <v>0</v>
      </c>
      <c r="O71" s="109">
        <v>0.92810008631330798</v>
      </c>
      <c r="P71" s="104">
        <v>0</v>
      </c>
      <c r="Q71" s="116">
        <v>0</v>
      </c>
      <c r="R71" s="120">
        <v>0</v>
      </c>
      <c r="S71" s="97">
        <v>-1</v>
      </c>
      <c r="T71" s="97">
        <v>0.93502858630167018</v>
      </c>
    </row>
    <row r="72" spans="1:20" x14ac:dyDescent="0.25">
      <c r="A72">
        <v>34.386452423100003</v>
      </c>
      <c r="B72">
        <v>-103.317531569</v>
      </c>
      <c r="C72">
        <v>35009</v>
      </c>
      <c r="D72" t="str">
        <v>AFSOC</v>
      </c>
      <c r="E72">
        <v>16</v>
      </c>
      <c r="F72" t="str">
        <v>TR</v>
      </c>
      <c r="G72">
        <v>117</v>
      </c>
      <c r="H72">
        <v>111</v>
      </c>
      <c r="I72">
        <v>7.1780315183650933E-7</v>
      </c>
      <c r="J72" s="79" t="str">
        <v>Cannon AFB</v>
      </c>
      <c r="K72" s="87">
        <v>7.1780315183650933E-7</v>
      </c>
      <c r="L72" s="113">
        <v>297.2447696353035</v>
      </c>
      <c r="M72" s="100">
        <v>4.8571428571428568</v>
      </c>
      <c r="N72" s="90">
        <v>0</v>
      </c>
      <c r="O72" s="109">
        <v>12.311913535190087</v>
      </c>
      <c r="P72" s="104">
        <v>0.14285714285714285</v>
      </c>
      <c r="Q72" s="116">
        <v>0</v>
      </c>
      <c r="R72" s="120">
        <v>0</v>
      </c>
      <c r="S72" s="97">
        <v>-1</v>
      </c>
      <c r="T72" s="97">
        <v>0.66791588992194906</v>
      </c>
    </row>
    <row r="73" spans="1:20" x14ac:dyDescent="0.25">
      <c r="A73">
        <v>31.4319069863</v>
      </c>
      <c r="B73">
        <v>-100.404456063</v>
      </c>
      <c r="C73">
        <v>48451</v>
      </c>
      <c r="D73" t="str">
        <v>AETC</v>
      </c>
      <c r="E73">
        <v>50</v>
      </c>
      <c r="F73" t="str">
        <v>TR</v>
      </c>
      <c r="G73">
        <v>125</v>
      </c>
      <c r="H73">
        <v>112</v>
      </c>
      <c r="I73">
        <v>6.6232992924520485E-7</v>
      </c>
      <c r="J73" s="79" t="str">
        <v>Goodfellow AFB</v>
      </c>
      <c r="K73" s="87">
        <v>6.6232992924520485E-7</v>
      </c>
      <c r="L73" s="113">
        <v>134.40639905587699</v>
      </c>
      <c r="M73" s="100">
        <v>2.4285714285714284</v>
      </c>
      <c r="N73" s="90">
        <v>0</v>
      </c>
      <c r="O73" s="109">
        <v>1.9669229130128341</v>
      </c>
      <c r="P73" s="104">
        <v>0</v>
      </c>
      <c r="Q73" s="116">
        <v>0</v>
      </c>
      <c r="R73" s="120">
        <v>0</v>
      </c>
      <c r="S73" s="97">
        <v>-1</v>
      </c>
      <c r="T73" s="97">
        <v>0.93502858630167018</v>
      </c>
    </row>
    <row r="74" spans="1:20" x14ac:dyDescent="0.25">
      <c r="A74">
        <v>36.243503451599999</v>
      </c>
      <c r="B74">
        <v>-114.993120307</v>
      </c>
      <c r="C74">
        <v>32003</v>
      </c>
      <c r="D74" t="str">
        <v>ACC</v>
      </c>
      <c r="E74">
        <v>105</v>
      </c>
      <c r="F74" t="str">
        <v>TR</v>
      </c>
      <c r="G74">
        <v>12</v>
      </c>
      <c r="H74">
        <v>114</v>
      </c>
      <c r="I74">
        <v>5.5240311839584494E-7</v>
      </c>
      <c r="J74" s="79" t="str">
        <v>Nellis AFB</v>
      </c>
      <c r="K74" s="87">
        <v>5.5240311839584494E-7</v>
      </c>
      <c r="L74" s="113">
        <v>293.68491407168523</v>
      </c>
      <c r="M74" s="100">
        <v>73.857142857142861</v>
      </c>
      <c r="N74" s="90">
        <v>0</v>
      </c>
      <c r="O74" s="109">
        <v>15.352613804558578</v>
      </c>
      <c r="P74" s="104">
        <v>2.4285714285714284</v>
      </c>
      <c r="Q74" s="116">
        <v>0</v>
      </c>
      <c r="R74" s="120">
        <v>0</v>
      </c>
      <c r="S74" s="97">
        <v>-0.8</v>
      </c>
      <c r="T74" s="97">
        <v>0.78427911614213763</v>
      </c>
    </row>
    <row r="75" spans="1:20" x14ac:dyDescent="0.25">
      <c r="A75">
        <v>34.668785775099998</v>
      </c>
      <c r="B75">
        <v>-99.270898438700002</v>
      </c>
      <c r="C75">
        <v>40065</v>
      </c>
      <c r="D75" t="str">
        <v>AETC</v>
      </c>
      <c r="E75">
        <v>3</v>
      </c>
      <c r="F75" t="str">
        <v>TR</v>
      </c>
      <c r="G75">
        <v>69</v>
      </c>
      <c r="H75">
        <v>117</v>
      </c>
      <c r="I75">
        <v>6.5636710796902481E-8</v>
      </c>
      <c r="J75" s="79" t="str">
        <v>Altus AFB</v>
      </c>
      <c r="K75" s="87">
        <v>6.5636710796902481E-8</v>
      </c>
      <c r="L75" s="113">
        <v>141.03921954750359</v>
      </c>
      <c r="M75" s="100">
        <v>4.8571428571428568</v>
      </c>
      <c r="N75" s="90">
        <v>0</v>
      </c>
      <c r="O75" s="109">
        <v>4.7900112299152164</v>
      </c>
      <c r="P75" s="104">
        <v>0.2857142857142857</v>
      </c>
      <c r="Q75" s="116">
        <v>0</v>
      </c>
      <c r="R75" s="120">
        <v>0</v>
      </c>
      <c r="S75" s="97">
        <v>-1</v>
      </c>
      <c r="T75" s="97">
        <v>0.95704627403846154</v>
      </c>
    </row>
    <row r="76" spans="1:20" x14ac:dyDescent="0.25">
      <c r="A76">
        <v>33.641312087300001</v>
      </c>
      <c r="B76">
        <v>-88.451118752100001</v>
      </c>
      <c r="C76">
        <v>28087</v>
      </c>
      <c r="D76" t="str">
        <v>AETC</v>
      </c>
      <c r="E76">
        <v>23</v>
      </c>
      <c r="F76" t="str">
        <v>TR</v>
      </c>
      <c r="G76">
        <v>106</v>
      </c>
      <c r="H76">
        <v>125</v>
      </c>
      <c r="I76">
        <v>-1.9801783032777797E-6</v>
      </c>
      <c r="J76" s="80" t="str">
        <v>Columbus AFB</v>
      </c>
      <c r="K76" s="88">
        <v>-1.9801783032777797E-6</v>
      </c>
      <c r="L76" s="114">
        <v>478.19557423533939</v>
      </c>
      <c r="M76" s="101">
        <v>121.71428571428571</v>
      </c>
      <c r="N76" s="91">
        <v>0</v>
      </c>
      <c r="O76" s="110">
        <v>19.77403320486674</v>
      </c>
      <c r="P76" s="105">
        <v>2</v>
      </c>
      <c r="Q76" s="117">
        <v>0</v>
      </c>
      <c r="R76" s="121">
        <v>0</v>
      </c>
      <c r="S76" s="98">
        <v>-1</v>
      </c>
      <c r="T76" s="98">
        <v>0.71550406831522417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376</v>
      </c>
      <c r="K78" s="93" t="s">
        <v>378</v>
      </c>
      <c r="L78" s="111" t="s">
        <v>379</v>
      </c>
      <c r="M78" s="94" t="s">
        <v>382</v>
      </c>
      <c r="N78" s="94" t="s">
        <v>383</v>
      </c>
      <c r="O78" s="107" t="s">
        <v>386</v>
      </c>
      <c r="P78" s="102" t="s">
        <v>387</v>
      </c>
      <c r="Q78" s="102" t="s">
        <v>388</v>
      </c>
      <c r="R78" s="71" t="s">
        <v>391</v>
      </c>
      <c r="S78" s="85" t="s">
        <v>390</v>
      </c>
      <c r="T78" s="85" t="s">
        <v>392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2.4324870720711499E-3</v>
      </c>
      <c r="L79" s="112">
        <f>INDEX('Analysis Table'!$L$2:$L$126,MATCH(Reserved!J79,'Analysis Table'!$J$2:$J$126,0))</f>
        <v>211.77570563546766</v>
      </c>
      <c r="M79" s="99">
        <f>INDEX('Analysis Table'!$M$2:$M$126,MATCH(Reserved!J79,'Analysis Table'!$J$2:$J$126,0))</f>
        <v>44.142857142857146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11.391358249340559</v>
      </c>
      <c r="P79" s="103">
        <f>INDEX('Analysis Table'!$P$2:$P$126,MATCH(Reserved!J79,'Analysis Table'!$J$2:$J$126,0))</f>
        <v>0.5714285714285714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0.62221431303613861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1.9073346895511246E-2</v>
      </c>
      <c r="L80" s="113">
        <f>INDEX('Analysis Table'!$L$2:$L$126,MATCH(Reserved!J80,'Analysis Table'!$J$2:$J$126,0))</f>
        <v>548.17718980379664</v>
      </c>
      <c r="M80" s="100">
        <f>INDEX('Analysis Table'!$M$2:$M$126,MATCH(Reserved!J80,'Analysis Table'!$J$2:$J$126,0))</f>
        <v>181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20.44232896226131</v>
      </c>
      <c r="P80" s="104">
        <f>INDEX('Analysis Table'!$P$2:$P$126,MATCH(Reserved!J80,'Analysis Table'!$J$2:$J$126,0))</f>
        <v>5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0.92084845312008989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5.5815030837567394E-4</v>
      </c>
      <c r="L81" s="113">
        <f>INDEX('Analysis Table'!$L$2:$L$126,MATCH(Reserved!J81,'Analysis Table'!$J$2:$J$126,0))</f>
        <v>125.93787271232632</v>
      </c>
      <c r="M81" s="100">
        <f>INDEX('Analysis Table'!$M$2:$M$126,MATCH(Reserved!J81,'Analysis Table'!$J$2:$J$126,0))</f>
        <v>70.714285714285708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3.2662019949961789</v>
      </c>
      <c r="P81" s="104">
        <f>INDEX('Analysis Table'!$P$2:$P$126,MATCH(Reserved!J81,'Analysis Table'!$J$2:$J$126,0))</f>
        <v>1.1428571428571428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0.93502858630167018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2.4324870720711499E-3</v>
      </c>
      <c r="L82" s="112">
        <f>INDEX('Analysis Table'!$L$2:$L$126,MATCH(Reserved!J82,'Analysis Table'!$J$2:$J$126,0))</f>
        <v>211.77570563546766</v>
      </c>
      <c r="M82" s="99">
        <f>INDEX('Analysis Table'!$M$2:$M$126,MATCH(Reserved!J82,'Analysis Table'!$J$2:$J$126,0))</f>
        <v>44.142857142857146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11.391358249340559</v>
      </c>
      <c r="P82" s="103">
        <f>INDEX('Analysis Table'!$P$2:$P$126,MATCH(Reserved!J82,'Analysis Table'!$J$2:$J$126,0))</f>
        <v>0.5714285714285714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0.62221431303613861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8.1249038533678947E-3</v>
      </c>
      <c r="L83" s="113">
        <f>INDEX('Analysis Table'!$L$2:$L$126,MATCH(Reserved!J83,'Analysis Table'!$J$2:$J$126,0))</f>
        <v>264.52488315675498</v>
      </c>
      <c r="M83" s="100">
        <f>INDEX('Analysis Table'!$M$2:$M$126,MATCH(Reserved!J83,'Analysis Table'!$J$2:$J$126,0))</f>
        <v>15.142857142857142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1.7817738243719248</v>
      </c>
      <c r="P83" s="104">
        <f>INDEX('Analysis Table'!$P$2:$P$126,MATCH(Reserved!J83,'Analysis Table'!$J$2:$J$126,0))</f>
        <v>0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0.70536283582089554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5.0738533330961445E-4</v>
      </c>
      <c r="L84" s="113">
        <f>INDEX('Analysis Table'!$L$2:$L$126,MATCH(Reserved!J84,'Analysis Table'!$J$2:$J$126,0))</f>
        <v>119.9865988993437</v>
      </c>
      <c r="M84" s="100">
        <f>INDEX('Analysis Table'!$M$2:$M$126,MATCH(Reserved!J84,'Analysis Table'!$J$2:$J$126,0))</f>
        <v>2.8571428571428572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0.93502858630167018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5.5815030837567394E-4</v>
      </c>
      <c r="L85" s="114">
        <f>INDEX('Analysis Table'!$L$2:$L$126,MATCH(Reserved!J85,'Analysis Table'!$J$2:$J$126,0))</f>
        <v>125.93787271232632</v>
      </c>
      <c r="M85" s="101">
        <f>INDEX('Analysis Table'!$M$2:$M$126,MATCH(Reserved!J85,'Analysis Table'!$J$2:$J$126,0))</f>
        <v>70.714285714285708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3.2662019949961789</v>
      </c>
      <c r="P85" s="105">
        <f>INDEX('Analysis Table'!$P$2:$P$126,MATCH(Reserved!J85,'Analysis Table'!$J$2:$J$126,0))</f>
        <v>1.1428571428571428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0.93502858630167018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5.0738533330961445E-4</v>
      </c>
      <c r="L86" s="113">
        <f>INDEX('Analysis Table'!$L$2:$L$126,MATCH(Reserved!J86,'Analysis Table'!$J$2:$J$126,0))</f>
        <v>119.9865988993437</v>
      </c>
      <c r="M86" s="100">
        <f>INDEX('Analysis Table'!$M$2:$M$126,MATCH(Reserved!J86,'Analysis Table'!$J$2:$J$126,0))</f>
        <v>2.8571428571428572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0.93502858630167018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3.8255563892180444E-6</v>
      </c>
      <c r="L87" s="113">
        <f>INDEX('Analysis Table'!$L$2:$L$126,MATCH(Reserved!J87,'Analysis Table'!$J$2:$J$126,0))</f>
        <v>127.83780391609251</v>
      </c>
      <c r="M87" s="100">
        <f>INDEX('Analysis Table'!$M$2:$M$126,MATCH(Reserved!J87,'Analysis Table'!$J$2:$J$126,0))</f>
        <v>13.142857142857142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5.7352460794605875</v>
      </c>
      <c r="P87" s="104">
        <f>INDEX('Analysis Table'!$P$2:$P$126,MATCH(Reserved!J87,'Analysis Table'!$J$2:$J$126,0))</f>
        <v>0.7142857142857143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0.95704627403846154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3.3316934252375563E-6</v>
      </c>
      <c r="L88" s="113">
        <f>INDEX('Analysis Table'!$L$2:$L$126,MATCH(Reserved!J88,'Analysis Table'!$J$2:$J$126,0))</f>
        <v>124.36541156598327</v>
      </c>
      <c r="M88" s="100">
        <f>INDEX('Analysis Table'!$M$2:$M$126,MATCH(Reserved!J88,'Analysis Table'!$J$2:$J$126,0))</f>
        <v>3.4285714285714284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0.92810008631330798</v>
      </c>
      <c r="P88" s="104">
        <f>INDEX('Analysis Table'!$P$2:$P$126,MATCH(Reserved!J88,'Analysis Table'!$J$2:$J$126,0))</f>
        <v>0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0.93502858630167018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-1.9801783032777797E-6</v>
      </c>
      <c r="L89" s="113">
        <f>INDEX('Analysis Table'!$L$2:$L$126,MATCH(Reserved!J89,'Analysis Table'!$J$2:$J$126,0))</f>
        <v>478.19557423533939</v>
      </c>
      <c r="M89" s="100">
        <f>INDEX('Analysis Table'!$M$2:$M$126,MATCH(Reserved!J89,'Analysis Table'!$J$2:$J$126,0))</f>
        <v>121.71428571428571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19.77403320486674</v>
      </c>
      <c r="P89" s="104">
        <f>INDEX('Analysis Table'!$P$2:$P$126,MATCH(Reserved!J89,'Analysis Table'!$J$2:$J$126,0))</f>
        <v>2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0.71550406831522417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1.5031786696265183E-4</v>
      </c>
      <c r="L90" s="113">
        <f>INDEX('Analysis Table'!$L$2:$L$126,MATCH(Reserved!J90,'Analysis Table'!$J$2:$J$126,0))</f>
        <v>177.23792687260783</v>
      </c>
      <c r="M90" s="100">
        <f>INDEX('Analysis Table'!$M$2:$M$126,MATCH(Reserved!J90,'Analysis Table'!$J$2:$J$126,0))</f>
        <v>25.428571428571427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6.9260176420429707</v>
      </c>
      <c r="P90" s="104">
        <f>INDEX('Analysis Table'!$P$2:$P$126,MATCH(Reserved!J90,'Analysis Table'!$J$2:$J$126,0))</f>
        <v>1.1428571428571428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0.87069791314538092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8.3359340474298694E-8</v>
      </c>
      <c r="L91" s="112">
        <f>INDEX('Analysis Table'!$L$2:$L$126,MATCH(Reserved!J91,'Analysis Table'!$J$2:$J$126,0))</f>
        <v>116.08281930069163</v>
      </c>
      <c r="M91" s="99">
        <f>INDEX('Analysis Table'!$M$2:$M$126,MATCH(Reserved!J91,'Analysis Table'!$J$2:$J$126,0))</f>
        <v>17.142857142857142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3.2711837883667862</v>
      </c>
      <c r="P91" s="103">
        <f>INDEX('Analysis Table'!$P$2:$P$126,MATCH(Reserved!J91,'Analysis Table'!$J$2:$J$126,0))</f>
        <v>0.7142857142857143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0.91007470530845536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8.7256592123009417E-5</v>
      </c>
      <c r="L92" s="114">
        <f>INDEX('Analysis Table'!$L$2:$L$126,MATCH(Reserved!J92,'Analysis Table'!$J$2:$J$126,0))</f>
        <v>588.41597083061902</v>
      </c>
      <c r="M92" s="101">
        <f>INDEX('Analysis Table'!$M$2:$M$126,MATCH(Reserved!J92,'Analysis Table'!$J$2:$J$126,0))</f>
        <v>61.428571428571431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45.081754027014377</v>
      </c>
      <c r="P92" s="105">
        <f>INDEX('Analysis Table'!$P$2:$P$126,MATCH(Reserved!J92,'Analysis Table'!$J$2:$J$126,0))</f>
        <v>3.7142857142857144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0.83879075520833279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8.3359340474298694E-8</v>
      </c>
      <c r="L93" s="113">
        <f>INDEX('Analysis Table'!$L$2:$L$126,MATCH(Reserved!J93,'Analysis Table'!$J$2:$J$126,0))</f>
        <v>116.08281930069163</v>
      </c>
      <c r="M93" s="100">
        <f>INDEX('Analysis Table'!$M$2:$M$126,MATCH(Reserved!J93,'Analysis Table'!$J$2:$J$126,0))</f>
        <v>17.142857142857142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3.2711837883667862</v>
      </c>
      <c r="P93" s="104">
        <f>INDEX('Analysis Table'!$P$2:$P$126,MATCH(Reserved!J93,'Analysis Table'!$J$2:$J$126,0))</f>
        <v>0.7142857142857143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0.91007470530845536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8.7256592123009417E-5</v>
      </c>
      <c r="L94" s="113">
        <f>INDEX('Analysis Table'!$L$2:$L$126,MATCH(Reserved!J94,'Analysis Table'!$J$2:$J$126,0))</f>
        <v>588.41597083061902</v>
      </c>
      <c r="M94" s="100">
        <f>INDEX('Analysis Table'!$M$2:$M$126,MATCH(Reserved!J94,'Analysis Table'!$J$2:$J$126,0))</f>
        <v>61.428571428571431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45.081754027014377</v>
      </c>
      <c r="P94" s="104">
        <f>INDEX('Analysis Table'!$P$2:$P$126,MATCH(Reserved!J94,'Analysis Table'!$J$2:$J$126,0))</f>
        <v>3.7142857142857144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0.83879075520833279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5.2239713049245196E-12</v>
      </c>
      <c r="L95" s="113">
        <f>INDEX('Analysis Table'!$L$2:$L$126,MATCH(Reserved!J95,'Analysis Table'!$J$2:$J$126,0))</f>
        <v>57.536723694562191</v>
      </c>
      <c r="M95" s="100">
        <f>INDEX('Analysis Table'!$M$2:$M$126,MATCH(Reserved!J95,'Analysis Table'!$J$2:$J$126,0))</f>
        <v>0.42857142857142855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0.8920979259589652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1.4717691670531241E-4</v>
      </c>
      <c r="L96" s="113">
        <f>INDEX('Analysis Table'!$L$2:$L$126,MATCH(Reserved!J96,'Analysis Table'!$J$2:$J$126,0))</f>
        <v>400.59967966663862</v>
      </c>
      <c r="M96" s="100">
        <f>INDEX('Analysis Table'!$M$2:$M$126,MATCH(Reserved!J96,'Analysis Table'!$J$2:$J$126,0))</f>
        <v>20.714285714285715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19.517645781565825</v>
      </c>
      <c r="P96" s="104">
        <f>INDEX('Analysis Table'!$P$2:$P$126,MATCH(Reserved!J96,'Analysis Table'!$J$2:$J$126,0))</f>
        <v>1.8571428571428572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0.74597250000000004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1.7241406723062433E-4</v>
      </c>
      <c r="L97" s="113">
        <f>INDEX('Analysis Table'!$L$2:$L$126,MATCH(Reserved!J97,'Analysis Table'!$J$2:$J$126,0))</f>
        <v>213.00948292108905</v>
      </c>
      <c r="M97" s="100">
        <f>INDEX('Analysis Table'!$M$2:$M$126,MATCH(Reserved!J97,'Analysis Table'!$J$2:$J$126,0))</f>
        <v>29.428571428571427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9.5610644038814243</v>
      </c>
      <c r="P97" s="104">
        <f>INDEX('Analysis Table'!$P$2:$P$126,MATCH(Reserved!J97,'Analysis Table'!$J$2:$J$126,0))</f>
        <v>0.7142857142857143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0.66791588992194906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3.0853904125163563E-19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1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8.1249038533678947E-3</v>
      </c>
      <c r="L99" s="114">
        <f>INDEX('Analysis Table'!$L$2:$L$126,MATCH(Reserved!J99,'Analysis Table'!$J$2:$J$126,0))</f>
        <v>264.52488315675498</v>
      </c>
      <c r="M99" s="101">
        <f>INDEX('Analysis Table'!$M$2:$M$126,MATCH(Reserved!J99,'Analysis Table'!$J$2:$J$126,0))</f>
        <v>15.142857142857142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1.7817738243719248</v>
      </c>
      <c r="P99" s="105">
        <f>INDEX('Analysis Table'!$P$2:$P$126,MATCH(Reserved!J99,'Analysis Table'!$J$2:$J$126,0))</f>
        <v>0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0.70536283582089554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3EC11FF-F0C3-4ED2-8716-FE5057FE083C}">
  <ds:schemaRefs/>
</ds:datastoreItem>
</file>

<file path=customXml/itemProps2.xml><?xml version="1.0" encoding="utf-8"?>
<ds:datastoreItem xmlns:ds="http://schemas.openxmlformats.org/officeDocument/2006/customXml" ds:itemID="{190EC331-E58F-455E-8F42-A26E745B0D88}">
  <ds:schemaRefs/>
</ds:datastoreItem>
</file>

<file path=customXml/itemProps3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FB7DC9F5-8562-40D4-90BB-D413521A1AAB}">
  <ds:schemaRefs/>
</ds:datastoreItem>
</file>

<file path=customXml/itemProps5.xml><?xml version="1.0" encoding="utf-8"?>
<ds:datastoreItem xmlns:ds="http://schemas.openxmlformats.org/officeDocument/2006/customXml" ds:itemID="{6508596F-4E92-48EF-A55A-E7CEF87242EE}">
  <ds:schemaRefs/>
</ds:datastoreItem>
</file>

<file path=customXml/itemProps6.xml><?xml version="1.0" encoding="utf-8"?>
<ds:datastoreItem xmlns:ds="http://schemas.openxmlformats.org/officeDocument/2006/customXml" ds:itemID="{B342EEB0-C6D9-4980-B157-746EC5B56A0C}">
  <ds:schemaRefs/>
</ds:datastoreItem>
</file>

<file path=customXml/itemProps7.xml><?xml version="1.0" encoding="utf-8"?>
<ds:datastoreItem xmlns:ds="http://schemas.openxmlformats.org/officeDocument/2006/customXml" ds:itemID="{C50FBE28-CDE1-46EA-87CB-702665D5B136}">
  <ds:schemaRefs/>
</ds:datastoreItem>
</file>

<file path=customXml/itemProps8.xml><?xml version="1.0" encoding="utf-8"?>
<ds:datastoreItem xmlns:ds="http://schemas.openxmlformats.org/officeDocument/2006/customXml" ds:itemID="{CA17D7AE-84C3-4B23-A81C-DBE782F609F1}">
  <ds:schemaRefs/>
</ds:datastoreItem>
</file>

<file path=customXml/itemProps9.xml><?xml version="1.0" encoding="utf-8"?>
<ds:datastoreItem xmlns:ds="http://schemas.openxmlformats.org/officeDocument/2006/customXml" ds:itemID="{1859BEC7-22CE-451F-9274-A74507129516}">
  <ds:schemaRefs/>
</ds:datastoreItem>
</file>

<file path=customXml/itemProps10.xml><?xml version="1.0" encoding="utf-8"?>
<ds:datastoreItem xmlns:ds="http://schemas.openxmlformats.org/officeDocument/2006/customXml" ds:itemID="{6581D0E7-3B8D-475D-AE4B-FB8BA7473C55}">
  <ds:schemaRefs/>
</ds:datastoreItem>
</file>

<file path=customXml/itemProps11.xml><?xml version="1.0" encoding="utf-8"?>
<ds:datastoreItem xmlns:ds="http://schemas.openxmlformats.org/officeDocument/2006/customXml" ds:itemID="{FD062435-CB80-44A6-B71C-F5EB8460FA35}">
  <ds:schemaRefs/>
</ds:datastoreItem>
</file>

<file path=customXml/itemProps12.xml><?xml version="1.0" encoding="utf-8"?>
<ds:datastoreItem xmlns:ds="http://schemas.openxmlformats.org/officeDocument/2006/customXml" ds:itemID="{2D6778CF-5F6A-4737-93BE-DD1C161FA097}">
  <ds:schemaRefs/>
</ds:datastoreItem>
</file>

<file path=customXml/itemProps13.xml><?xml version="1.0" encoding="utf-8"?>
<ds:datastoreItem xmlns:ds="http://schemas.openxmlformats.org/officeDocument/2006/customXml" ds:itemID="{2C4248FC-E708-4E03-BE8A-11D7293AE3E8}">
  <ds:schemaRefs/>
</ds:datastoreItem>
</file>

<file path=customXml/itemProps14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15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35BA4D45-CA8D-4FDF-99A0-E0F6F3EE196C}">
  <ds:schemaRefs/>
</ds:datastoreItem>
</file>

<file path=customXml/itemProps17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8.xml><?xml version="1.0" encoding="utf-8"?>
<ds:datastoreItem xmlns:ds="http://schemas.openxmlformats.org/officeDocument/2006/customXml" ds:itemID="{FB9DE45E-25AA-466A-8C5C-B8A1F8D98537}">
  <ds:schemaRefs/>
</ds:datastoreItem>
</file>

<file path=customXml/itemProps19.xml><?xml version="1.0" encoding="utf-8"?>
<ds:datastoreItem xmlns:ds="http://schemas.openxmlformats.org/officeDocument/2006/customXml" ds:itemID="{D4BC79C2-27FC-4E4F-B1D4-15CED7BCEE2E}">
  <ds:schemaRefs/>
</ds:datastoreItem>
</file>

<file path=customXml/itemProps20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2020-06-02T14:13:38Z</cp:lastPrinted>
  <dcterms:created xsi:type="dcterms:W3CDTF">2011-03-24T18:36:51Z</dcterms:created>
  <dcterms:modified xsi:type="dcterms:W3CDTF">2020-06-02T14:13:42Z</dcterms:modified>
</cp:coreProperties>
</file>