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539" documentId="13_ncr:1_{B8603C56-5FFE-4FEC-AA82-AF6B243071C0}" xr6:coauthVersionLast="45" xr6:coauthVersionMax="45" xr10:uidLastSave="{3A1C4603-F639-4F53-8621-063F3CA828BF}"/>
  <bookViews>
    <workbookView xWindow="285" yWindow="615" windowWidth="28665" windowHeight="1884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4" i="49" l="1" a="1"/>
  <c r="BU4" i="49" s="1"/>
  <c r="BC84" i="49" l="1"/>
  <c r="BR4" i="49" a="1"/>
  <c r="BR4" i="49" s="1"/>
  <c r="CN4" i="49" a="1"/>
  <c r="CN4" i="49" s="1"/>
  <c r="BD4" i="49" a="1"/>
  <c r="BD4" i="49" s="1"/>
  <c r="AY4" i="49" a="1"/>
  <c r="AY4" i="49" s="1"/>
  <c r="CQ4" i="49" a="1"/>
  <c r="CQ4" i="49" s="1"/>
  <c r="CL4" i="49" a="1"/>
  <c r="CL4" i="49" s="1"/>
  <c r="BH4" i="49" a="1"/>
  <c r="BH4" i="49" s="1"/>
  <c r="CO4" i="49" a="1"/>
  <c r="CO4" i="49" s="1"/>
  <c r="CK4" i="49" a="1"/>
  <c r="CK4" i="49" s="1"/>
  <c r="BL4" i="49" a="1"/>
  <c r="BL4" i="49" s="1"/>
  <c r="CP4" i="49" a="1"/>
  <c r="CP4" i="49" s="1"/>
  <c r="CM4" i="49" a="1"/>
  <c r="CM4" i="49" s="1"/>
  <c r="BP4" i="49" a="1"/>
  <c r="BP4" i="49" s="1"/>
  <c r="Y3" i="50"/>
  <c r="AO2" i="55"/>
  <c r="AO2" i="54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AX123" i="49"/>
  <c r="AW123" i="49"/>
  <c r="AU123" i="49"/>
  <c r="AX122" i="49"/>
  <c r="AW122" i="49"/>
  <c r="AU122" i="49"/>
  <c r="AX121" i="49"/>
  <c r="AW121" i="49"/>
  <c r="AU121" i="49"/>
  <c r="AX120" i="49"/>
  <c r="AW120" i="49"/>
  <c r="AU120" i="49"/>
  <c r="AX119" i="49"/>
  <c r="AW119" i="49"/>
  <c r="AU119" i="49"/>
  <c r="AX118" i="49"/>
  <c r="AW118" i="49"/>
  <c r="AU118" i="49"/>
  <c r="AX117" i="49"/>
  <c r="AW117" i="49"/>
  <c r="AU117" i="49"/>
  <c r="AX116" i="49"/>
  <c r="AW116" i="49"/>
  <c r="AU116" i="49"/>
  <c r="AX115" i="49"/>
  <c r="AW115" i="49"/>
  <c r="AU115" i="49"/>
  <c r="AX114" i="49"/>
  <c r="AW114" i="49"/>
  <c r="AU114" i="49"/>
  <c r="AX113" i="49"/>
  <c r="AW113" i="49"/>
  <c r="AU113" i="49"/>
  <c r="AX112" i="49"/>
  <c r="AW112" i="49"/>
  <c r="AU112" i="49"/>
  <c r="AX111" i="49"/>
  <c r="AW111" i="49"/>
  <c r="AU111" i="49"/>
  <c r="AX110" i="49"/>
  <c r="AW110" i="49"/>
  <c r="AU110" i="49"/>
  <c r="AX109" i="49"/>
  <c r="AW109" i="49"/>
  <c r="AU109" i="49"/>
  <c r="AX108" i="49"/>
  <c r="AW108" i="49"/>
  <c r="AU108" i="49"/>
  <c r="AX107" i="49"/>
  <c r="AW107" i="49"/>
  <c r="AU107" i="49"/>
  <c r="AX106" i="49"/>
  <c r="AW106" i="49"/>
  <c r="AU106" i="49"/>
  <c r="AX105" i="49"/>
  <c r="AW105" i="49"/>
  <c r="AU105" i="49"/>
  <c r="AX104" i="49"/>
  <c r="AW104" i="49"/>
  <c r="AU104" i="49"/>
  <c r="AX103" i="49"/>
  <c r="AW103" i="49"/>
  <c r="AU103" i="49"/>
  <c r="AX102" i="49"/>
  <c r="AW102" i="49"/>
  <c r="AU102" i="49"/>
  <c r="AX101" i="49"/>
  <c r="AW101" i="49"/>
  <c r="AU101" i="49"/>
  <c r="AX100" i="49"/>
  <c r="AW100" i="49"/>
  <c r="AU100" i="49"/>
  <c r="AX99" i="49"/>
  <c r="AW99" i="49"/>
  <c r="AU99" i="49"/>
  <c r="AX98" i="49"/>
  <c r="AW98" i="49"/>
  <c r="AU98" i="49"/>
  <c r="AX97" i="49"/>
  <c r="AW97" i="49"/>
  <c r="AU97" i="49"/>
  <c r="AX96" i="49"/>
  <c r="AW96" i="49"/>
  <c r="AU96" i="49"/>
  <c r="AX95" i="49"/>
  <c r="AW95" i="49"/>
  <c r="AU95" i="49"/>
  <c r="AX94" i="49"/>
  <c r="AW94" i="49"/>
  <c r="AU94" i="49"/>
  <c r="AX93" i="49"/>
  <c r="AW93" i="49"/>
  <c r="AU93" i="49"/>
  <c r="AX92" i="49"/>
  <c r="AW92" i="49"/>
  <c r="AU92" i="49"/>
  <c r="AX91" i="49"/>
  <c r="AW91" i="49"/>
  <c r="AU91" i="49"/>
  <c r="AX90" i="49"/>
  <c r="AW90" i="49"/>
  <c r="AU90" i="49"/>
  <c r="AX89" i="49"/>
  <c r="AW89" i="49"/>
  <c r="AU89" i="49"/>
  <c r="AX88" i="49"/>
  <c r="AW88" i="49"/>
  <c r="AU88" i="49"/>
  <c r="AX87" i="49"/>
  <c r="AW87" i="49"/>
  <c r="AU87" i="49"/>
  <c r="AX86" i="49"/>
  <c r="AW86" i="49"/>
  <c r="AU86" i="49"/>
  <c r="AX85" i="49"/>
  <c r="AW85" i="49"/>
  <c r="AU85" i="49"/>
  <c r="AX84" i="49"/>
  <c r="AW84" i="49"/>
  <c r="AU84" i="49"/>
  <c r="AX83" i="49"/>
  <c r="AW83" i="49"/>
  <c r="AU83" i="49"/>
  <c r="AX82" i="49"/>
  <c r="AW82" i="49"/>
  <c r="AU82" i="49"/>
  <c r="AX81" i="49"/>
  <c r="AW81" i="49"/>
  <c r="AU81" i="49"/>
  <c r="AX80" i="49"/>
  <c r="AW80" i="49"/>
  <c r="AU80" i="49"/>
  <c r="AX79" i="49"/>
  <c r="AW79" i="49"/>
  <c r="AU79" i="49"/>
  <c r="AX78" i="49"/>
  <c r="AW78" i="49"/>
  <c r="AU78" i="49"/>
  <c r="AX77" i="49"/>
  <c r="AW77" i="49"/>
  <c r="AU77" i="49"/>
  <c r="AX76" i="49"/>
  <c r="AW76" i="49"/>
  <c r="AU76" i="49"/>
  <c r="AX75" i="49"/>
  <c r="AW75" i="49"/>
  <c r="AU75" i="49"/>
  <c r="AX74" i="49"/>
  <c r="AW74" i="49"/>
  <c r="AU74" i="49"/>
  <c r="AX73" i="49"/>
  <c r="AW73" i="49"/>
  <c r="AU73" i="49"/>
  <c r="AX72" i="49"/>
  <c r="AW72" i="49"/>
  <c r="AU72" i="49"/>
  <c r="AX71" i="49"/>
  <c r="AW71" i="49"/>
  <c r="AU71" i="49"/>
  <c r="AX70" i="49"/>
  <c r="AW70" i="49"/>
  <c r="AU70" i="49"/>
  <c r="AX69" i="49"/>
  <c r="AW69" i="49"/>
  <c r="AU69" i="49"/>
  <c r="AX68" i="49"/>
  <c r="AW68" i="49"/>
  <c r="AU68" i="49"/>
  <c r="AX67" i="49"/>
  <c r="AW67" i="49"/>
  <c r="AU67" i="49"/>
  <c r="AX66" i="49"/>
  <c r="AW66" i="49"/>
  <c r="AU66" i="49"/>
  <c r="AX65" i="49"/>
  <c r="AW65" i="49"/>
  <c r="AU65" i="49"/>
  <c r="AX64" i="49"/>
  <c r="AW64" i="49"/>
  <c r="AU64" i="49"/>
  <c r="AX63" i="49"/>
  <c r="AW63" i="49"/>
  <c r="AU63" i="49"/>
  <c r="AX62" i="49"/>
  <c r="AW62" i="49"/>
  <c r="AU62" i="49"/>
  <c r="AX61" i="49"/>
  <c r="AW61" i="49"/>
  <c r="AU61" i="49"/>
  <c r="AX60" i="49"/>
  <c r="AW60" i="49"/>
  <c r="AU60" i="49"/>
  <c r="AX59" i="49"/>
  <c r="AW59" i="49"/>
  <c r="AU59" i="49"/>
  <c r="AX58" i="49"/>
  <c r="AW58" i="49"/>
  <c r="AU58" i="49"/>
  <c r="AX57" i="49"/>
  <c r="AW57" i="49"/>
  <c r="AU57" i="49"/>
  <c r="AX56" i="49"/>
  <c r="AW56" i="49"/>
  <c r="AU56" i="49"/>
  <c r="AX55" i="49"/>
  <c r="AW55" i="49"/>
  <c r="AU55" i="49"/>
  <c r="AX54" i="49"/>
  <c r="AW54" i="49"/>
  <c r="AU54" i="49"/>
  <c r="AX53" i="49"/>
  <c r="AW53" i="49"/>
  <c r="AU53" i="49"/>
  <c r="AX52" i="49"/>
  <c r="AW52" i="49"/>
  <c r="AU52" i="49"/>
  <c r="AX51" i="49"/>
  <c r="AW51" i="49"/>
  <c r="AU51" i="49"/>
  <c r="AX50" i="49"/>
  <c r="AW50" i="49"/>
  <c r="AU50" i="49"/>
  <c r="AX49" i="49"/>
  <c r="AW49" i="49"/>
  <c r="AU49" i="49"/>
  <c r="AX48" i="49"/>
  <c r="AW48" i="49"/>
  <c r="AU48" i="49"/>
  <c r="AX47" i="49"/>
  <c r="AW47" i="49"/>
  <c r="AU47" i="49"/>
  <c r="AX46" i="49"/>
  <c r="AW46" i="49"/>
  <c r="AU46" i="49"/>
  <c r="AX45" i="49"/>
  <c r="AW45" i="49"/>
  <c r="AU45" i="49"/>
  <c r="AX44" i="49"/>
  <c r="AW44" i="49"/>
  <c r="AU44" i="49"/>
  <c r="AX43" i="49"/>
  <c r="AW43" i="49"/>
  <c r="AU43" i="49"/>
  <c r="AX42" i="49"/>
  <c r="AW42" i="49"/>
  <c r="AU42" i="49"/>
  <c r="AX41" i="49"/>
  <c r="AW41" i="49"/>
  <c r="AU41" i="49"/>
  <c r="AX40" i="49"/>
  <c r="AW40" i="49"/>
  <c r="AU40" i="49"/>
  <c r="AX39" i="49"/>
  <c r="AW39" i="49"/>
  <c r="AU39" i="49"/>
  <c r="AX38" i="49"/>
  <c r="AW38" i="49"/>
  <c r="AU38" i="49"/>
  <c r="AX37" i="49"/>
  <c r="AW37" i="49"/>
  <c r="AU37" i="49"/>
  <c r="AX36" i="49"/>
  <c r="AW36" i="49"/>
  <c r="AU36" i="49"/>
  <c r="AX35" i="49"/>
  <c r="AW35" i="49"/>
  <c r="AU35" i="49"/>
  <c r="AX34" i="49"/>
  <c r="AW34" i="49"/>
  <c r="AU34" i="49"/>
  <c r="AX33" i="49"/>
  <c r="AW33" i="49"/>
  <c r="AU33" i="49"/>
  <c r="AX32" i="49"/>
  <c r="AW32" i="49"/>
  <c r="AU32" i="49"/>
  <c r="AX31" i="49"/>
  <c r="AW31" i="49"/>
  <c r="AU31" i="49"/>
  <c r="AX30" i="49"/>
  <c r="AW30" i="49"/>
  <c r="AU30" i="49"/>
  <c r="AX29" i="49"/>
  <c r="AW29" i="49"/>
  <c r="AU29" i="49"/>
  <c r="AX28" i="49"/>
  <c r="AW28" i="49"/>
  <c r="AU28" i="49"/>
  <c r="AX27" i="49"/>
  <c r="AW27" i="49"/>
  <c r="AU27" i="49"/>
  <c r="AX26" i="49"/>
  <c r="AW26" i="49"/>
  <c r="AU26" i="49"/>
  <c r="AX25" i="49"/>
  <c r="AW25" i="49"/>
  <c r="AU25" i="49"/>
  <c r="AX24" i="49"/>
  <c r="AW24" i="49"/>
  <c r="AU24" i="49"/>
  <c r="AX23" i="49"/>
  <c r="AW23" i="49"/>
  <c r="AU23" i="49"/>
  <c r="AX22" i="49"/>
  <c r="AW22" i="49"/>
  <c r="AU22" i="49"/>
  <c r="AX21" i="49"/>
  <c r="AW21" i="49"/>
  <c r="AU21" i="49"/>
  <c r="AX20" i="49"/>
  <c r="AW20" i="49"/>
  <c r="AU20" i="49"/>
  <c r="AX19" i="49"/>
  <c r="AW19" i="49"/>
  <c r="AU19" i="49"/>
  <c r="AX18" i="49"/>
  <c r="AW18" i="49"/>
  <c r="AU18" i="49"/>
  <c r="AX17" i="49"/>
  <c r="AW17" i="49"/>
  <c r="AU17" i="49"/>
  <c r="AX16" i="49"/>
  <c r="AW16" i="49"/>
  <c r="AU16" i="49"/>
  <c r="AX15" i="49"/>
  <c r="AW15" i="49"/>
  <c r="AU15" i="49"/>
  <c r="AX14" i="49"/>
  <c r="AW14" i="49"/>
  <c r="AU14" i="49"/>
  <c r="AX13" i="49"/>
  <c r="AW13" i="49"/>
  <c r="AU13" i="49"/>
  <c r="AX12" i="49"/>
  <c r="AW12" i="49"/>
  <c r="AU12" i="49"/>
  <c r="AX11" i="49"/>
  <c r="AW11" i="49"/>
  <c r="AU11" i="49"/>
  <c r="AX10" i="49"/>
  <c r="AW10" i="49"/>
  <c r="AU10" i="49"/>
  <c r="AX9" i="49"/>
  <c r="AW9" i="49"/>
  <c r="AU9" i="49"/>
  <c r="AX8" i="49"/>
  <c r="AW8" i="49"/>
  <c r="AU8" i="49"/>
  <c r="AX7" i="49"/>
  <c r="AW7" i="49"/>
  <c r="AU7" i="49"/>
  <c r="AX6" i="49"/>
  <c r="AW6" i="49"/>
  <c r="AU6" i="49"/>
  <c r="AX5" i="49"/>
  <c r="AW5" i="49"/>
  <c r="AU5" i="49"/>
  <c r="AX4" i="49"/>
  <c r="AW4" i="49"/>
  <c r="AU4" i="49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AN131" i="55"/>
  <c r="AN130" i="55"/>
  <c r="AN129" i="55"/>
  <c r="AN128" i="55"/>
  <c r="AN127" i="55"/>
  <c r="AN126" i="55"/>
  <c r="AN125" i="55"/>
  <c r="AN124" i="55"/>
  <c r="AN123" i="55"/>
  <c r="AN122" i="55"/>
  <c r="AN121" i="55"/>
  <c r="AN120" i="55"/>
  <c r="AN119" i="55"/>
  <c r="AN118" i="55"/>
  <c r="AN117" i="55"/>
  <c r="AN116" i="55"/>
  <c r="AN115" i="55"/>
  <c r="AN114" i="55"/>
  <c r="AN113" i="55"/>
  <c r="AN112" i="55"/>
  <c r="AN111" i="55"/>
  <c r="AN110" i="55"/>
  <c r="AN109" i="55"/>
  <c r="AN108" i="55"/>
  <c r="AN107" i="55"/>
  <c r="AN106" i="55"/>
  <c r="AN105" i="55"/>
  <c r="AN104" i="55"/>
  <c r="AN103" i="55"/>
  <c r="AN102" i="55"/>
  <c r="AN101" i="55"/>
  <c r="AN100" i="55"/>
  <c r="AN99" i="55"/>
  <c r="AN98" i="55"/>
  <c r="AN97" i="55"/>
  <c r="AN96" i="55"/>
  <c r="AN95" i="55"/>
  <c r="AN94" i="55"/>
  <c r="AN93" i="55"/>
  <c r="AN92" i="55"/>
  <c r="AN91" i="55"/>
  <c r="AN90" i="55"/>
  <c r="AN89" i="55"/>
  <c r="AN88" i="55"/>
  <c r="AN87" i="55"/>
  <c r="AN86" i="55"/>
  <c r="AN85" i="55"/>
  <c r="AN84" i="55"/>
  <c r="AN83" i="55"/>
  <c r="AN82" i="55"/>
  <c r="AN81" i="55"/>
  <c r="AN80" i="55"/>
  <c r="AN79" i="55"/>
  <c r="AN78" i="55"/>
  <c r="AN77" i="55"/>
  <c r="AN76" i="55"/>
  <c r="AN75" i="55"/>
  <c r="AN74" i="55"/>
  <c r="AN73" i="55"/>
  <c r="AN72" i="55"/>
  <c r="AN71" i="55"/>
  <c r="AN70" i="55"/>
  <c r="AN69" i="55"/>
  <c r="AN68" i="55"/>
  <c r="AN67" i="55"/>
  <c r="AN66" i="55"/>
  <c r="AN65" i="55"/>
  <c r="AN64" i="55"/>
  <c r="AN63" i="55"/>
  <c r="AN62" i="55"/>
  <c r="AN61" i="55"/>
  <c r="AN60" i="55"/>
  <c r="AN59" i="55"/>
  <c r="AN58" i="55"/>
  <c r="AN57" i="55"/>
  <c r="AN56" i="55"/>
  <c r="AN55" i="55"/>
  <c r="AN54" i="55"/>
  <c r="AN53" i="55"/>
  <c r="AN52" i="55"/>
  <c r="AN51" i="55"/>
  <c r="AN50" i="55"/>
  <c r="AN49" i="55"/>
  <c r="AN48" i="55"/>
  <c r="AN47" i="55"/>
  <c r="AN46" i="55"/>
  <c r="AN45" i="55"/>
  <c r="AN44" i="55"/>
  <c r="AN43" i="55"/>
  <c r="AN42" i="55"/>
  <c r="AN41" i="55"/>
  <c r="AN40" i="55"/>
  <c r="AN39" i="55"/>
  <c r="AN38" i="55"/>
  <c r="AN37" i="55"/>
  <c r="AN36" i="55"/>
  <c r="AN35" i="55"/>
  <c r="AN34" i="55"/>
  <c r="AN33" i="55"/>
  <c r="AN32" i="55"/>
  <c r="AN31" i="55"/>
  <c r="AN30" i="55"/>
  <c r="AN29" i="55"/>
  <c r="AN28" i="55"/>
  <c r="AN27" i="55"/>
  <c r="AN26" i="55"/>
  <c r="AN25" i="55"/>
  <c r="AN24" i="55"/>
  <c r="AN23" i="55"/>
  <c r="AN22" i="55"/>
  <c r="AN21" i="55"/>
  <c r="AN20" i="55"/>
  <c r="AN19" i="55"/>
  <c r="AN18" i="55"/>
  <c r="AN17" i="55"/>
  <c r="AN16" i="55"/>
  <c r="AN15" i="55"/>
  <c r="AN14" i="55"/>
  <c r="AN13" i="55"/>
  <c r="AN12" i="55"/>
  <c r="AN11" i="55"/>
  <c r="AN10" i="55"/>
  <c r="AN9" i="55"/>
  <c r="AN8" i="55"/>
  <c r="AN7" i="55"/>
  <c r="AN132" i="54"/>
  <c r="AN131" i="54"/>
  <c r="AN130" i="54"/>
  <c r="AN129" i="54"/>
  <c r="AN128" i="54"/>
  <c r="AN127" i="54"/>
  <c r="AN126" i="54"/>
  <c r="AN125" i="54"/>
  <c r="AN124" i="54"/>
  <c r="AN123" i="54"/>
  <c r="AN122" i="54"/>
  <c r="AN121" i="54"/>
  <c r="AN120" i="54"/>
  <c r="AN119" i="54"/>
  <c r="AN118" i="54"/>
  <c r="AN117" i="54"/>
  <c r="AN116" i="54"/>
  <c r="AN115" i="54"/>
  <c r="AN114" i="54"/>
  <c r="AN113" i="54"/>
  <c r="AN112" i="54"/>
  <c r="AN111" i="54"/>
  <c r="AN110" i="54"/>
  <c r="AN109" i="54"/>
  <c r="AN108" i="54"/>
  <c r="AN107" i="54"/>
  <c r="AN106" i="54"/>
  <c r="AN105" i="54"/>
  <c r="AN104" i="54"/>
  <c r="AN103" i="54"/>
  <c r="AN102" i="54"/>
  <c r="AN101" i="54"/>
  <c r="AN100" i="54"/>
  <c r="AN99" i="54"/>
  <c r="AN98" i="54"/>
  <c r="AN97" i="54"/>
  <c r="AN96" i="54"/>
  <c r="AN95" i="54"/>
  <c r="AN94" i="54"/>
  <c r="AN93" i="54"/>
  <c r="AN92" i="54"/>
  <c r="AN91" i="54"/>
  <c r="AN90" i="54"/>
  <c r="AN89" i="54"/>
  <c r="AN88" i="54"/>
  <c r="AN87" i="54"/>
  <c r="AN86" i="54"/>
  <c r="AN85" i="54"/>
  <c r="AN84" i="54"/>
  <c r="AN83" i="54"/>
  <c r="AN82" i="54"/>
  <c r="AN81" i="54"/>
  <c r="AN80" i="54"/>
  <c r="AN79" i="54"/>
  <c r="AN78" i="54"/>
  <c r="AN77" i="54"/>
  <c r="AN76" i="54"/>
  <c r="AN75" i="54"/>
  <c r="AN74" i="54"/>
  <c r="AN73" i="54"/>
  <c r="AN72" i="54"/>
  <c r="AN71" i="54"/>
  <c r="AN70" i="54"/>
  <c r="AN69" i="54"/>
  <c r="AN68" i="54"/>
  <c r="AN67" i="54"/>
  <c r="AN66" i="54"/>
  <c r="AN65" i="54"/>
  <c r="AN64" i="54"/>
  <c r="AN63" i="54"/>
  <c r="AN62" i="54"/>
  <c r="AN61" i="54"/>
  <c r="AN60" i="54"/>
  <c r="AN59" i="54"/>
  <c r="AN58" i="54"/>
  <c r="AN57" i="54"/>
  <c r="AN56" i="54"/>
  <c r="AN55" i="54"/>
  <c r="AN54" i="54"/>
  <c r="AN53" i="54"/>
  <c r="AN52" i="54"/>
  <c r="AN51" i="54"/>
  <c r="AN50" i="54"/>
  <c r="AN49" i="54"/>
  <c r="AN48" i="54"/>
  <c r="AN47" i="54"/>
  <c r="AN46" i="54"/>
  <c r="AN45" i="54"/>
  <c r="AN44" i="54"/>
  <c r="AN43" i="54"/>
  <c r="AN42" i="54"/>
  <c r="AN41" i="54"/>
  <c r="AN40" i="54"/>
  <c r="AN39" i="54"/>
  <c r="AN38" i="54"/>
  <c r="AN37" i="54"/>
  <c r="AN36" i="54"/>
  <c r="AN35" i="54"/>
  <c r="AN34" i="54"/>
  <c r="AN33" i="54"/>
  <c r="AN32" i="54"/>
  <c r="AN31" i="54"/>
  <c r="AN30" i="54"/>
  <c r="AN29" i="54"/>
  <c r="AN28" i="54"/>
  <c r="AN27" i="54"/>
  <c r="AN26" i="54"/>
  <c r="AN25" i="54"/>
  <c r="AN24" i="54"/>
  <c r="AN23" i="54"/>
  <c r="AN22" i="54"/>
  <c r="AN21" i="54"/>
  <c r="AN20" i="54"/>
  <c r="AN19" i="54"/>
  <c r="AN18" i="54"/>
  <c r="AN17" i="54"/>
  <c r="AN16" i="54"/>
  <c r="AN15" i="54"/>
  <c r="AN14" i="54"/>
  <c r="AN13" i="54"/>
  <c r="AN12" i="54"/>
  <c r="AN11" i="54"/>
  <c r="AN10" i="54"/>
  <c r="AN9" i="54"/>
  <c r="AN8" i="54"/>
  <c r="CI128" i="49"/>
  <c r="CH128" i="49"/>
  <c r="CG128" i="49"/>
  <c r="CF128" i="49"/>
  <c r="CE128" i="49"/>
  <c r="CD128" i="49"/>
  <c r="CC128" i="49"/>
  <c r="CB128" i="49"/>
  <c r="CA128" i="49"/>
  <c r="BZ128" i="49"/>
  <c r="BY128" i="49"/>
  <c r="BX128" i="49"/>
  <c r="BW128" i="49"/>
  <c r="BV128" i="49"/>
  <c r="BS128" i="49"/>
  <c r="BQ128" i="49"/>
  <c r="CI127" i="49"/>
  <c r="CH127" i="49"/>
  <c r="CG127" i="49"/>
  <c r="CF127" i="49"/>
  <c r="CE127" i="49"/>
  <c r="CD127" i="49"/>
  <c r="CC127" i="49"/>
  <c r="CB127" i="49"/>
  <c r="CA127" i="49"/>
  <c r="BZ127" i="49"/>
  <c r="BY127" i="49"/>
  <c r="BX127" i="49"/>
  <c r="BW127" i="49"/>
  <c r="BV127" i="49"/>
  <c r="BS127" i="49"/>
  <c r="BQ127" i="49"/>
  <c r="CI126" i="49"/>
  <c r="CH126" i="49"/>
  <c r="CG126" i="49"/>
  <c r="CF126" i="49"/>
  <c r="CE126" i="49"/>
  <c r="CD126" i="49"/>
  <c r="CC126" i="49"/>
  <c r="CB126" i="49"/>
  <c r="CA126" i="49"/>
  <c r="BZ126" i="49"/>
  <c r="BY126" i="49"/>
  <c r="BX126" i="49"/>
  <c r="BW126" i="49"/>
  <c r="BV126" i="49"/>
  <c r="BS126" i="49"/>
  <c r="BQ126" i="49"/>
  <c r="CI125" i="49"/>
  <c r="CH125" i="49"/>
  <c r="CG125" i="49"/>
  <c r="CF125" i="49"/>
  <c r="CE125" i="49"/>
  <c r="CD125" i="49"/>
  <c r="CC125" i="49"/>
  <c r="CB125" i="49"/>
  <c r="CA125" i="49"/>
  <c r="BZ125" i="49"/>
  <c r="BY125" i="49"/>
  <c r="BX125" i="49"/>
  <c r="BW125" i="49"/>
  <c r="BV125" i="49"/>
  <c r="BS125" i="49"/>
  <c r="BQ125" i="49"/>
  <c r="CI124" i="49"/>
  <c r="CH124" i="49"/>
  <c r="CG124" i="49"/>
  <c r="CF124" i="49"/>
  <c r="CE124" i="49"/>
  <c r="CD124" i="49"/>
  <c r="CC124" i="49"/>
  <c r="CB124" i="49"/>
  <c r="CA124" i="49"/>
  <c r="BZ124" i="49"/>
  <c r="BY124" i="49"/>
  <c r="BX124" i="49"/>
  <c r="BW124" i="49"/>
  <c r="BV124" i="49"/>
  <c r="BS124" i="49"/>
  <c r="BQ124" i="49"/>
  <c r="CI123" i="49"/>
  <c r="CH123" i="49"/>
  <c r="CG123" i="49"/>
  <c r="CF123" i="49"/>
  <c r="CE123" i="49"/>
  <c r="CD123" i="49"/>
  <c r="CC123" i="49"/>
  <c r="CB123" i="49"/>
  <c r="CA123" i="49"/>
  <c r="BZ123" i="49"/>
  <c r="BY123" i="49"/>
  <c r="BX123" i="49"/>
  <c r="BW123" i="49"/>
  <c r="BV123" i="49"/>
  <c r="BS123" i="49"/>
  <c r="BQ123" i="49"/>
  <c r="CI122" i="49"/>
  <c r="CH122" i="49"/>
  <c r="CG122" i="49"/>
  <c r="CF122" i="49"/>
  <c r="CE122" i="49"/>
  <c r="CD122" i="49"/>
  <c r="CC122" i="49"/>
  <c r="CB122" i="49"/>
  <c r="CA122" i="49"/>
  <c r="BZ122" i="49"/>
  <c r="BY122" i="49"/>
  <c r="BX122" i="49"/>
  <c r="BW122" i="49"/>
  <c r="BV122" i="49"/>
  <c r="BS122" i="49"/>
  <c r="BQ122" i="49"/>
  <c r="CI121" i="49"/>
  <c r="CH121" i="49"/>
  <c r="CG121" i="49"/>
  <c r="CF121" i="49"/>
  <c r="CE121" i="49"/>
  <c r="CD121" i="49"/>
  <c r="CC121" i="49"/>
  <c r="CB121" i="49"/>
  <c r="CA121" i="49"/>
  <c r="BZ121" i="49"/>
  <c r="BY121" i="49"/>
  <c r="BX121" i="49"/>
  <c r="BW121" i="49"/>
  <c r="BV121" i="49"/>
  <c r="BS121" i="49"/>
  <c r="BQ121" i="49"/>
  <c r="CI120" i="49"/>
  <c r="CH120" i="49"/>
  <c r="CG120" i="49"/>
  <c r="CF120" i="49"/>
  <c r="CE120" i="49"/>
  <c r="CD120" i="49"/>
  <c r="CC120" i="49"/>
  <c r="CB120" i="49"/>
  <c r="CA120" i="49"/>
  <c r="BZ120" i="49"/>
  <c r="BY120" i="49"/>
  <c r="BX120" i="49"/>
  <c r="BW120" i="49"/>
  <c r="BV120" i="49"/>
  <c r="BS120" i="49"/>
  <c r="BQ120" i="49"/>
  <c r="CI119" i="49"/>
  <c r="CH119" i="49"/>
  <c r="CG119" i="49"/>
  <c r="CF119" i="49"/>
  <c r="CE119" i="49"/>
  <c r="CD119" i="49"/>
  <c r="CC119" i="49"/>
  <c r="CB119" i="49"/>
  <c r="CA119" i="49"/>
  <c r="BZ119" i="49"/>
  <c r="BY119" i="49"/>
  <c r="BX119" i="49"/>
  <c r="BW119" i="49"/>
  <c r="BV119" i="49"/>
  <c r="BS119" i="49"/>
  <c r="BQ119" i="49"/>
  <c r="CI118" i="49"/>
  <c r="CH118" i="49"/>
  <c r="CG118" i="49"/>
  <c r="CF118" i="49"/>
  <c r="CE118" i="49"/>
  <c r="CD118" i="49"/>
  <c r="CC118" i="49"/>
  <c r="CB118" i="49"/>
  <c r="CA118" i="49"/>
  <c r="BZ118" i="49"/>
  <c r="BY118" i="49"/>
  <c r="BX118" i="49"/>
  <c r="BW118" i="49"/>
  <c r="BV118" i="49"/>
  <c r="BS118" i="49"/>
  <c r="BQ118" i="49"/>
  <c r="CI117" i="49"/>
  <c r="CH117" i="49"/>
  <c r="CG117" i="49"/>
  <c r="CF117" i="49"/>
  <c r="CE117" i="49"/>
  <c r="CD117" i="49"/>
  <c r="CC117" i="49"/>
  <c r="CB117" i="49"/>
  <c r="CA117" i="49"/>
  <c r="BZ117" i="49"/>
  <c r="BY117" i="49"/>
  <c r="BX117" i="49"/>
  <c r="BW117" i="49"/>
  <c r="BV117" i="49"/>
  <c r="BS117" i="49"/>
  <c r="BQ117" i="49"/>
  <c r="CI116" i="49"/>
  <c r="CH116" i="49"/>
  <c r="CG116" i="49"/>
  <c r="CF116" i="49"/>
  <c r="CE116" i="49"/>
  <c r="CD116" i="49"/>
  <c r="CC116" i="49"/>
  <c r="CB116" i="49"/>
  <c r="CA116" i="49"/>
  <c r="BZ116" i="49"/>
  <c r="BY116" i="49"/>
  <c r="BX116" i="49"/>
  <c r="BW116" i="49"/>
  <c r="BV116" i="49"/>
  <c r="BS116" i="49"/>
  <c r="BQ116" i="49"/>
  <c r="CI115" i="49"/>
  <c r="CH115" i="49"/>
  <c r="CG115" i="49"/>
  <c r="CF115" i="49"/>
  <c r="CE115" i="49"/>
  <c r="CD115" i="49"/>
  <c r="CC115" i="49"/>
  <c r="CB115" i="49"/>
  <c r="CA115" i="49"/>
  <c r="BZ115" i="49"/>
  <c r="BY115" i="49"/>
  <c r="BX115" i="49"/>
  <c r="BW115" i="49"/>
  <c r="BV115" i="49"/>
  <c r="BS115" i="49"/>
  <c r="BQ115" i="49"/>
  <c r="CI114" i="49"/>
  <c r="CH114" i="49"/>
  <c r="CG114" i="49"/>
  <c r="CF114" i="49"/>
  <c r="CE114" i="49"/>
  <c r="CD114" i="49"/>
  <c r="CC114" i="49"/>
  <c r="CB114" i="49"/>
  <c r="CA114" i="49"/>
  <c r="BZ114" i="49"/>
  <c r="BY114" i="49"/>
  <c r="BX114" i="49"/>
  <c r="BW114" i="49"/>
  <c r="BV114" i="49"/>
  <c r="BS114" i="49"/>
  <c r="BQ114" i="49"/>
  <c r="CI113" i="49"/>
  <c r="CH113" i="49"/>
  <c r="CG113" i="49"/>
  <c r="CF113" i="49"/>
  <c r="CE113" i="49"/>
  <c r="CD113" i="49"/>
  <c r="CC113" i="49"/>
  <c r="CB113" i="49"/>
  <c r="CA113" i="49"/>
  <c r="BZ113" i="49"/>
  <c r="BY113" i="49"/>
  <c r="BX113" i="49"/>
  <c r="BW113" i="49"/>
  <c r="BV113" i="49"/>
  <c r="BS113" i="49"/>
  <c r="BQ113" i="49"/>
  <c r="CI112" i="49"/>
  <c r="CH112" i="49"/>
  <c r="CG112" i="49"/>
  <c r="CF112" i="49"/>
  <c r="CE112" i="49"/>
  <c r="CD112" i="49"/>
  <c r="CC112" i="49"/>
  <c r="CB112" i="49"/>
  <c r="CA112" i="49"/>
  <c r="BZ112" i="49"/>
  <c r="BY112" i="49"/>
  <c r="BX112" i="49"/>
  <c r="BW112" i="49"/>
  <c r="BV112" i="49"/>
  <c r="BS112" i="49"/>
  <c r="BQ112" i="49"/>
  <c r="CI111" i="49"/>
  <c r="CH111" i="49"/>
  <c r="CG111" i="49"/>
  <c r="CF111" i="49"/>
  <c r="CE111" i="49"/>
  <c r="CD111" i="49"/>
  <c r="CC111" i="49"/>
  <c r="CB111" i="49"/>
  <c r="CA111" i="49"/>
  <c r="BZ111" i="49"/>
  <c r="BY111" i="49"/>
  <c r="BX111" i="49"/>
  <c r="BW111" i="49"/>
  <c r="BV111" i="49"/>
  <c r="BS111" i="49"/>
  <c r="BQ111" i="49"/>
  <c r="CI110" i="49"/>
  <c r="CH110" i="49"/>
  <c r="CG110" i="49"/>
  <c r="CF110" i="49"/>
  <c r="CE110" i="49"/>
  <c r="CD110" i="49"/>
  <c r="CC110" i="49"/>
  <c r="CB110" i="49"/>
  <c r="CA110" i="49"/>
  <c r="BZ110" i="49"/>
  <c r="BY110" i="49"/>
  <c r="BX110" i="49"/>
  <c r="BW110" i="49"/>
  <c r="BV110" i="49"/>
  <c r="BS110" i="49"/>
  <c r="BQ110" i="49"/>
  <c r="CI109" i="49"/>
  <c r="CH109" i="49"/>
  <c r="CG109" i="49"/>
  <c r="CF109" i="49"/>
  <c r="CE109" i="49"/>
  <c r="CD109" i="49"/>
  <c r="CC109" i="49"/>
  <c r="CB109" i="49"/>
  <c r="CA109" i="49"/>
  <c r="BZ109" i="49"/>
  <c r="BY109" i="49"/>
  <c r="BX109" i="49"/>
  <c r="BW109" i="49"/>
  <c r="BV109" i="49"/>
  <c r="BS109" i="49"/>
  <c r="BQ109" i="49"/>
  <c r="CI108" i="49"/>
  <c r="CH108" i="49"/>
  <c r="CG108" i="49"/>
  <c r="CF108" i="49"/>
  <c r="CE108" i="49"/>
  <c r="CD108" i="49"/>
  <c r="CC108" i="49"/>
  <c r="CB108" i="49"/>
  <c r="CA108" i="49"/>
  <c r="BZ108" i="49"/>
  <c r="BY108" i="49"/>
  <c r="BX108" i="49"/>
  <c r="BW108" i="49"/>
  <c r="BV108" i="49"/>
  <c r="BS108" i="49"/>
  <c r="BQ108" i="49"/>
  <c r="CI107" i="49"/>
  <c r="CH107" i="49"/>
  <c r="CG107" i="49"/>
  <c r="CF107" i="49"/>
  <c r="CE107" i="49"/>
  <c r="CD107" i="49"/>
  <c r="CC107" i="49"/>
  <c r="CB107" i="49"/>
  <c r="CA107" i="49"/>
  <c r="BZ107" i="49"/>
  <c r="BY107" i="49"/>
  <c r="BX107" i="49"/>
  <c r="BW107" i="49"/>
  <c r="BV107" i="49"/>
  <c r="BS107" i="49"/>
  <c r="BQ107" i="49"/>
  <c r="CI106" i="49"/>
  <c r="CH106" i="49"/>
  <c r="CG106" i="49"/>
  <c r="CF106" i="49"/>
  <c r="CE106" i="49"/>
  <c r="CD106" i="49"/>
  <c r="CC106" i="49"/>
  <c r="CB106" i="49"/>
  <c r="CA106" i="49"/>
  <c r="BZ106" i="49"/>
  <c r="BY106" i="49"/>
  <c r="BX106" i="49"/>
  <c r="BW106" i="49"/>
  <c r="BV106" i="49"/>
  <c r="BS106" i="49"/>
  <c r="BQ106" i="49"/>
  <c r="CI105" i="49"/>
  <c r="CH105" i="49"/>
  <c r="CG105" i="49"/>
  <c r="CF105" i="49"/>
  <c r="CE105" i="49"/>
  <c r="CD105" i="49"/>
  <c r="CC105" i="49"/>
  <c r="CB105" i="49"/>
  <c r="CA105" i="49"/>
  <c r="BZ105" i="49"/>
  <c r="BY105" i="49"/>
  <c r="BX105" i="49"/>
  <c r="BW105" i="49"/>
  <c r="BV105" i="49"/>
  <c r="BS105" i="49"/>
  <c r="BQ105" i="49"/>
  <c r="CI104" i="49"/>
  <c r="CH104" i="49"/>
  <c r="CG104" i="49"/>
  <c r="CF104" i="49"/>
  <c r="CE104" i="49"/>
  <c r="CD104" i="49"/>
  <c r="CC104" i="49"/>
  <c r="CB104" i="49"/>
  <c r="CA104" i="49"/>
  <c r="BZ104" i="49"/>
  <c r="BY104" i="49"/>
  <c r="BX104" i="49"/>
  <c r="BW104" i="49"/>
  <c r="BV104" i="49"/>
  <c r="BS104" i="49"/>
  <c r="BQ104" i="49"/>
  <c r="CI103" i="49"/>
  <c r="CH103" i="49"/>
  <c r="CG103" i="49"/>
  <c r="CF103" i="49"/>
  <c r="CE103" i="49"/>
  <c r="CD103" i="49"/>
  <c r="CC103" i="49"/>
  <c r="CB103" i="49"/>
  <c r="CA103" i="49"/>
  <c r="BZ103" i="49"/>
  <c r="BY103" i="49"/>
  <c r="BX103" i="49"/>
  <c r="BW103" i="49"/>
  <c r="BV103" i="49"/>
  <c r="BS103" i="49"/>
  <c r="BQ103" i="49"/>
  <c r="CI102" i="49"/>
  <c r="CH102" i="49"/>
  <c r="CG102" i="49"/>
  <c r="CF102" i="49"/>
  <c r="CE102" i="49"/>
  <c r="CD102" i="49"/>
  <c r="CC102" i="49"/>
  <c r="CB102" i="49"/>
  <c r="CA102" i="49"/>
  <c r="BZ102" i="49"/>
  <c r="BY102" i="49"/>
  <c r="BX102" i="49"/>
  <c r="BW102" i="49"/>
  <c r="BV102" i="49"/>
  <c r="BS102" i="49"/>
  <c r="BQ102" i="49"/>
  <c r="CI101" i="49"/>
  <c r="CH101" i="49"/>
  <c r="CG101" i="49"/>
  <c r="CF101" i="49"/>
  <c r="CE101" i="49"/>
  <c r="CD101" i="49"/>
  <c r="CC101" i="49"/>
  <c r="CB101" i="49"/>
  <c r="CA101" i="49"/>
  <c r="BZ101" i="49"/>
  <c r="BY101" i="49"/>
  <c r="BX101" i="49"/>
  <c r="BW101" i="49"/>
  <c r="BV101" i="49"/>
  <c r="BS101" i="49"/>
  <c r="BQ101" i="49"/>
  <c r="CI100" i="49"/>
  <c r="CH100" i="49"/>
  <c r="CG100" i="49"/>
  <c r="CF100" i="49"/>
  <c r="CE100" i="49"/>
  <c r="CD100" i="49"/>
  <c r="CC100" i="49"/>
  <c r="CB100" i="49"/>
  <c r="CA100" i="49"/>
  <c r="BZ100" i="49"/>
  <c r="BY100" i="49"/>
  <c r="BX100" i="49"/>
  <c r="BW100" i="49"/>
  <c r="BV100" i="49"/>
  <c r="BS100" i="49"/>
  <c r="BQ100" i="49"/>
  <c r="CI99" i="49"/>
  <c r="CH99" i="49"/>
  <c r="CG99" i="49"/>
  <c r="CF99" i="49"/>
  <c r="CE99" i="49"/>
  <c r="CD99" i="49"/>
  <c r="CC99" i="49"/>
  <c r="CB99" i="49"/>
  <c r="CA99" i="49"/>
  <c r="BZ99" i="49"/>
  <c r="BY99" i="49"/>
  <c r="BX99" i="49"/>
  <c r="BW99" i="49"/>
  <c r="BV99" i="49"/>
  <c r="BS99" i="49"/>
  <c r="BQ99" i="49"/>
  <c r="CI98" i="49"/>
  <c r="CH98" i="49"/>
  <c r="CG98" i="49"/>
  <c r="CF98" i="49"/>
  <c r="CE98" i="49"/>
  <c r="CD98" i="49"/>
  <c r="CC98" i="49"/>
  <c r="CB98" i="49"/>
  <c r="CA98" i="49"/>
  <c r="BZ98" i="49"/>
  <c r="BY98" i="49"/>
  <c r="BX98" i="49"/>
  <c r="BW98" i="49"/>
  <c r="BV98" i="49"/>
  <c r="BS98" i="49"/>
  <c r="BQ98" i="49"/>
  <c r="CI97" i="49"/>
  <c r="CH97" i="49"/>
  <c r="CG97" i="49"/>
  <c r="CF97" i="49"/>
  <c r="CE97" i="49"/>
  <c r="CD97" i="49"/>
  <c r="CC97" i="49"/>
  <c r="CB97" i="49"/>
  <c r="CA97" i="49"/>
  <c r="BZ97" i="49"/>
  <c r="BY97" i="49"/>
  <c r="BX97" i="49"/>
  <c r="BW97" i="49"/>
  <c r="BV97" i="49"/>
  <c r="BS97" i="49"/>
  <c r="BQ97" i="49"/>
  <c r="CI96" i="49"/>
  <c r="CH96" i="49"/>
  <c r="CG96" i="49"/>
  <c r="CF96" i="49"/>
  <c r="CE96" i="49"/>
  <c r="CD96" i="49"/>
  <c r="CC96" i="49"/>
  <c r="CB96" i="49"/>
  <c r="CA96" i="49"/>
  <c r="BZ96" i="49"/>
  <c r="BY96" i="49"/>
  <c r="BX96" i="49"/>
  <c r="BW96" i="49"/>
  <c r="BV96" i="49"/>
  <c r="BS96" i="49"/>
  <c r="BQ96" i="49"/>
  <c r="CI95" i="49"/>
  <c r="CH95" i="49"/>
  <c r="CG95" i="49"/>
  <c r="CF95" i="49"/>
  <c r="CE95" i="49"/>
  <c r="CD95" i="49"/>
  <c r="CC95" i="49"/>
  <c r="CB95" i="49"/>
  <c r="CA95" i="49"/>
  <c r="BZ95" i="49"/>
  <c r="BY95" i="49"/>
  <c r="BX95" i="49"/>
  <c r="BW95" i="49"/>
  <c r="BV95" i="49"/>
  <c r="BS95" i="49"/>
  <c r="BQ95" i="49"/>
  <c r="CI94" i="49"/>
  <c r="CH94" i="49"/>
  <c r="CG94" i="49"/>
  <c r="CF94" i="49"/>
  <c r="CE94" i="49"/>
  <c r="CD94" i="49"/>
  <c r="CC94" i="49"/>
  <c r="CB94" i="49"/>
  <c r="CA94" i="49"/>
  <c r="BZ94" i="49"/>
  <c r="BY94" i="49"/>
  <c r="BX94" i="49"/>
  <c r="BW94" i="49"/>
  <c r="BV94" i="49"/>
  <c r="BS94" i="49"/>
  <c r="BQ94" i="49"/>
  <c r="CI93" i="49"/>
  <c r="CH93" i="49"/>
  <c r="CG93" i="49"/>
  <c r="CF93" i="49"/>
  <c r="CE93" i="49"/>
  <c r="CD93" i="49"/>
  <c r="CC93" i="49"/>
  <c r="CB93" i="49"/>
  <c r="CA93" i="49"/>
  <c r="BZ93" i="49"/>
  <c r="BY93" i="49"/>
  <c r="BX93" i="49"/>
  <c r="BW93" i="49"/>
  <c r="BV93" i="49"/>
  <c r="BS93" i="49"/>
  <c r="BQ93" i="49"/>
  <c r="CI92" i="49"/>
  <c r="CH92" i="49"/>
  <c r="CG92" i="49"/>
  <c r="CF92" i="49"/>
  <c r="CE92" i="49"/>
  <c r="CD92" i="49"/>
  <c r="CC92" i="49"/>
  <c r="CB92" i="49"/>
  <c r="CA92" i="49"/>
  <c r="BZ92" i="49"/>
  <c r="BY92" i="49"/>
  <c r="BX92" i="49"/>
  <c r="BW92" i="49"/>
  <c r="BV92" i="49"/>
  <c r="BS92" i="49"/>
  <c r="BQ92" i="49"/>
  <c r="CI91" i="49"/>
  <c r="CH91" i="49"/>
  <c r="CG91" i="49"/>
  <c r="CF91" i="49"/>
  <c r="CE91" i="49"/>
  <c r="CD91" i="49"/>
  <c r="CC91" i="49"/>
  <c r="CB91" i="49"/>
  <c r="CA91" i="49"/>
  <c r="BZ91" i="49"/>
  <c r="BY91" i="49"/>
  <c r="BX91" i="49"/>
  <c r="BW91" i="49"/>
  <c r="BV91" i="49"/>
  <c r="BS91" i="49"/>
  <c r="BQ91" i="49"/>
  <c r="CI90" i="49"/>
  <c r="CH90" i="49"/>
  <c r="CG90" i="49"/>
  <c r="CF90" i="49"/>
  <c r="CE90" i="49"/>
  <c r="CD90" i="49"/>
  <c r="CC90" i="49"/>
  <c r="CB90" i="49"/>
  <c r="CA90" i="49"/>
  <c r="BZ90" i="49"/>
  <c r="BY90" i="49"/>
  <c r="BX90" i="49"/>
  <c r="BW90" i="49"/>
  <c r="BV90" i="49"/>
  <c r="BS90" i="49"/>
  <c r="BQ90" i="49"/>
  <c r="CI89" i="49"/>
  <c r="CH89" i="49"/>
  <c r="CG89" i="49"/>
  <c r="CF89" i="49"/>
  <c r="CE89" i="49"/>
  <c r="CD89" i="49"/>
  <c r="CC89" i="49"/>
  <c r="CB89" i="49"/>
  <c r="CA89" i="49"/>
  <c r="BZ89" i="49"/>
  <c r="BY89" i="49"/>
  <c r="BX89" i="49"/>
  <c r="BW89" i="49"/>
  <c r="BV89" i="49"/>
  <c r="BS89" i="49"/>
  <c r="BQ89" i="49"/>
  <c r="CI88" i="49"/>
  <c r="CH88" i="49"/>
  <c r="CG88" i="49"/>
  <c r="CF88" i="49"/>
  <c r="CE88" i="49"/>
  <c r="CD88" i="49"/>
  <c r="CC88" i="49"/>
  <c r="CB88" i="49"/>
  <c r="CA88" i="49"/>
  <c r="BZ88" i="49"/>
  <c r="BY88" i="49"/>
  <c r="BX88" i="49"/>
  <c r="BW88" i="49"/>
  <c r="BV88" i="49"/>
  <c r="BS88" i="49"/>
  <c r="BQ88" i="49"/>
  <c r="CI87" i="49"/>
  <c r="CH87" i="49"/>
  <c r="CG87" i="49"/>
  <c r="CF87" i="49"/>
  <c r="CE87" i="49"/>
  <c r="CD87" i="49"/>
  <c r="CC87" i="49"/>
  <c r="CB87" i="49"/>
  <c r="CA87" i="49"/>
  <c r="BZ87" i="49"/>
  <c r="BY87" i="49"/>
  <c r="BX87" i="49"/>
  <c r="BW87" i="49"/>
  <c r="BV87" i="49"/>
  <c r="BS87" i="49"/>
  <c r="BQ87" i="49"/>
  <c r="CI86" i="49"/>
  <c r="CH86" i="49"/>
  <c r="CG86" i="49"/>
  <c r="CF86" i="49"/>
  <c r="CE86" i="49"/>
  <c r="CD86" i="49"/>
  <c r="CC86" i="49"/>
  <c r="CB86" i="49"/>
  <c r="CA86" i="49"/>
  <c r="BZ86" i="49"/>
  <c r="BY86" i="49"/>
  <c r="BX86" i="49"/>
  <c r="BW86" i="49"/>
  <c r="BV86" i="49"/>
  <c r="BS86" i="49"/>
  <c r="BQ86" i="49"/>
  <c r="CI85" i="49"/>
  <c r="CH85" i="49"/>
  <c r="CG85" i="49"/>
  <c r="CF85" i="49"/>
  <c r="CE85" i="49"/>
  <c r="CD85" i="49"/>
  <c r="CC85" i="49"/>
  <c r="CB85" i="49"/>
  <c r="CA85" i="49"/>
  <c r="BZ85" i="49"/>
  <c r="BY85" i="49"/>
  <c r="BX85" i="49"/>
  <c r="BW85" i="49"/>
  <c r="BV85" i="49"/>
  <c r="BS85" i="49"/>
  <c r="BQ85" i="49"/>
  <c r="CI84" i="49"/>
  <c r="CH84" i="49"/>
  <c r="CG84" i="49"/>
  <c r="CF84" i="49"/>
  <c r="CE84" i="49"/>
  <c r="CD84" i="49"/>
  <c r="CC84" i="49"/>
  <c r="CB84" i="49"/>
  <c r="CA84" i="49"/>
  <c r="BZ84" i="49"/>
  <c r="BY84" i="49"/>
  <c r="BX84" i="49"/>
  <c r="BW84" i="49"/>
  <c r="BV84" i="49"/>
  <c r="BS84" i="49"/>
  <c r="BQ84" i="49"/>
  <c r="CI83" i="49"/>
  <c r="CH83" i="49"/>
  <c r="CG83" i="49"/>
  <c r="CF83" i="49"/>
  <c r="CE83" i="49"/>
  <c r="CD83" i="49"/>
  <c r="CC83" i="49"/>
  <c r="CB83" i="49"/>
  <c r="CA83" i="49"/>
  <c r="BZ83" i="49"/>
  <c r="BY83" i="49"/>
  <c r="BX83" i="49"/>
  <c r="BW83" i="49"/>
  <c r="BV83" i="49"/>
  <c r="BS83" i="49"/>
  <c r="BQ83" i="49"/>
  <c r="CI82" i="49"/>
  <c r="CH82" i="49"/>
  <c r="CG82" i="49"/>
  <c r="CF82" i="49"/>
  <c r="CE82" i="49"/>
  <c r="CD82" i="49"/>
  <c r="CC82" i="49"/>
  <c r="CB82" i="49"/>
  <c r="CA82" i="49"/>
  <c r="BZ82" i="49"/>
  <c r="BY82" i="49"/>
  <c r="BX82" i="49"/>
  <c r="BW82" i="49"/>
  <c r="BV82" i="49"/>
  <c r="BS82" i="49"/>
  <c r="BQ82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S81" i="49"/>
  <c r="BQ81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S80" i="49"/>
  <c r="BQ80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S79" i="49"/>
  <c r="BQ79" i="49"/>
  <c r="CI78" i="49"/>
  <c r="CH78" i="49"/>
  <c r="CG78" i="49"/>
  <c r="CF78" i="49"/>
  <c r="CE78" i="49"/>
  <c r="CD78" i="49"/>
  <c r="CC78" i="49"/>
  <c r="CB78" i="49"/>
  <c r="CA78" i="49"/>
  <c r="BZ78" i="49"/>
  <c r="BY78" i="49"/>
  <c r="BX78" i="49"/>
  <c r="BW78" i="49"/>
  <c r="BV78" i="49"/>
  <c r="BS78" i="49"/>
  <c r="BQ78" i="49"/>
  <c r="CI77" i="49"/>
  <c r="CH77" i="49"/>
  <c r="CG77" i="49"/>
  <c r="CF77" i="49"/>
  <c r="CE77" i="49"/>
  <c r="CD77" i="49"/>
  <c r="CC77" i="49"/>
  <c r="CB77" i="49"/>
  <c r="CA77" i="49"/>
  <c r="BZ77" i="49"/>
  <c r="BY77" i="49"/>
  <c r="BX77" i="49"/>
  <c r="BW77" i="49"/>
  <c r="BV77" i="49"/>
  <c r="BS77" i="49"/>
  <c r="BQ77" i="49"/>
  <c r="CI76" i="49"/>
  <c r="CH76" i="49"/>
  <c r="CG76" i="49"/>
  <c r="CF76" i="49"/>
  <c r="CE76" i="49"/>
  <c r="CD76" i="49"/>
  <c r="CC76" i="49"/>
  <c r="CB76" i="49"/>
  <c r="CA76" i="49"/>
  <c r="BZ76" i="49"/>
  <c r="BY76" i="49"/>
  <c r="BX76" i="49"/>
  <c r="BW76" i="49"/>
  <c r="BV76" i="49"/>
  <c r="BS76" i="49"/>
  <c r="BQ76" i="49"/>
  <c r="CI75" i="49"/>
  <c r="CH75" i="49"/>
  <c r="CG75" i="49"/>
  <c r="CF75" i="49"/>
  <c r="CE75" i="49"/>
  <c r="CD75" i="49"/>
  <c r="CC75" i="49"/>
  <c r="CB75" i="49"/>
  <c r="CA75" i="49"/>
  <c r="BZ75" i="49"/>
  <c r="BY75" i="49"/>
  <c r="BX75" i="49"/>
  <c r="BW75" i="49"/>
  <c r="BV75" i="49"/>
  <c r="BS75" i="49"/>
  <c r="BQ75" i="49"/>
  <c r="CI74" i="49"/>
  <c r="CH74" i="49"/>
  <c r="CG74" i="49"/>
  <c r="CF74" i="49"/>
  <c r="CE74" i="49"/>
  <c r="CD74" i="49"/>
  <c r="CC74" i="49"/>
  <c r="CB74" i="49"/>
  <c r="CA74" i="49"/>
  <c r="BZ74" i="49"/>
  <c r="BY74" i="49"/>
  <c r="BX74" i="49"/>
  <c r="BW74" i="49"/>
  <c r="BV74" i="49"/>
  <c r="BS74" i="49"/>
  <c r="BQ74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S73" i="49"/>
  <c r="BQ73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S72" i="49"/>
  <c r="BQ72" i="49"/>
  <c r="CI71" i="49"/>
  <c r="CH71" i="49"/>
  <c r="CG71" i="49"/>
  <c r="CF71" i="49"/>
  <c r="CE71" i="49"/>
  <c r="CD71" i="49"/>
  <c r="CC71" i="49"/>
  <c r="CB71" i="49"/>
  <c r="CA71" i="49"/>
  <c r="BZ71" i="49"/>
  <c r="BY71" i="49"/>
  <c r="BX71" i="49"/>
  <c r="BW71" i="49"/>
  <c r="BV71" i="49"/>
  <c r="BS71" i="49"/>
  <c r="BQ71" i="49"/>
  <c r="CI70" i="49"/>
  <c r="CH70" i="49"/>
  <c r="CG70" i="49"/>
  <c r="CF70" i="49"/>
  <c r="CE70" i="49"/>
  <c r="CD70" i="49"/>
  <c r="CC70" i="49"/>
  <c r="CB70" i="49"/>
  <c r="CA70" i="49"/>
  <c r="BZ70" i="49"/>
  <c r="BY70" i="49"/>
  <c r="BX70" i="49"/>
  <c r="BW70" i="49"/>
  <c r="BV70" i="49"/>
  <c r="BS70" i="49"/>
  <c r="BQ70" i="49"/>
  <c r="CI69" i="49"/>
  <c r="CH69" i="49"/>
  <c r="CG69" i="49"/>
  <c r="CF69" i="49"/>
  <c r="CE69" i="49"/>
  <c r="CD69" i="49"/>
  <c r="CC69" i="49"/>
  <c r="CB69" i="49"/>
  <c r="CA69" i="49"/>
  <c r="BZ69" i="49"/>
  <c r="BY69" i="49"/>
  <c r="BX69" i="49"/>
  <c r="BW69" i="49"/>
  <c r="BV69" i="49"/>
  <c r="BS69" i="49"/>
  <c r="BQ69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S68" i="49"/>
  <c r="BQ68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S67" i="49"/>
  <c r="BQ67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S66" i="49"/>
  <c r="BQ66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S65" i="49"/>
  <c r="BQ65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S64" i="49"/>
  <c r="BQ64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S63" i="49"/>
  <c r="BQ63" i="49"/>
  <c r="CI62" i="49"/>
  <c r="CH62" i="49"/>
  <c r="CG62" i="49"/>
  <c r="CF62" i="49"/>
  <c r="CE62" i="49"/>
  <c r="CD62" i="49"/>
  <c r="CC62" i="49"/>
  <c r="CB62" i="49"/>
  <c r="CA62" i="49"/>
  <c r="BZ62" i="49"/>
  <c r="BY62" i="49"/>
  <c r="BX62" i="49"/>
  <c r="BW62" i="49"/>
  <c r="BV62" i="49"/>
  <c r="BS62" i="49"/>
  <c r="BQ62" i="49"/>
  <c r="CI61" i="49"/>
  <c r="CH61" i="49"/>
  <c r="CG61" i="49"/>
  <c r="CF61" i="49"/>
  <c r="CE61" i="49"/>
  <c r="CD61" i="49"/>
  <c r="CC61" i="49"/>
  <c r="CB61" i="49"/>
  <c r="CA61" i="49"/>
  <c r="BZ61" i="49"/>
  <c r="BY61" i="49"/>
  <c r="BX61" i="49"/>
  <c r="BW61" i="49"/>
  <c r="BV61" i="49"/>
  <c r="BS61" i="49"/>
  <c r="BQ61" i="49"/>
  <c r="CI60" i="49"/>
  <c r="CH60" i="49"/>
  <c r="CG60" i="49"/>
  <c r="CF60" i="49"/>
  <c r="CE60" i="49"/>
  <c r="CD60" i="49"/>
  <c r="CC60" i="49"/>
  <c r="CB60" i="49"/>
  <c r="CA60" i="49"/>
  <c r="BZ60" i="49"/>
  <c r="BY60" i="49"/>
  <c r="BX60" i="49"/>
  <c r="BW60" i="49"/>
  <c r="BV60" i="49"/>
  <c r="BS60" i="49"/>
  <c r="BQ60" i="49"/>
  <c r="CI59" i="49"/>
  <c r="CH59" i="49"/>
  <c r="CG59" i="49"/>
  <c r="CF59" i="49"/>
  <c r="CE59" i="49"/>
  <c r="CD59" i="49"/>
  <c r="CC59" i="49"/>
  <c r="CB59" i="49"/>
  <c r="CA59" i="49"/>
  <c r="BZ59" i="49"/>
  <c r="BY59" i="49"/>
  <c r="BX59" i="49"/>
  <c r="BW59" i="49"/>
  <c r="BV59" i="49"/>
  <c r="BS59" i="49"/>
  <c r="BQ59" i="49"/>
  <c r="CI58" i="49"/>
  <c r="CH58" i="49"/>
  <c r="CG58" i="49"/>
  <c r="CF58" i="49"/>
  <c r="CE58" i="49"/>
  <c r="CD58" i="49"/>
  <c r="CC58" i="49"/>
  <c r="CB58" i="49"/>
  <c r="CA58" i="49"/>
  <c r="BZ58" i="49"/>
  <c r="BY58" i="49"/>
  <c r="BX58" i="49"/>
  <c r="BW58" i="49"/>
  <c r="BV58" i="49"/>
  <c r="BS58" i="49"/>
  <c r="BQ58" i="49"/>
  <c r="CI57" i="49"/>
  <c r="CH57" i="49"/>
  <c r="CG57" i="49"/>
  <c r="CF57" i="49"/>
  <c r="CE57" i="49"/>
  <c r="CD57" i="49"/>
  <c r="CC57" i="49"/>
  <c r="CB57" i="49"/>
  <c r="CA57" i="49"/>
  <c r="BZ57" i="49"/>
  <c r="BY57" i="49"/>
  <c r="BX57" i="49"/>
  <c r="BW57" i="49"/>
  <c r="BV57" i="49"/>
  <c r="BS57" i="49"/>
  <c r="BQ57" i="49"/>
  <c r="CI56" i="49"/>
  <c r="CH56" i="49"/>
  <c r="CG56" i="49"/>
  <c r="CF56" i="49"/>
  <c r="CE56" i="49"/>
  <c r="CD56" i="49"/>
  <c r="CC56" i="49"/>
  <c r="CB56" i="49"/>
  <c r="CA56" i="49"/>
  <c r="BZ56" i="49"/>
  <c r="BY56" i="49"/>
  <c r="BX56" i="49"/>
  <c r="BW56" i="49"/>
  <c r="BV56" i="49"/>
  <c r="BS56" i="49"/>
  <c r="BQ56" i="49"/>
  <c r="CI55" i="49"/>
  <c r="CH55" i="49"/>
  <c r="CG55" i="49"/>
  <c r="CF55" i="49"/>
  <c r="CE55" i="49"/>
  <c r="CD55" i="49"/>
  <c r="CC55" i="49"/>
  <c r="CB55" i="49"/>
  <c r="CA55" i="49"/>
  <c r="BZ55" i="49"/>
  <c r="BY55" i="49"/>
  <c r="BX55" i="49"/>
  <c r="BW55" i="49"/>
  <c r="BV55" i="49"/>
  <c r="BS55" i="49"/>
  <c r="BQ55" i="49"/>
  <c r="CI54" i="49"/>
  <c r="CH54" i="49"/>
  <c r="CG54" i="49"/>
  <c r="CF54" i="49"/>
  <c r="CE54" i="49"/>
  <c r="CD54" i="49"/>
  <c r="CC54" i="49"/>
  <c r="CB54" i="49"/>
  <c r="CA54" i="49"/>
  <c r="BZ54" i="49"/>
  <c r="BY54" i="49"/>
  <c r="BX54" i="49"/>
  <c r="BW54" i="49"/>
  <c r="BV54" i="49"/>
  <c r="BS54" i="49"/>
  <c r="BQ54" i="49"/>
  <c r="CI53" i="49"/>
  <c r="CH53" i="49"/>
  <c r="CG53" i="49"/>
  <c r="CF53" i="49"/>
  <c r="CE53" i="49"/>
  <c r="CD53" i="49"/>
  <c r="CC53" i="49"/>
  <c r="CB53" i="49"/>
  <c r="CA53" i="49"/>
  <c r="BZ53" i="49"/>
  <c r="BY53" i="49"/>
  <c r="BX53" i="49"/>
  <c r="BW53" i="49"/>
  <c r="BV53" i="49"/>
  <c r="BS53" i="49"/>
  <c r="BQ53" i="49"/>
  <c r="CI52" i="49"/>
  <c r="CH52" i="49"/>
  <c r="CG52" i="49"/>
  <c r="CF52" i="49"/>
  <c r="CE52" i="49"/>
  <c r="CD52" i="49"/>
  <c r="CC52" i="49"/>
  <c r="CB52" i="49"/>
  <c r="CA52" i="49"/>
  <c r="BZ52" i="49"/>
  <c r="BY52" i="49"/>
  <c r="BX52" i="49"/>
  <c r="BW52" i="49"/>
  <c r="BV52" i="49"/>
  <c r="BS52" i="49"/>
  <c r="BQ52" i="49"/>
  <c r="CI51" i="49"/>
  <c r="CH51" i="49"/>
  <c r="CG51" i="49"/>
  <c r="CF51" i="49"/>
  <c r="CE51" i="49"/>
  <c r="CD51" i="49"/>
  <c r="CC51" i="49"/>
  <c r="CB51" i="49"/>
  <c r="CA51" i="49"/>
  <c r="BZ51" i="49"/>
  <c r="BY51" i="49"/>
  <c r="BX51" i="49"/>
  <c r="BW51" i="49"/>
  <c r="BV51" i="49"/>
  <c r="BS51" i="49"/>
  <c r="BQ51" i="49"/>
  <c r="CI50" i="49"/>
  <c r="CH50" i="49"/>
  <c r="CG50" i="49"/>
  <c r="CF50" i="49"/>
  <c r="CE50" i="49"/>
  <c r="CD50" i="49"/>
  <c r="CC50" i="49"/>
  <c r="CB50" i="49"/>
  <c r="CA50" i="49"/>
  <c r="BZ50" i="49"/>
  <c r="BY50" i="49"/>
  <c r="BX50" i="49"/>
  <c r="BW50" i="49"/>
  <c r="BV50" i="49"/>
  <c r="BS50" i="49"/>
  <c r="BQ50" i="49"/>
  <c r="CI49" i="49"/>
  <c r="CH49" i="49"/>
  <c r="CG49" i="49"/>
  <c r="CF49" i="49"/>
  <c r="CE49" i="49"/>
  <c r="CD49" i="49"/>
  <c r="CC49" i="49"/>
  <c r="CB49" i="49"/>
  <c r="CA49" i="49"/>
  <c r="BZ49" i="49"/>
  <c r="BY49" i="49"/>
  <c r="BX49" i="49"/>
  <c r="BW49" i="49"/>
  <c r="BV49" i="49"/>
  <c r="BS49" i="49"/>
  <c r="BQ49" i="49"/>
  <c r="CI48" i="49"/>
  <c r="CH48" i="49"/>
  <c r="CG48" i="49"/>
  <c r="CF48" i="49"/>
  <c r="CE48" i="49"/>
  <c r="CD48" i="49"/>
  <c r="CC48" i="49"/>
  <c r="CB48" i="49"/>
  <c r="CA48" i="49"/>
  <c r="BZ48" i="49"/>
  <c r="BY48" i="49"/>
  <c r="BX48" i="49"/>
  <c r="BW48" i="49"/>
  <c r="BV48" i="49"/>
  <c r="BS48" i="49"/>
  <c r="BQ48" i="49"/>
  <c r="CI47" i="49"/>
  <c r="CH47" i="49"/>
  <c r="CG47" i="49"/>
  <c r="CF47" i="49"/>
  <c r="CE47" i="49"/>
  <c r="CD47" i="49"/>
  <c r="CC47" i="49"/>
  <c r="CB47" i="49"/>
  <c r="CA47" i="49"/>
  <c r="BZ47" i="49"/>
  <c r="BY47" i="49"/>
  <c r="BX47" i="49"/>
  <c r="BW47" i="49"/>
  <c r="BV47" i="49"/>
  <c r="BS47" i="49"/>
  <c r="BQ47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S46" i="49"/>
  <c r="BQ46" i="49"/>
  <c r="CI45" i="49"/>
  <c r="CH45" i="49"/>
  <c r="CG45" i="49"/>
  <c r="CF45" i="49"/>
  <c r="CE45" i="49"/>
  <c r="CD45" i="49"/>
  <c r="CC45" i="49"/>
  <c r="CB45" i="49"/>
  <c r="CA45" i="49"/>
  <c r="BZ45" i="49"/>
  <c r="BY45" i="49"/>
  <c r="BX45" i="49"/>
  <c r="BW45" i="49"/>
  <c r="BV45" i="49"/>
  <c r="BS45" i="49"/>
  <c r="BQ45" i="49"/>
  <c r="CI44" i="49"/>
  <c r="CH44" i="49"/>
  <c r="CG44" i="49"/>
  <c r="CF44" i="49"/>
  <c r="CE44" i="49"/>
  <c r="CD44" i="49"/>
  <c r="CC44" i="49"/>
  <c r="CB44" i="49"/>
  <c r="CA44" i="49"/>
  <c r="BZ44" i="49"/>
  <c r="BY44" i="49"/>
  <c r="BX44" i="49"/>
  <c r="BW44" i="49"/>
  <c r="BV44" i="49"/>
  <c r="BS44" i="49"/>
  <c r="BQ44" i="49"/>
  <c r="CI43" i="49"/>
  <c r="CH43" i="49"/>
  <c r="CG43" i="49"/>
  <c r="CF43" i="49"/>
  <c r="CE43" i="49"/>
  <c r="CD43" i="49"/>
  <c r="CC43" i="49"/>
  <c r="CB43" i="49"/>
  <c r="CA43" i="49"/>
  <c r="BZ43" i="49"/>
  <c r="BY43" i="49"/>
  <c r="BX43" i="49"/>
  <c r="BW43" i="49"/>
  <c r="BV43" i="49"/>
  <c r="BS43" i="49"/>
  <c r="BQ43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S42" i="49"/>
  <c r="BQ42" i="49"/>
  <c r="CI41" i="49"/>
  <c r="CH41" i="49"/>
  <c r="CG41" i="49"/>
  <c r="CF41" i="49"/>
  <c r="CE41" i="49"/>
  <c r="CD41" i="49"/>
  <c r="CC41" i="49"/>
  <c r="CB41" i="49"/>
  <c r="CA41" i="49"/>
  <c r="BZ41" i="49"/>
  <c r="BY41" i="49"/>
  <c r="BX41" i="49"/>
  <c r="BW41" i="49"/>
  <c r="BV41" i="49"/>
  <c r="BS41" i="49"/>
  <c r="BQ41" i="49"/>
  <c r="CI40" i="49"/>
  <c r="CH40" i="49"/>
  <c r="CG40" i="49"/>
  <c r="CF40" i="49"/>
  <c r="CE40" i="49"/>
  <c r="CD40" i="49"/>
  <c r="CC40" i="49"/>
  <c r="CB40" i="49"/>
  <c r="CA40" i="49"/>
  <c r="BZ40" i="49"/>
  <c r="BY40" i="49"/>
  <c r="BX40" i="49"/>
  <c r="BW40" i="49"/>
  <c r="BV40" i="49"/>
  <c r="BS40" i="49"/>
  <c r="BQ40" i="49"/>
  <c r="CI39" i="49"/>
  <c r="CH39" i="49"/>
  <c r="CG39" i="49"/>
  <c r="CF39" i="49"/>
  <c r="CE39" i="49"/>
  <c r="CD39" i="49"/>
  <c r="CC39" i="49"/>
  <c r="CB39" i="49"/>
  <c r="CA39" i="49"/>
  <c r="BZ39" i="49"/>
  <c r="BY39" i="49"/>
  <c r="BX39" i="49"/>
  <c r="BW39" i="49"/>
  <c r="BV39" i="49"/>
  <c r="BS39" i="49"/>
  <c r="BQ39" i="49"/>
  <c r="CI38" i="49"/>
  <c r="CH38" i="49"/>
  <c r="CG38" i="49"/>
  <c r="CF38" i="49"/>
  <c r="CE38" i="49"/>
  <c r="CD38" i="49"/>
  <c r="CC38" i="49"/>
  <c r="CB38" i="49"/>
  <c r="CA38" i="49"/>
  <c r="BZ38" i="49"/>
  <c r="BY38" i="49"/>
  <c r="BX38" i="49"/>
  <c r="BW38" i="49"/>
  <c r="BV38" i="49"/>
  <c r="BS38" i="49"/>
  <c r="BQ38" i="49"/>
  <c r="CI37" i="49"/>
  <c r="CH37" i="49"/>
  <c r="CG37" i="49"/>
  <c r="CF37" i="49"/>
  <c r="CE37" i="49"/>
  <c r="CD37" i="49"/>
  <c r="CC37" i="49"/>
  <c r="CB37" i="49"/>
  <c r="CA37" i="49"/>
  <c r="BZ37" i="49"/>
  <c r="BY37" i="49"/>
  <c r="BX37" i="49"/>
  <c r="BW37" i="49"/>
  <c r="BV37" i="49"/>
  <c r="BS37" i="49"/>
  <c r="BQ37" i="49"/>
  <c r="CI36" i="49"/>
  <c r="CH36" i="49"/>
  <c r="CG36" i="49"/>
  <c r="CF36" i="49"/>
  <c r="CE36" i="49"/>
  <c r="CD36" i="49"/>
  <c r="CC36" i="49"/>
  <c r="CB36" i="49"/>
  <c r="CA36" i="49"/>
  <c r="BZ36" i="49"/>
  <c r="BY36" i="49"/>
  <c r="BX36" i="49"/>
  <c r="BW36" i="49"/>
  <c r="BV36" i="49"/>
  <c r="BS36" i="49"/>
  <c r="BQ36" i="49"/>
  <c r="CI35" i="49"/>
  <c r="CH35" i="49"/>
  <c r="CG35" i="49"/>
  <c r="CF35" i="49"/>
  <c r="CE35" i="49"/>
  <c r="CD35" i="49"/>
  <c r="CC35" i="49"/>
  <c r="CB35" i="49"/>
  <c r="CA35" i="49"/>
  <c r="BZ35" i="49"/>
  <c r="BY35" i="49"/>
  <c r="BX35" i="49"/>
  <c r="BW35" i="49"/>
  <c r="BV35" i="49"/>
  <c r="BS35" i="49"/>
  <c r="BQ35" i="49"/>
  <c r="CI34" i="49"/>
  <c r="CH34" i="49"/>
  <c r="CG34" i="49"/>
  <c r="CF34" i="49"/>
  <c r="CE34" i="49"/>
  <c r="CD34" i="49"/>
  <c r="CC34" i="49"/>
  <c r="CB34" i="49"/>
  <c r="CA34" i="49"/>
  <c r="BZ34" i="49"/>
  <c r="BY34" i="49"/>
  <c r="BX34" i="49"/>
  <c r="BW34" i="49"/>
  <c r="BV34" i="49"/>
  <c r="BS34" i="49"/>
  <c r="BQ34" i="49"/>
  <c r="CI33" i="49"/>
  <c r="CH33" i="49"/>
  <c r="CG33" i="49"/>
  <c r="CF33" i="49"/>
  <c r="CE33" i="49"/>
  <c r="CD33" i="49"/>
  <c r="CC33" i="49"/>
  <c r="CB33" i="49"/>
  <c r="CA33" i="49"/>
  <c r="BZ33" i="49"/>
  <c r="BY33" i="49"/>
  <c r="BX33" i="49"/>
  <c r="BW33" i="49"/>
  <c r="BV33" i="49"/>
  <c r="BS33" i="49"/>
  <c r="BQ33" i="49"/>
  <c r="CI32" i="49"/>
  <c r="CH32" i="49"/>
  <c r="CG32" i="49"/>
  <c r="CF32" i="49"/>
  <c r="CE32" i="49"/>
  <c r="CD32" i="49"/>
  <c r="CC32" i="49"/>
  <c r="CB32" i="49"/>
  <c r="CA32" i="49"/>
  <c r="BZ32" i="49"/>
  <c r="BY32" i="49"/>
  <c r="BX32" i="49"/>
  <c r="BW32" i="49"/>
  <c r="BV32" i="49"/>
  <c r="BS32" i="49"/>
  <c r="BQ32" i="49"/>
  <c r="CI31" i="49"/>
  <c r="CH31" i="49"/>
  <c r="CG31" i="49"/>
  <c r="CF31" i="49"/>
  <c r="CE31" i="49"/>
  <c r="CD31" i="49"/>
  <c r="CC31" i="49"/>
  <c r="CB31" i="49"/>
  <c r="CA31" i="49"/>
  <c r="BZ31" i="49"/>
  <c r="BY31" i="49"/>
  <c r="BX31" i="49"/>
  <c r="BW31" i="49"/>
  <c r="BV31" i="49"/>
  <c r="BS31" i="49"/>
  <c r="BQ31" i="49"/>
  <c r="CI30" i="49"/>
  <c r="CH30" i="49"/>
  <c r="CG30" i="49"/>
  <c r="CF30" i="49"/>
  <c r="CE30" i="49"/>
  <c r="CD30" i="49"/>
  <c r="CC30" i="49"/>
  <c r="CB30" i="49"/>
  <c r="CA30" i="49"/>
  <c r="BZ30" i="49"/>
  <c r="BY30" i="49"/>
  <c r="BX30" i="49"/>
  <c r="BW30" i="49"/>
  <c r="BV30" i="49"/>
  <c r="BS30" i="49"/>
  <c r="BQ30" i="49"/>
  <c r="CI29" i="49"/>
  <c r="CH29" i="49"/>
  <c r="CG29" i="49"/>
  <c r="CF29" i="49"/>
  <c r="CE29" i="49"/>
  <c r="CD29" i="49"/>
  <c r="CC29" i="49"/>
  <c r="CB29" i="49"/>
  <c r="CA29" i="49"/>
  <c r="BZ29" i="49"/>
  <c r="BY29" i="49"/>
  <c r="BX29" i="49"/>
  <c r="BW29" i="49"/>
  <c r="BV29" i="49"/>
  <c r="BS29" i="49"/>
  <c r="BQ29" i="49"/>
  <c r="CI28" i="49"/>
  <c r="CH28" i="49"/>
  <c r="CG28" i="49"/>
  <c r="CF28" i="49"/>
  <c r="CE28" i="49"/>
  <c r="CD28" i="49"/>
  <c r="CC28" i="49"/>
  <c r="CB28" i="49"/>
  <c r="CA28" i="49"/>
  <c r="BZ28" i="49"/>
  <c r="BY28" i="49"/>
  <c r="BX28" i="49"/>
  <c r="BW28" i="49"/>
  <c r="BV28" i="49"/>
  <c r="BS28" i="49"/>
  <c r="BQ28" i="49"/>
  <c r="CI27" i="49"/>
  <c r="CH27" i="49"/>
  <c r="CG27" i="49"/>
  <c r="CF27" i="49"/>
  <c r="CE27" i="49"/>
  <c r="CD27" i="49"/>
  <c r="CC27" i="49"/>
  <c r="CB27" i="49"/>
  <c r="CA27" i="49"/>
  <c r="BZ27" i="49"/>
  <c r="BY27" i="49"/>
  <c r="BX27" i="49"/>
  <c r="BW27" i="49"/>
  <c r="BV27" i="49"/>
  <c r="BS27" i="49"/>
  <c r="BQ27" i="49"/>
  <c r="CI26" i="49"/>
  <c r="CH26" i="49"/>
  <c r="CG26" i="49"/>
  <c r="CF26" i="49"/>
  <c r="CE26" i="49"/>
  <c r="CD26" i="49"/>
  <c r="CC26" i="49"/>
  <c r="CB26" i="49"/>
  <c r="CA26" i="49"/>
  <c r="BZ26" i="49"/>
  <c r="BY26" i="49"/>
  <c r="BX26" i="49"/>
  <c r="BW26" i="49"/>
  <c r="BV26" i="49"/>
  <c r="BS26" i="49"/>
  <c r="BQ26" i="49"/>
  <c r="CI25" i="49"/>
  <c r="CH25" i="49"/>
  <c r="CG25" i="49"/>
  <c r="CF25" i="49"/>
  <c r="CE25" i="49"/>
  <c r="CD25" i="49"/>
  <c r="CC25" i="49"/>
  <c r="CB25" i="49"/>
  <c r="CA25" i="49"/>
  <c r="BZ25" i="49"/>
  <c r="BY25" i="49"/>
  <c r="BX25" i="49"/>
  <c r="BW25" i="49"/>
  <c r="BV25" i="49"/>
  <c r="BS25" i="49"/>
  <c r="BQ25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S24" i="49"/>
  <c r="BQ24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S23" i="49"/>
  <c r="BQ23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S22" i="49"/>
  <c r="BQ22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S21" i="49"/>
  <c r="BQ21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S20" i="49"/>
  <c r="BQ20" i="49"/>
  <c r="CI19" i="49"/>
  <c r="CH19" i="49"/>
  <c r="CG19" i="49"/>
  <c r="CF19" i="49"/>
  <c r="CE19" i="49"/>
  <c r="CD19" i="49"/>
  <c r="CC19" i="49"/>
  <c r="CB19" i="49"/>
  <c r="CA19" i="49"/>
  <c r="BZ19" i="49"/>
  <c r="BY19" i="49"/>
  <c r="BX19" i="49"/>
  <c r="BW19" i="49"/>
  <c r="BV19" i="49"/>
  <c r="BS19" i="49"/>
  <c r="BQ19" i="49"/>
  <c r="CI18" i="49"/>
  <c r="CH18" i="49"/>
  <c r="CG18" i="49"/>
  <c r="CF18" i="49"/>
  <c r="CE18" i="49"/>
  <c r="CD18" i="49"/>
  <c r="CC18" i="49"/>
  <c r="CB18" i="49"/>
  <c r="CA18" i="49"/>
  <c r="BZ18" i="49"/>
  <c r="BY18" i="49"/>
  <c r="BX18" i="49"/>
  <c r="BW18" i="49"/>
  <c r="BV18" i="49"/>
  <c r="BS18" i="49"/>
  <c r="BQ18" i="49"/>
  <c r="CI17" i="49"/>
  <c r="CH17" i="49"/>
  <c r="CG17" i="49"/>
  <c r="CF17" i="49"/>
  <c r="CE17" i="49"/>
  <c r="CD17" i="49"/>
  <c r="CC17" i="49"/>
  <c r="CB17" i="49"/>
  <c r="CA17" i="49"/>
  <c r="BZ17" i="49"/>
  <c r="BY17" i="49"/>
  <c r="BX17" i="49"/>
  <c r="BW17" i="49"/>
  <c r="BV17" i="49"/>
  <c r="BS17" i="49"/>
  <c r="BQ17" i="49"/>
  <c r="CI16" i="49"/>
  <c r="CH16" i="49"/>
  <c r="CG16" i="49"/>
  <c r="CF16" i="49"/>
  <c r="CE16" i="49"/>
  <c r="CD16" i="49"/>
  <c r="CC16" i="49"/>
  <c r="CB16" i="49"/>
  <c r="CA16" i="49"/>
  <c r="BZ16" i="49"/>
  <c r="BY16" i="49"/>
  <c r="BX16" i="49"/>
  <c r="BW16" i="49"/>
  <c r="BV16" i="49"/>
  <c r="BS16" i="49"/>
  <c r="BQ16" i="49"/>
  <c r="CI15" i="49"/>
  <c r="CH15" i="49"/>
  <c r="CG15" i="49"/>
  <c r="CF15" i="49"/>
  <c r="CE15" i="49"/>
  <c r="CD15" i="49"/>
  <c r="CC15" i="49"/>
  <c r="CB15" i="49"/>
  <c r="CA15" i="49"/>
  <c r="BZ15" i="49"/>
  <c r="BY15" i="49"/>
  <c r="BX15" i="49"/>
  <c r="BW15" i="49"/>
  <c r="BV15" i="49"/>
  <c r="BS15" i="49"/>
  <c r="BQ15" i="49"/>
  <c r="CI14" i="49"/>
  <c r="CH14" i="49"/>
  <c r="CG14" i="49"/>
  <c r="CF14" i="49"/>
  <c r="CE14" i="49"/>
  <c r="CD14" i="49"/>
  <c r="CC14" i="49"/>
  <c r="CB14" i="49"/>
  <c r="CA14" i="49"/>
  <c r="BZ14" i="49"/>
  <c r="BY14" i="49"/>
  <c r="BX14" i="49"/>
  <c r="BW14" i="49"/>
  <c r="BV14" i="49"/>
  <c r="BS14" i="49"/>
  <c r="BQ14" i="49"/>
  <c r="CI13" i="49"/>
  <c r="CH13" i="49"/>
  <c r="CG13" i="49"/>
  <c r="CF13" i="49"/>
  <c r="CE13" i="49"/>
  <c r="CD13" i="49"/>
  <c r="CC13" i="49"/>
  <c r="CB13" i="49"/>
  <c r="CA13" i="49"/>
  <c r="BZ13" i="49"/>
  <c r="BY13" i="49"/>
  <c r="BX13" i="49"/>
  <c r="BW13" i="49"/>
  <c r="BV13" i="49"/>
  <c r="BS13" i="49"/>
  <c r="BQ13" i="49"/>
  <c r="CI12" i="49"/>
  <c r="CH12" i="49"/>
  <c r="CG12" i="49"/>
  <c r="CF12" i="49"/>
  <c r="CE12" i="49"/>
  <c r="CD12" i="49"/>
  <c r="CC12" i="49"/>
  <c r="CB12" i="49"/>
  <c r="CA12" i="49"/>
  <c r="BZ12" i="49"/>
  <c r="BY12" i="49"/>
  <c r="BX12" i="49"/>
  <c r="BW12" i="49"/>
  <c r="BV12" i="49"/>
  <c r="BS12" i="49"/>
  <c r="BQ12" i="49"/>
  <c r="CI11" i="49"/>
  <c r="CH11" i="49"/>
  <c r="CG11" i="49"/>
  <c r="CF11" i="49"/>
  <c r="CE11" i="49"/>
  <c r="CD11" i="49"/>
  <c r="CC11" i="49"/>
  <c r="CB11" i="49"/>
  <c r="CA11" i="49"/>
  <c r="BZ11" i="49"/>
  <c r="BY11" i="49"/>
  <c r="BX11" i="49"/>
  <c r="BW11" i="49"/>
  <c r="BV11" i="49"/>
  <c r="BS11" i="49"/>
  <c r="BQ11" i="49"/>
  <c r="CI10" i="49"/>
  <c r="CH10" i="49"/>
  <c r="CG10" i="49"/>
  <c r="CF10" i="49"/>
  <c r="CE10" i="49"/>
  <c r="CD10" i="49"/>
  <c r="CC10" i="49"/>
  <c r="CB10" i="49"/>
  <c r="CA10" i="49"/>
  <c r="BZ10" i="49"/>
  <c r="BY10" i="49"/>
  <c r="BX10" i="49"/>
  <c r="BW10" i="49"/>
  <c r="BV10" i="49"/>
  <c r="BS10" i="49"/>
  <c r="BQ10" i="49"/>
  <c r="CI9" i="49"/>
  <c r="CH9" i="49"/>
  <c r="CG9" i="49"/>
  <c r="CF9" i="49"/>
  <c r="CE9" i="49"/>
  <c r="CD9" i="49"/>
  <c r="CC9" i="49"/>
  <c r="CB9" i="49"/>
  <c r="CA9" i="49"/>
  <c r="BZ9" i="49"/>
  <c r="BY9" i="49"/>
  <c r="BX9" i="49"/>
  <c r="BW9" i="49"/>
  <c r="BV9" i="49"/>
  <c r="BS9" i="49"/>
  <c r="BQ9" i="49"/>
  <c r="CI8" i="49"/>
  <c r="CH8" i="49"/>
  <c r="CG8" i="49"/>
  <c r="CF8" i="49"/>
  <c r="CE8" i="49"/>
  <c r="CD8" i="49"/>
  <c r="CC8" i="49"/>
  <c r="CB8" i="49"/>
  <c r="CA8" i="49"/>
  <c r="BZ8" i="49"/>
  <c r="BY8" i="49"/>
  <c r="BX8" i="49"/>
  <c r="BW8" i="49"/>
  <c r="BV8" i="49"/>
  <c r="BS8" i="49"/>
  <c r="BQ8" i="49"/>
  <c r="CI7" i="49"/>
  <c r="CH7" i="49"/>
  <c r="CG7" i="49"/>
  <c r="CF7" i="49"/>
  <c r="CE7" i="49"/>
  <c r="CD7" i="49"/>
  <c r="CC7" i="49"/>
  <c r="CB7" i="49"/>
  <c r="CA7" i="49"/>
  <c r="BZ7" i="49"/>
  <c r="BY7" i="49"/>
  <c r="BX7" i="49"/>
  <c r="BW7" i="49"/>
  <c r="BV7" i="49"/>
  <c r="BS7" i="49"/>
  <c r="BQ7" i="49"/>
  <c r="CI6" i="49"/>
  <c r="CH6" i="49"/>
  <c r="CG6" i="49"/>
  <c r="CF6" i="49"/>
  <c r="CE6" i="49"/>
  <c r="CD6" i="49"/>
  <c r="CC6" i="49"/>
  <c r="CB6" i="49"/>
  <c r="CA6" i="49"/>
  <c r="BZ6" i="49"/>
  <c r="BY6" i="49"/>
  <c r="BX6" i="49"/>
  <c r="BW6" i="49"/>
  <c r="BV6" i="49"/>
  <c r="BS6" i="49"/>
  <c r="BQ6" i="49"/>
  <c r="CI5" i="49"/>
  <c r="CH5" i="49"/>
  <c r="CG5" i="49"/>
  <c r="CF5" i="49"/>
  <c r="CE5" i="49"/>
  <c r="CD5" i="49"/>
  <c r="CC5" i="49"/>
  <c r="CB5" i="49"/>
  <c r="CA5" i="49"/>
  <c r="BZ5" i="49"/>
  <c r="BY5" i="49"/>
  <c r="BX5" i="49"/>
  <c r="BW5" i="49"/>
  <c r="BV5" i="49"/>
  <c r="BS5" i="49"/>
  <c r="BQ5" i="49"/>
  <c r="CI4" i="49"/>
  <c r="CH4" i="49"/>
  <c r="CG4" i="49"/>
  <c r="CF4" i="49"/>
  <c r="CE4" i="49"/>
  <c r="CD4" i="49"/>
  <c r="CC4" i="49"/>
  <c r="CB4" i="49"/>
  <c r="CA4" i="49"/>
  <c r="BZ4" i="49"/>
  <c r="BY4" i="49"/>
  <c r="BX4" i="49"/>
  <c r="BW4" i="49"/>
  <c r="BV4" i="49"/>
  <c r="BS4" i="49"/>
  <c r="BQ4" i="49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P126" i="50"/>
  <c r="O126" i="50"/>
  <c r="M126" i="50"/>
  <c r="P125" i="50"/>
  <c r="O125" i="50"/>
  <c r="M125" i="50"/>
  <c r="P124" i="50"/>
  <c r="O124" i="50"/>
  <c r="M124" i="50"/>
  <c r="P123" i="50"/>
  <c r="O123" i="50"/>
  <c r="M123" i="50"/>
  <c r="P122" i="50"/>
  <c r="O122" i="50"/>
  <c r="M122" i="50"/>
  <c r="P121" i="50"/>
  <c r="O121" i="50"/>
  <c r="M121" i="50"/>
  <c r="P120" i="50"/>
  <c r="O120" i="50"/>
  <c r="M120" i="50"/>
  <c r="P119" i="50"/>
  <c r="O119" i="50"/>
  <c r="M119" i="50"/>
  <c r="P118" i="50"/>
  <c r="O118" i="50"/>
  <c r="M118" i="50"/>
  <c r="P117" i="50"/>
  <c r="O117" i="50"/>
  <c r="M117" i="50"/>
  <c r="P116" i="50"/>
  <c r="O116" i="50"/>
  <c r="M116" i="50"/>
  <c r="P115" i="50"/>
  <c r="O115" i="50"/>
  <c r="M115" i="50"/>
  <c r="P114" i="50"/>
  <c r="O114" i="50"/>
  <c r="M114" i="50"/>
  <c r="P113" i="50"/>
  <c r="O113" i="50"/>
  <c r="M113" i="50"/>
  <c r="P112" i="50"/>
  <c r="O112" i="50"/>
  <c r="M112" i="50"/>
  <c r="P111" i="50"/>
  <c r="O111" i="50"/>
  <c r="M111" i="50"/>
  <c r="P110" i="50"/>
  <c r="O110" i="50"/>
  <c r="M110" i="50"/>
  <c r="P109" i="50"/>
  <c r="O109" i="50"/>
  <c r="M109" i="50"/>
  <c r="P108" i="50"/>
  <c r="O108" i="50"/>
  <c r="M108" i="50"/>
  <c r="P107" i="50"/>
  <c r="O107" i="50"/>
  <c r="M107" i="50"/>
  <c r="P106" i="50"/>
  <c r="O106" i="50"/>
  <c r="M106" i="50"/>
  <c r="P105" i="50"/>
  <c r="O105" i="50"/>
  <c r="M105" i="50"/>
  <c r="P104" i="50"/>
  <c r="O104" i="50"/>
  <c r="M104" i="50"/>
  <c r="P103" i="50"/>
  <c r="O103" i="50"/>
  <c r="M103" i="50"/>
  <c r="P102" i="50"/>
  <c r="O102" i="50"/>
  <c r="M102" i="50"/>
  <c r="P101" i="50"/>
  <c r="O101" i="50"/>
  <c r="M101" i="50"/>
  <c r="P100" i="50"/>
  <c r="O100" i="50"/>
  <c r="M100" i="50"/>
  <c r="P99" i="50"/>
  <c r="O99" i="50"/>
  <c r="M99" i="50"/>
  <c r="P98" i="50"/>
  <c r="O98" i="50"/>
  <c r="M98" i="50"/>
  <c r="P97" i="50"/>
  <c r="O97" i="50"/>
  <c r="M97" i="50"/>
  <c r="P96" i="50"/>
  <c r="O96" i="50"/>
  <c r="M96" i="50"/>
  <c r="P95" i="50"/>
  <c r="O95" i="50"/>
  <c r="M95" i="50"/>
  <c r="P94" i="50"/>
  <c r="O94" i="50"/>
  <c r="M94" i="50"/>
  <c r="P93" i="50"/>
  <c r="O93" i="50"/>
  <c r="M93" i="50"/>
  <c r="P92" i="50"/>
  <c r="O92" i="50"/>
  <c r="M92" i="50"/>
  <c r="P91" i="50"/>
  <c r="O91" i="50"/>
  <c r="M91" i="50"/>
  <c r="P90" i="50"/>
  <c r="O90" i="50"/>
  <c r="M90" i="50"/>
  <c r="P89" i="50"/>
  <c r="O89" i="50"/>
  <c r="M89" i="50"/>
  <c r="P88" i="50"/>
  <c r="O88" i="50"/>
  <c r="M88" i="50"/>
  <c r="P87" i="50"/>
  <c r="O87" i="50"/>
  <c r="M87" i="50"/>
  <c r="P86" i="50"/>
  <c r="O86" i="50"/>
  <c r="M86" i="50"/>
  <c r="P85" i="50"/>
  <c r="O85" i="50"/>
  <c r="M85" i="50"/>
  <c r="P84" i="50"/>
  <c r="O84" i="50"/>
  <c r="M84" i="50"/>
  <c r="P83" i="50"/>
  <c r="O83" i="50"/>
  <c r="M83" i="50"/>
  <c r="P82" i="50"/>
  <c r="O82" i="50"/>
  <c r="M82" i="50"/>
  <c r="P81" i="50"/>
  <c r="O81" i="50"/>
  <c r="M81" i="50"/>
  <c r="P80" i="50"/>
  <c r="O80" i="50"/>
  <c r="M80" i="50"/>
  <c r="P79" i="50"/>
  <c r="O79" i="50"/>
  <c r="M79" i="50"/>
  <c r="P78" i="50"/>
  <c r="O78" i="50"/>
  <c r="M78" i="50"/>
  <c r="P77" i="50"/>
  <c r="O77" i="50"/>
  <c r="M77" i="50"/>
  <c r="P76" i="50"/>
  <c r="O76" i="50"/>
  <c r="M76" i="50"/>
  <c r="P75" i="50"/>
  <c r="O75" i="50"/>
  <c r="M75" i="50"/>
  <c r="P74" i="50"/>
  <c r="O74" i="50"/>
  <c r="M74" i="50"/>
  <c r="P73" i="50"/>
  <c r="O73" i="50"/>
  <c r="M73" i="50"/>
  <c r="P72" i="50"/>
  <c r="O72" i="50"/>
  <c r="M72" i="50"/>
  <c r="P71" i="50"/>
  <c r="O71" i="50"/>
  <c r="M71" i="50"/>
  <c r="P70" i="50"/>
  <c r="O70" i="50"/>
  <c r="M70" i="50"/>
  <c r="P69" i="50"/>
  <c r="O69" i="50"/>
  <c r="M69" i="50"/>
  <c r="P68" i="50"/>
  <c r="O68" i="50"/>
  <c r="M68" i="50"/>
  <c r="P67" i="50"/>
  <c r="O67" i="50"/>
  <c r="M67" i="50"/>
  <c r="P66" i="50"/>
  <c r="O66" i="50"/>
  <c r="M66" i="50"/>
  <c r="P65" i="50"/>
  <c r="O65" i="50"/>
  <c r="M65" i="50"/>
  <c r="P64" i="50"/>
  <c r="O64" i="50"/>
  <c r="M64" i="50"/>
  <c r="P63" i="50"/>
  <c r="O63" i="50"/>
  <c r="M63" i="50"/>
  <c r="P62" i="50"/>
  <c r="O62" i="50"/>
  <c r="M62" i="50"/>
  <c r="P61" i="50"/>
  <c r="O61" i="50"/>
  <c r="M61" i="50"/>
  <c r="P60" i="50"/>
  <c r="O60" i="50"/>
  <c r="M60" i="50"/>
  <c r="P59" i="50"/>
  <c r="O59" i="50"/>
  <c r="M59" i="50"/>
  <c r="P58" i="50"/>
  <c r="O58" i="50"/>
  <c r="M58" i="50"/>
  <c r="P57" i="50"/>
  <c r="O57" i="50"/>
  <c r="M57" i="50"/>
  <c r="P56" i="50"/>
  <c r="O56" i="50"/>
  <c r="M56" i="50"/>
  <c r="P55" i="50"/>
  <c r="O55" i="50"/>
  <c r="M55" i="50"/>
  <c r="P54" i="50"/>
  <c r="O54" i="50"/>
  <c r="M54" i="50"/>
  <c r="P53" i="50"/>
  <c r="O53" i="50"/>
  <c r="M53" i="50"/>
  <c r="P52" i="50"/>
  <c r="O52" i="50"/>
  <c r="M52" i="50"/>
  <c r="P51" i="50"/>
  <c r="O51" i="50"/>
  <c r="M51" i="50"/>
  <c r="P50" i="50"/>
  <c r="O50" i="50"/>
  <c r="M50" i="50"/>
  <c r="P49" i="50"/>
  <c r="O49" i="50"/>
  <c r="M49" i="50"/>
  <c r="P48" i="50"/>
  <c r="O48" i="50"/>
  <c r="M48" i="50"/>
  <c r="P47" i="50"/>
  <c r="O47" i="50"/>
  <c r="M47" i="50"/>
  <c r="P46" i="50"/>
  <c r="O46" i="50"/>
  <c r="M46" i="50"/>
  <c r="P45" i="50"/>
  <c r="O45" i="50"/>
  <c r="M45" i="50"/>
  <c r="P44" i="50"/>
  <c r="O44" i="50"/>
  <c r="M44" i="50"/>
  <c r="P43" i="50"/>
  <c r="O43" i="50"/>
  <c r="M43" i="50"/>
  <c r="P42" i="50"/>
  <c r="O42" i="50"/>
  <c r="M42" i="50"/>
  <c r="P41" i="50"/>
  <c r="O41" i="50"/>
  <c r="M41" i="50"/>
  <c r="P40" i="50"/>
  <c r="O40" i="50"/>
  <c r="M40" i="50"/>
  <c r="P39" i="50"/>
  <c r="O39" i="50"/>
  <c r="M39" i="50"/>
  <c r="P38" i="50"/>
  <c r="O38" i="50"/>
  <c r="M38" i="50"/>
  <c r="P37" i="50"/>
  <c r="O37" i="50"/>
  <c r="M37" i="50"/>
  <c r="P36" i="50"/>
  <c r="O36" i="50"/>
  <c r="M36" i="50"/>
  <c r="P35" i="50"/>
  <c r="O35" i="50"/>
  <c r="M35" i="50"/>
  <c r="P34" i="50"/>
  <c r="O34" i="50"/>
  <c r="M34" i="50"/>
  <c r="P33" i="50"/>
  <c r="O33" i="50"/>
  <c r="M33" i="50"/>
  <c r="P32" i="50"/>
  <c r="O32" i="50"/>
  <c r="M32" i="50"/>
  <c r="P31" i="50"/>
  <c r="O31" i="50"/>
  <c r="M31" i="50"/>
  <c r="P30" i="50"/>
  <c r="O30" i="50"/>
  <c r="M30" i="50"/>
  <c r="P29" i="50"/>
  <c r="O29" i="50"/>
  <c r="M29" i="50"/>
  <c r="P28" i="50"/>
  <c r="O28" i="50"/>
  <c r="M28" i="50"/>
  <c r="P27" i="50"/>
  <c r="O27" i="50"/>
  <c r="M27" i="50"/>
  <c r="P26" i="50"/>
  <c r="O26" i="50"/>
  <c r="M26" i="50"/>
  <c r="P25" i="50"/>
  <c r="O25" i="50"/>
  <c r="M25" i="50"/>
  <c r="P24" i="50"/>
  <c r="O24" i="50"/>
  <c r="M24" i="50"/>
  <c r="P23" i="50"/>
  <c r="O23" i="50"/>
  <c r="M23" i="50"/>
  <c r="P22" i="50"/>
  <c r="O22" i="50"/>
  <c r="M22" i="50"/>
  <c r="P21" i="50"/>
  <c r="O21" i="50"/>
  <c r="M21" i="50"/>
  <c r="P20" i="50"/>
  <c r="O20" i="50"/>
  <c r="M20" i="50"/>
  <c r="P19" i="50"/>
  <c r="O19" i="50"/>
  <c r="M19" i="50"/>
  <c r="P18" i="50"/>
  <c r="O18" i="50"/>
  <c r="M18" i="50"/>
  <c r="P17" i="50"/>
  <c r="O17" i="50"/>
  <c r="M17" i="50"/>
  <c r="P16" i="50"/>
  <c r="O16" i="50"/>
  <c r="M16" i="50"/>
  <c r="P15" i="50"/>
  <c r="O15" i="50"/>
  <c r="M15" i="50"/>
  <c r="P14" i="50"/>
  <c r="O14" i="50"/>
  <c r="M14" i="50"/>
  <c r="P13" i="50"/>
  <c r="O13" i="50"/>
  <c r="M13" i="50"/>
  <c r="P12" i="50"/>
  <c r="O12" i="50"/>
  <c r="M12" i="50"/>
  <c r="P11" i="50"/>
  <c r="O11" i="50"/>
  <c r="M11" i="50"/>
  <c r="P10" i="50"/>
  <c r="O10" i="50"/>
  <c r="M10" i="50"/>
  <c r="P9" i="50"/>
  <c r="O9" i="50"/>
  <c r="M9" i="50"/>
  <c r="P8" i="50"/>
  <c r="O8" i="50"/>
  <c r="M8" i="50"/>
  <c r="P7" i="50"/>
  <c r="O7" i="50"/>
  <c r="M7" i="50"/>
  <c r="P6" i="50"/>
  <c r="O6" i="50"/>
  <c r="M6" i="50"/>
  <c r="P5" i="50"/>
  <c r="O5" i="50"/>
  <c r="M5" i="50"/>
  <c r="P4" i="50"/>
  <c r="O4" i="50"/>
  <c r="M4" i="50"/>
  <c r="P3" i="50"/>
  <c r="O3" i="50"/>
  <c r="M3" i="50"/>
  <c r="P2" i="50"/>
  <c r="O2" i="50"/>
  <c r="M2" i="50"/>
  <c r="AK131" i="55"/>
  <c r="AJ131" i="55"/>
  <c r="AH131" i="55"/>
  <c r="AK130" i="55"/>
  <c r="AJ130" i="55"/>
  <c r="AH130" i="55"/>
  <c r="AK129" i="55"/>
  <c r="AJ129" i="55"/>
  <c r="AH129" i="55"/>
  <c r="AK128" i="55"/>
  <c r="AJ128" i="55"/>
  <c r="AH128" i="55"/>
  <c r="AK127" i="55"/>
  <c r="AJ127" i="55"/>
  <c r="AH127" i="55"/>
  <c r="AK126" i="55"/>
  <c r="AJ126" i="55"/>
  <c r="AH126" i="55"/>
  <c r="AK125" i="55"/>
  <c r="AJ125" i="55"/>
  <c r="AH125" i="55"/>
  <c r="AK124" i="55"/>
  <c r="AJ124" i="55"/>
  <c r="AH124" i="55"/>
  <c r="AK123" i="55"/>
  <c r="AJ123" i="55"/>
  <c r="AH123" i="55"/>
  <c r="AK122" i="55"/>
  <c r="AJ122" i="55"/>
  <c r="AH122" i="55"/>
  <c r="AK121" i="55"/>
  <c r="AJ121" i="55"/>
  <c r="AH121" i="55"/>
  <c r="AK120" i="55"/>
  <c r="AJ120" i="55"/>
  <c r="AH120" i="55"/>
  <c r="AK119" i="55"/>
  <c r="AJ119" i="55"/>
  <c r="AH119" i="55"/>
  <c r="AK118" i="55"/>
  <c r="AJ118" i="55"/>
  <c r="AH118" i="55"/>
  <c r="AK117" i="55"/>
  <c r="AJ117" i="55"/>
  <c r="AH117" i="55"/>
  <c r="AK116" i="55"/>
  <c r="AJ116" i="55"/>
  <c r="AH116" i="55"/>
  <c r="AK115" i="55"/>
  <c r="AJ115" i="55"/>
  <c r="AH115" i="55"/>
  <c r="AK114" i="55"/>
  <c r="AJ114" i="55"/>
  <c r="AH114" i="55"/>
  <c r="AK113" i="55"/>
  <c r="AJ113" i="55"/>
  <c r="AH113" i="55"/>
  <c r="AK112" i="55"/>
  <c r="AJ112" i="55"/>
  <c r="AH112" i="55"/>
  <c r="AK111" i="55"/>
  <c r="AJ111" i="55"/>
  <c r="AH111" i="55"/>
  <c r="AK110" i="55"/>
  <c r="AJ110" i="55"/>
  <c r="AH110" i="55"/>
  <c r="AK109" i="55"/>
  <c r="AJ109" i="55"/>
  <c r="AH109" i="55"/>
  <c r="AK108" i="55"/>
  <c r="AJ108" i="55"/>
  <c r="AH108" i="55"/>
  <c r="AK107" i="55"/>
  <c r="AJ107" i="55"/>
  <c r="AH107" i="55"/>
  <c r="AK106" i="55"/>
  <c r="AJ106" i="55"/>
  <c r="AH106" i="55"/>
  <c r="AK105" i="55"/>
  <c r="AJ105" i="55"/>
  <c r="AH105" i="55"/>
  <c r="AK104" i="55"/>
  <c r="AJ104" i="55"/>
  <c r="AH104" i="55"/>
  <c r="AK103" i="55"/>
  <c r="AJ103" i="55"/>
  <c r="AH103" i="55"/>
  <c r="AK102" i="55"/>
  <c r="AJ102" i="55"/>
  <c r="AH102" i="55"/>
  <c r="AK101" i="55"/>
  <c r="AJ101" i="55"/>
  <c r="AH101" i="55"/>
  <c r="AK100" i="55"/>
  <c r="AJ100" i="55"/>
  <c r="AH100" i="55"/>
  <c r="AK99" i="55"/>
  <c r="AJ99" i="55"/>
  <c r="AH99" i="55"/>
  <c r="AK98" i="55"/>
  <c r="AJ98" i="55"/>
  <c r="AH98" i="55"/>
  <c r="AK97" i="55"/>
  <c r="AJ97" i="55"/>
  <c r="AH97" i="55"/>
  <c r="AK96" i="55"/>
  <c r="AJ96" i="55"/>
  <c r="AH96" i="55"/>
  <c r="AK95" i="55"/>
  <c r="AJ95" i="55"/>
  <c r="AH95" i="55"/>
  <c r="AK94" i="55"/>
  <c r="AJ94" i="55"/>
  <c r="AH94" i="55"/>
  <c r="AK93" i="55"/>
  <c r="AJ93" i="55"/>
  <c r="AH93" i="55"/>
  <c r="AK92" i="55"/>
  <c r="AJ92" i="55"/>
  <c r="AH92" i="55"/>
  <c r="AK91" i="55"/>
  <c r="AJ91" i="55"/>
  <c r="AH91" i="55"/>
  <c r="AK90" i="55"/>
  <c r="AJ90" i="55"/>
  <c r="AH90" i="55"/>
  <c r="AK89" i="55"/>
  <c r="AJ89" i="55"/>
  <c r="AH89" i="55"/>
  <c r="AK88" i="55"/>
  <c r="AJ88" i="55"/>
  <c r="AH88" i="55"/>
  <c r="AK87" i="55"/>
  <c r="AJ87" i="55"/>
  <c r="AH87" i="55"/>
  <c r="AK86" i="55"/>
  <c r="AJ86" i="55"/>
  <c r="AH86" i="55"/>
  <c r="AK85" i="55"/>
  <c r="AJ85" i="55"/>
  <c r="AH85" i="55"/>
  <c r="AK84" i="55"/>
  <c r="AJ84" i="55"/>
  <c r="AH84" i="55"/>
  <c r="AK83" i="55"/>
  <c r="AJ83" i="55"/>
  <c r="AH83" i="55"/>
  <c r="AK82" i="55"/>
  <c r="AJ82" i="55"/>
  <c r="AH82" i="55"/>
  <c r="AK81" i="55"/>
  <c r="AJ81" i="55"/>
  <c r="AH81" i="55"/>
  <c r="AK80" i="55"/>
  <c r="AJ80" i="55"/>
  <c r="AH80" i="55"/>
  <c r="AK79" i="55"/>
  <c r="AJ79" i="55"/>
  <c r="AH79" i="55"/>
  <c r="AK78" i="55"/>
  <c r="AJ78" i="55"/>
  <c r="AH78" i="55"/>
  <c r="AK77" i="55"/>
  <c r="AJ77" i="55"/>
  <c r="AH77" i="55"/>
  <c r="AK76" i="55"/>
  <c r="AJ76" i="55"/>
  <c r="AH76" i="55"/>
  <c r="AK75" i="55"/>
  <c r="AJ75" i="55"/>
  <c r="AH75" i="55"/>
  <c r="AK74" i="55"/>
  <c r="AJ74" i="55"/>
  <c r="AH74" i="55"/>
  <c r="AK73" i="55"/>
  <c r="AJ73" i="55"/>
  <c r="AH73" i="55"/>
  <c r="AK72" i="55"/>
  <c r="AJ72" i="55"/>
  <c r="AH72" i="55"/>
  <c r="AK71" i="55"/>
  <c r="AJ71" i="55"/>
  <c r="AH71" i="55"/>
  <c r="AK70" i="55"/>
  <c r="AJ70" i="55"/>
  <c r="AH70" i="55"/>
  <c r="AK69" i="55"/>
  <c r="AJ69" i="55"/>
  <c r="AH69" i="55"/>
  <c r="AK68" i="55"/>
  <c r="AJ68" i="55"/>
  <c r="AH68" i="55"/>
  <c r="AK67" i="55"/>
  <c r="AJ67" i="55"/>
  <c r="AH67" i="55"/>
  <c r="AK66" i="55"/>
  <c r="AJ66" i="55"/>
  <c r="AH66" i="55"/>
  <c r="AK65" i="55"/>
  <c r="AJ65" i="55"/>
  <c r="AH65" i="55"/>
  <c r="AK64" i="55"/>
  <c r="AJ64" i="55"/>
  <c r="AH64" i="55"/>
  <c r="AK63" i="55"/>
  <c r="AJ63" i="55"/>
  <c r="AH63" i="55"/>
  <c r="AK62" i="55"/>
  <c r="AJ62" i="55"/>
  <c r="AH62" i="55"/>
  <c r="AK61" i="55"/>
  <c r="AJ61" i="55"/>
  <c r="AH61" i="55"/>
  <c r="AK60" i="55"/>
  <c r="AJ60" i="55"/>
  <c r="AH60" i="55"/>
  <c r="AK59" i="55"/>
  <c r="AJ59" i="55"/>
  <c r="AH59" i="55"/>
  <c r="AK58" i="55"/>
  <c r="AJ58" i="55"/>
  <c r="AH58" i="55"/>
  <c r="AK57" i="55"/>
  <c r="AJ57" i="55"/>
  <c r="AH57" i="55"/>
  <c r="AK56" i="55"/>
  <c r="AJ56" i="55"/>
  <c r="AH56" i="55"/>
  <c r="AK55" i="55"/>
  <c r="AJ55" i="55"/>
  <c r="AH55" i="55"/>
  <c r="AK54" i="55"/>
  <c r="AJ54" i="55"/>
  <c r="AH54" i="55"/>
  <c r="AK53" i="55"/>
  <c r="AJ53" i="55"/>
  <c r="AH53" i="55"/>
  <c r="AK52" i="55"/>
  <c r="AJ52" i="55"/>
  <c r="AH52" i="55"/>
  <c r="AK51" i="55"/>
  <c r="AJ51" i="55"/>
  <c r="AH51" i="55"/>
  <c r="AK50" i="55"/>
  <c r="AJ50" i="55"/>
  <c r="AH50" i="55"/>
  <c r="AK49" i="55"/>
  <c r="AJ49" i="55"/>
  <c r="AH49" i="55"/>
  <c r="AK48" i="55"/>
  <c r="AJ48" i="55"/>
  <c r="AH48" i="55"/>
  <c r="AK47" i="55"/>
  <c r="AJ47" i="55"/>
  <c r="AH47" i="55"/>
  <c r="AK46" i="55"/>
  <c r="AJ46" i="55"/>
  <c r="AH46" i="55"/>
  <c r="AK45" i="55"/>
  <c r="AJ45" i="55"/>
  <c r="AH45" i="55"/>
  <c r="AK44" i="55"/>
  <c r="AJ44" i="55"/>
  <c r="AH44" i="55"/>
  <c r="AK43" i="55"/>
  <c r="AJ43" i="55"/>
  <c r="AH43" i="55"/>
  <c r="AK42" i="55"/>
  <c r="AJ42" i="55"/>
  <c r="AH42" i="55"/>
  <c r="AK41" i="55"/>
  <c r="AJ41" i="55"/>
  <c r="AH41" i="55"/>
  <c r="AK40" i="55"/>
  <c r="AJ40" i="55"/>
  <c r="AH40" i="55"/>
  <c r="AK39" i="55"/>
  <c r="AJ39" i="55"/>
  <c r="AH39" i="55"/>
  <c r="AK38" i="55"/>
  <c r="AJ38" i="55"/>
  <c r="AH38" i="55"/>
  <c r="AK37" i="55"/>
  <c r="AJ37" i="55"/>
  <c r="AH37" i="55"/>
  <c r="AK36" i="55"/>
  <c r="AJ36" i="55"/>
  <c r="AH36" i="55"/>
  <c r="AK35" i="55"/>
  <c r="AJ35" i="55"/>
  <c r="AH35" i="55"/>
  <c r="AK34" i="55"/>
  <c r="AJ34" i="55"/>
  <c r="AH34" i="55"/>
  <c r="AK33" i="55"/>
  <c r="AJ33" i="55"/>
  <c r="AH33" i="55"/>
  <c r="AK32" i="55"/>
  <c r="AJ32" i="55"/>
  <c r="AH32" i="55"/>
  <c r="AK31" i="55"/>
  <c r="AJ31" i="55"/>
  <c r="AH31" i="55"/>
  <c r="AK30" i="55"/>
  <c r="AJ30" i="55"/>
  <c r="AH30" i="55"/>
  <c r="AK29" i="55"/>
  <c r="AJ29" i="55"/>
  <c r="AH29" i="55"/>
  <c r="AK28" i="55"/>
  <c r="AJ28" i="55"/>
  <c r="AH28" i="55"/>
  <c r="AK27" i="55"/>
  <c r="AJ27" i="55"/>
  <c r="AH27" i="55"/>
  <c r="AK26" i="55"/>
  <c r="AJ26" i="55"/>
  <c r="AH26" i="55"/>
  <c r="AK25" i="55"/>
  <c r="AJ25" i="55"/>
  <c r="AH25" i="55"/>
  <c r="AK24" i="55"/>
  <c r="AJ24" i="55"/>
  <c r="AH24" i="55"/>
  <c r="AK23" i="55"/>
  <c r="AJ23" i="55"/>
  <c r="AH23" i="55"/>
  <c r="AK22" i="55"/>
  <c r="AJ22" i="55"/>
  <c r="AH22" i="55"/>
  <c r="AK21" i="55"/>
  <c r="AJ21" i="55"/>
  <c r="AH21" i="55"/>
  <c r="AK20" i="55"/>
  <c r="AJ20" i="55"/>
  <c r="AH20" i="55"/>
  <c r="AK19" i="55"/>
  <c r="AJ19" i="55"/>
  <c r="AH19" i="55"/>
  <c r="AK18" i="55"/>
  <c r="AJ18" i="55"/>
  <c r="AH18" i="55"/>
  <c r="AK17" i="55"/>
  <c r="AJ17" i="55"/>
  <c r="AH17" i="55"/>
  <c r="AK16" i="55"/>
  <c r="AJ16" i="55"/>
  <c r="AH16" i="55"/>
  <c r="AK15" i="55"/>
  <c r="AJ15" i="55"/>
  <c r="AH15" i="55"/>
  <c r="AK14" i="55"/>
  <c r="AJ14" i="55"/>
  <c r="AH14" i="55"/>
  <c r="AK13" i="55"/>
  <c r="AJ13" i="55"/>
  <c r="AH13" i="55"/>
  <c r="AK12" i="55"/>
  <c r="AJ12" i="55"/>
  <c r="AH12" i="55"/>
  <c r="AK11" i="55"/>
  <c r="AJ11" i="55"/>
  <c r="AH11" i="55"/>
  <c r="AK10" i="55"/>
  <c r="AJ10" i="55"/>
  <c r="AH10" i="55"/>
  <c r="AK9" i="55"/>
  <c r="AJ9" i="55"/>
  <c r="AH9" i="55"/>
  <c r="AK8" i="55"/>
  <c r="AJ8" i="55"/>
  <c r="AH8" i="55"/>
  <c r="AK7" i="55"/>
  <c r="AJ7" i="55"/>
  <c r="AH7" i="55"/>
  <c r="AK132" i="54"/>
  <c r="AJ132" i="54"/>
  <c r="AH132" i="54"/>
  <c r="AK131" i="54"/>
  <c r="AJ131" i="54"/>
  <c r="AH131" i="54"/>
  <c r="AK130" i="54"/>
  <c r="AJ130" i="54"/>
  <c r="AH130" i="54"/>
  <c r="AK129" i="54"/>
  <c r="AJ129" i="54"/>
  <c r="AH129" i="54"/>
  <c r="AK128" i="54"/>
  <c r="AJ128" i="54"/>
  <c r="AH128" i="54"/>
  <c r="AK127" i="54"/>
  <c r="AJ127" i="54"/>
  <c r="AH127" i="54"/>
  <c r="AK126" i="54"/>
  <c r="AJ126" i="54"/>
  <c r="AH126" i="54"/>
  <c r="AK125" i="54"/>
  <c r="AJ125" i="54"/>
  <c r="AH125" i="54"/>
  <c r="AK124" i="54"/>
  <c r="AJ124" i="54"/>
  <c r="AH124" i="54"/>
  <c r="AK123" i="54"/>
  <c r="AJ123" i="54"/>
  <c r="AH123" i="54"/>
  <c r="AK122" i="54"/>
  <c r="AJ122" i="54"/>
  <c r="AH122" i="54"/>
  <c r="AK121" i="54"/>
  <c r="AJ121" i="54"/>
  <c r="AH121" i="54"/>
  <c r="AK120" i="54"/>
  <c r="AJ120" i="54"/>
  <c r="AH120" i="54"/>
  <c r="AK119" i="54"/>
  <c r="AJ119" i="54"/>
  <c r="AH119" i="54"/>
  <c r="AK118" i="54"/>
  <c r="AJ118" i="54"/>
  <c r="AH118" i="54"/>
  <c r="AK117" i="54"/>
  <c r="AJ117" i="54"/>
  <c r="AH117" i="54"/>
  <c r="AK116" i="54"/>
  <c r="AJ116" i="54"/>
  <c r="AH116" i="54"/>
  <c r="AK115" i="54"/>
  <c r="AJ115" i="54"/>
  <c r="AH115" i="54"/>
  <c r="AK114" i="54"/>
  <c r="AJ114" i="54"/>
  <c r="AH114" i="54"/>
  <c r="AK113" i="54"/>
  <c r="AJ113" i="54"/>
  <c r="AH113" i="54"/>
  <c r="AK112" i="54"/>
  <c r="AJ112" i="54"/>
  <c r="AH112" i="54"/>
  <c r="AK111" i="54"/>
  <c r="AJ111" i="54"/>
  <c r="AH111" i="54"/>
  <c r="AK110" i="54"/>
  <c r="AJ110" i="54"/>
  <c r="AH110" i="54"/>
  <c r="AK109" i="54"/>
  <c r="AJ109" i="54"/>
  <c r="AH109" i="54"/>
  <c r="AK108" i="54"/>
  <c r="AJ108" i="54"/>
  <c r="AH108" i="54"/>
  <c r="AK107" i="54"/>
  <c r="AJ107" i="54"/>
  <c r="AH107" i="54"/>
  <c r="AK106" i="54"/>
  <c r="AJ106" i="54"/>
  <c r="AH106" i="54"/>
  <c r="AK105" i="54"/>
  <c r="AJ105" i="54"/>
  <c r="AH105" i="54"/>
  <c r="AK104" i="54"/>
  <c r="AJ104" i="54"/>
  <c r="AH104" i="54"/>
  <c r="AK103" i="54"/>
  <c r="AJ103" i="54"/>
  <c r="AH103" i="54"/>
  <c r="AK102" i="54"/>
  <c r="AJ102" i="54"/>
  <c r="AH102" i="54"/>
  <c r="AK101" i="54"/>
  <c r="AJ101" i="54"/>
  <c r="AH101" i="54"/>
  <c r="AK100" i="54"/>
  <c r="AJ100" i="54"/>
  <c r="AH100" i="54"/>
  <c r="AK99" i="54"/>
  <c r="AJ99" i="54"/>
  <c r="AH99" i="54"/>
  <c r="AK98" i="54"/>
  <c r="AJ98" i="54"/>
  <c r="AH98" i="54"/>
  <c r="AK97" i="54"/>
  <c r="AJ97" i="54"/>
  <c r="AH97" i="54"/>
  <c r="AK96" i="54"/>
  <c r="AJ96" i="54"/>
  <c r="AH96" i="54"/>
  <c r="AK95" i="54"/>
  <c r="AJ95" i="54"/>
  <c r="AH95" i="54"/>
  <c r="AK94" i="54"/>
  <c r="AJ94" i="54"/>
  <c r="AH94" i="54"/>
  <c r="AK93" i="54"/>
  <c r="AJ93" i="54"/>
  <c r="AH93" i="54"/>
  <c r="AK92" i="54"/>
  <c r="AJ92" i="54"/>
  <c r="AH92" i="54"/>
  <c r="AK91" i="54"/>
  <c r="AJ91" i="54"/>
  <c r="AH91" i="54"/>
  <c r="AK90" i="54"/>
  <c r="AJ90" i="54"/>
  <c r="AH90" i="54"/>
  <c r="AK89" i="54"/>
  <c r="AJ89" i="54"/>
  <c r="AH89" i="54"/>
  <c r="AK88" i="54"/>
  <c r="AJ88" i="54"/>
  <c r="AH88" i="54"/>
  <c r="AK87" i="54"/>
  <c r="AJ87" i="54"/>
  <c r="AH87" i="54"/>
  <c r="AK86" i="54"/>
  <c r="AJ86" i="54"/>
  <c r="AH86" i="54"/>
  <c r="AK85" i="54"/>
  <c r="AJ85" i="54"/>
  <c r="AH85" i="54"/>
  <c r="AK84" i="54"/>
  <c r="AJ84" i="54"/>
  <c r="AH84" i="54"/>
  <c r="AK83" i="54"/>
  <c r="AJ83" i="54"/>
  <c r="AH83" i="54"/>
  <c r="AK82" i="54"/>
  <c r="AJ82" i="54"/>
  <c r="AH82" i="54"/>
  <c r="AK81" i="54"/>
  <c r="AJ81" i="54"/>
  <c r="AH81" i="54"/>
  <c r="AK80" i="54"/>
  <c r="AJ80" i="54"/>
  <c r="AH80" i="54"/>
  <c r="AK79" i="54"/>
  <c r="AJ79" i="54"/>
  <c r="AH79" i="54"/>
  <c r="AK78" i="54"/>
  <c r="AJ78" i="54"/>
  <c r="AH78" i="54"/>
  <c r="AK77" i="54"/>
  <c r="AJ77" i="54"/>
  <c r="AH77" i="54"/>
  <c r="AK76" i="54"/>
  <c r="AJ76" i="54"/>
  <c r="AH76" i="54"/>
  <c r="AK75" i="54"/>
  <c r="AJ75" i="54"/>
  <c r="AH75" i="54"/>
  <c r="AK74" i="54"/>
  <c r="AJ74" i="54"/>
  <c r="AH74" i="54"/>
  <c r="AK73" i="54"/>
  <c r="AJ73" i="54"/>
  <c r="AH73" i="54"/>
  <c r="AK72" i="54"/>
  <c r="AJ72" i="54"/>
  <c r="AH72" i="54"/>
  <c r="AK71" i="54"/>
  <c r="AJ71" i="54"/>
  <c r="AH71" i="54"/>
  <c r="AK70" i="54"/>
  <c r="AJ70" i="54"/>
  <c r="AH70" i="54"/>
  <c r="AK69" i="54"/>
  <c r="AJ69" i="54"/>
  <c r="AH69" i="54"/>
  <c r="AK68" i="54"/>
  <c r="AJ68" i="54"/>
  <c r="AH68" i="54"/>
  <c r="AK67" i="54"/>
  <c r="AJ67" i="54"/>
  <c r="AH67" i="54"/>
  <c r="AK66" i="54"/>
  <c r="AJ66" i="54"/>
  <c r="AH66" i="54"/>
  <c r="AK65" i="54"/>
  <c r="AJ65" i="54"/>
  <c r="AH65" i="54"/>
  <c r="AK64" i="54"/>
  <c r="AJ64" i="54"/>
  <c r="AH64" i="54"/>
  <c r="AK63" i="54"/>
  <c r="AJ63" i="54"/>
  <c r="AH63" i="54"/>
  <c r="AK62" i="54"/>
  <c r="AJ62" i="54"/>
  <c r="AH62" i="54"/>
  <c r="AK61" i="54"/>
  <c r="AJ61" i="54"/>
  <c r="AH61" i="54"/>
  <c r="AK60" i="54"/>
  <c r="AJ60" i="54"/>
  <c r="AH60" i="54"/>
  <c r="AK59" i="54"/>
  <c r="AJ59" i="54"/>
  <c r="AH59" i="54"/>
  <c r="AK58" i="54"/>
  <c r="AJ58" i="54"/>
  <c r="AH58" i="54"/>
  <c r="AK57" i="54"/>
  <c r="AJ57" i="54"/>
  <c r="AH57" i="54"/>
  <c r="AK56" i="54"/>
  <c r="AJ56" i="54"/>
  <c r="AH56" i="54"/>
  <c r="AK55" i="54"/>
  <c r="AJ55" i="54"/>
  <c r="AH55" i="54"/>
  <c r="AK54" i="54"/>
  <c r="AJ54" i="54"/>
  <c r="AH54" i="54"/>
  <c r="AK53" i="54"/>
  <c r="AJ53" i="54"/>
  <c r="AH53" i="54"/>
  <c r="AK52" i="54"/>
  <c r="AJ52" i="54"/>
  <c r="AH52" i="54"/>
  <c r="AK51" i="54"/>
  <c r="AJ51" i="54"/>
  <c r="AH51" i="54"/>
  <c r="AK50" i="54"/>
  <c r="AJ50" i="54"/>
  <c r="AH50" i="54"/>
  <c r="AK49" i="54"/>
  <c r="AJ49" i="54"/>
  <c r="AH49" i="54"/>
  <c r="AK48" i="54"/>
  <c r="AJ48" i="54"/>
  <c r="AH48" i="54"/>
  <c r="AK47" i="54"/>
  <c r="AJ47" i="54"/>
  <c r="AH47" i="54"/>
  <c r="AK46" i="54"/>
  <c r="AJ46" i="54"/>
  <c r="AH46" i="54"/>
  <c r="AK45" i="54"/>
  <c r="AJ45" i="54"/>
  <c r="AH45" i="54"/>
  <c r="AK44" i="54"/>
  <c r="AJ44" i="54"/>
  <c r="AH44" i="54"/>
  <c r="AK43" i="54"/>
  <c r="AJ43" i="54"/>
  <c r="AH43" i="54"/>
  <c r="AK42" i="54"/>
  <c r="AJ42" i="54"/>
  <c r="AH42" i="54"/>
  <c r="AK41" i="54"/>
  <c r="AJ41" i="54"/>
  <c r="AH41" i="54"/>
  <c r="AK40" i="54"/>
  <c r="AJ40" i="54"/>
  <c r="AH40" i="54"/>
  <c r="AK39" i="54"/>
  <c r="AJ39" i="54"/>
  <c r="AH39" i="54"/>
  <c r="AK38" i="54"/>
  <c r="AJ38" i="54"/>
  <c r="AH38" i="54"/>
  <c r="AK37" i="54"/>
  <c r="AJ37" i="54"/>
  <c r="AH37" i="54"/>
  <c r="AK36" i="54"/>
  <c r="AJ36" i="54"/>
  <c r="AH36" i="54"/>
  <c r="AK35" i="54"/>
  <c r="AJ35" i="54"/>
  <c r="AH35" i="54"/>
  <c r="AK34" i="54"/>
  <c r="AJ34" i="54"/>
  <c r="AH34" i="54"/>
  <c r="AK33" i="54"/>
  <c r="AJ33" i="54"/>
  <c r="AH33" i="54"/>
  <c r="AK32" i="54"/>
  <c r="AJ32" i="54"/>
  <c r="AH32" i="54"/>
  <c r="AK31" i="54"/>
  <c r="AJ31" i="54"/>
  <c r="AH31" i="54"/>
  <c r="AK30" i="54"/>
  <c r="AJ30" i="54"/>
  <c r="AH30" i="54"/>
  <c r="AK29" i="54"/>
  <c r="AJ29" i="54"/>
  <c r="AH29" i="54"/>
  <c r="AK28" i="54"/>
  <c r="AJ28" i="54"/>
  <c r="AH28" i="54"/>
  <c r="AK27" i="54"/>
  <c r="AJ27" i="54"/>
  <c r="AH27" i="54"/>
  <c r="AK26" i="54"/>
  <c r="AJ26" i="54"/>
  <c r="AH26" i="54"/>
  <c r="AK25" i="54"/>
  <c r="AJ25" i="54"/>
  <c r="AH25" i="54"/>
  <c r="AK24" i="54"/>
  <c r="AJ24" i="54"/>
  <c r="AH24" i="54"/>
  <c r="AK23" i="54"/>
  <c r="AJ23" i="54"/>
  <c r="AH23" i="54"/>
  <c r="AK22" i="54"/>
  <c r="AJ22" i="54"/>
  <c r="AH22" i="54"/>
  <c r="AK21" i="54"/>
  <c r="AJ21" i="54"/>
  <c r="AH21" i="54"/>
  <c r="AK20" i="54"/>
  <c r="AJ20" i="54"/>
  <c r="AH20" i="54"/>
  <c r="AK19" i="54"/>
  <c r="AJ19" i="54"/>
  <c r="AH19" i="54"/>
  <c r="AK18" i="54"/>
  <c r="AJ18" i="54"/>
  <c r="AH18" i="54"/>
  <c r="AK17" i="54"/>
  <c r="AJ17" i="54"/>
  <c r="AH17" i="54"/>
  <c r="AK16" i="54"/>
  <c r="AJ16" i="54"/>
  <c r="AH16" i="54"/>
  <c r="AK15" i="54"/>
  <c r="AJ15" i="54"/>
  <c r="AH15" i="54"/>
  <c r="AK14" i="54"/>
  <c r="AJ14" i="54"/>
  <c r="AH14" i="54"/>
  <c r="AK13" i="54"/>
  <c r="AJ13" i="54"/>
  <c r="AH13" i="54"/>
  <c r="AK12" i="54"/>
  <c r="AJ12" i="54"/>
  <c r="AH12" i="54"/>
  <c r="AK11" i="54"/>
  <c r="AJ11" i="54"/>
  <c r="AH11" i="54"/>
  <c r="AK10" i="54"/>
  <c r="AJ10" i="54"/>
  <c r="AH10" i="54"/>
  <c r="AK9" i="54"/>
  <c r="AJ9" i="54"/>
  <c r="AH9" i="54"/>
  <c r="AK8" i="54"/>
  <c r="AJ8" i="54"/>
  <c r="AH8" i="54"/>
  <c r="Y2" i="50"/>
  <c r="AO1" i="55"/>
  <c r="AT8" i="54"/>
  <c r="AO1" i="54"/>
  <c r="BC128" i="49"/>
  <c r="BC120" i="49"/>
  <c r="BC112" i="49"/>
  <c r="BC104" i="49"/>
  <c r="BC96" i="49"/>
  <c r="BC88" i="49"/>
  <c r="BC80" i="49"/>
  <c r="BC72" i="49"/>
  <c r="BC64" i="49"/>
  <c r="BC56" i="49"/>
  <c r="BC48" i="49"/>
  <c r="BC40" i="49"/>
  <c r="BC32" i="49"/>
  <c r="BC24" i="49"/>
  <c r="BC16" i="49"/>
  <c r="BC8" i="49"/>
  <c r="BC9" i="49" l="1"/>
  <c r="BC65" i="49"/>
  <c r="BC89" i="49"/>
  <c r="BC105" i="49"/>
  <c r="BC113" i="49"/>
  <c r="BC121" i="49"/>
  <c r="BC41" i="49"/>
  <c r="BC73" i="49"/>
  <c r="BC97" i="49"/>
  <c r="BC10" i="49"/>
  <c r="BC18" i="49"/>
  <c r="BC26" i="49"/>
  <c r="BC34" i="49"/>
  <c r="BC42" i="49"/>
  <c r="BC50" i="49"/>
  <c r="BC58" i="49"/>
  <c r="BC66" i="49"/>
  <c r="BC74" i="49"/>
  <c r="BC82" i="49"/>
  <c r="BC90" i="49"/>
  <c r="BC98" i="49"/>
  <c r="BC106" i="49"/>
  <c r="BC114" i="49"/>
  <c r="BC122" i="49"/>
  <c r="BC25" i="49"/>
  <c r="BC81" i="49"/>
  <c r="BC11" i="49"/>
  <c r="BC19" i="49"/>
  <c r="BC27" i="49"/>
  <c r="BC35" i="49"/>
  <c r="BC43" i="49"/>
  <c r="BC51" i="49"/>
  <c r="BC59" i="49"/>
  <c r="BC67" i="49"/>
  <c r="BC75" i="49"/>
  <c r="BC83" i="49"/>
  <c r="BC91" i="49"/>
  <c r="BC99" i="49"/>
  <c r="BC107" i="49"/>
  <c r="BC115" i="49"/>
  <c r="BC123" i="49"/>
  <c r="BC49" i="49"/>
  <c r="BC12" i="49"/>
  <c r="BC20" i="49"/>
  <c r="BC28" i="49"/>
  <c r="BC36" i="49"/>
  <c r="BC44" i="49"/>
  <c r="BC52" i="49"/>
  <c r="BC60" i="49"/>
  <c r="BC68" i="49"/>
  <c r="BC76" i="49"/>
  <c r="BC92" i="49"/>
  <c r="BC100" i="49"/>
  <c r="BC108" i="49"/>
  <c r="BC116" i="49"/>
  <c r="BC124" i="49"/>
  <c r="BC33" i="49"/>
  <c r="BC21" i="49"/>
  <c r="BC37" i="49"/>
  <c r="BC45" i="49"/>
  <c r="BC53" i="49"/>
  <c r="BC61" i="49"/>
  <c r="BC69" i="49"/>
  <c r="BC77" i="49"/>
  <c r="BC85" i="49"/>
  <c r="BC93" i="49"/>
  <c r="BC101" i="49"/>
  <c r="BC109" i="49"/>
  <c r="BC117" i="49"/>
  <c r="BC125" i="49"/>
  <c r="BC17" i="49"/>
  <c r="BC4" i="49"/>
  <c r="BC13" i="49"/>
  <c r="BC14" i="49"/>
  <c r="BC22" i="49"/>
  <c r="BC30" i="49"/>
  <c r="BC38" i="49"/>
  <c r="BC46" i="49"/>
  <c r="BC54" i="49"/>
  <c r="BC62" i="49"/>
  <c r="BC70" i="49"/>
  <c r="BC78" i="49"/>
  <c r="BC86" i="49"/>
  <c r="BC94" i="49"/>
  <c r="BC102" i="49"/>
  <c r="BC110" i="49"/>
  <c r="BC118" i="49"/>
  <c r="BC126" i="49"/>
  <c r="BC57" i="49"/>
  <c r="BC5" i="49"/>
  <c r="BC29" i="49"/>
  <c r="BC6" i="49"/>
  <c r="BC7" i="49"/>
  <c r="BC15" i="49"/>
  <c r="BC23" i="49"/>
  <c r="BC31" i="49"/>
  <c r="BC39" i="49"/>
  <c r="BC47" i="49"/>
  <c r="BC55" i="49"/>
  <c r="BC63" i="49"/>
  <c r="BC71" i="49"/>
  <c r="BC79" i="49"/>
  <c r="BC87" i="49"/>
  <c r="BC95" i="49"/>
  <c r="BC103" i="49"/>
  <c r="BC111" i="49"/>
  <c r="BC119" i="49"/>
  <c r="BC127" i="49"/>
  <c r="T2" i="50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BF4" i="49" l="1"/>
  <c r="BJ4" i="49" l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D6" i="55" l="1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AC123" i="55" l="1"/>
  <c r="AD36" i="55"/>
  <c r="AB32" i="55"/>
  <c r="X36" i="55"/>
  <c r="Y127" i="55"/>
  <c r="Z56" i="55"/>
  <c r="AA126" i="55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AB7" i="55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AC7" i="55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Y7" i="55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AD7" i="55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X7" i="55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Z7" i="55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AA7" i="55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87" i="47" l="1"/>
  <c r="P95" i="47"/>
  <c r="P80" i="47"/>
  <c r="P98" i="47"/>
  <c r="P88" i="47"/>
  <c r="P97" i="47"/>
  <c r="P96" i="47"/>
  <c r="P90" i="47"/>
  <c r="P89" i="47"/>
  <c r="O87" i="47"/>
  <c r="O95" i="47"/>
  <c r="O80" i="47"/>
  <c r="O98" i="47"/>
  <c r="O88" i="47"/>
  <c r="O97" i="47"/>
  <c r="O96" i="47"/>
  <c r="O90" i="47"/>
  <c r="O89" i="47"/>
  <c r="M87" i="47"/>
  <c r="M82" i="47"/>
  <c r="M95" i="47"/>
  <c r="M80" i="47"/>
  <c r="M98" i="47"/>
  <c r="M88" i="47"/>
  <c r="M97" i="47"/>
  <c r="M96" i="47"/>
  <c r="M90" i="47"/>
  <c r="M89" i="47"/>
  <c r="N87" i="47"/>
  <c r="N82" i="47"/>
  <c r="N95" i="47"/>
  <c r="N80" i="47"/>
  <c r="N98" i="47"/>
  <c r="N88" i="47"/>
  <c r="N97" i="47"/>
  <c r="N96" i="47"/>
  <c r="N90" i="47"/>
  <c r="N89" i="47"/>
  <c r="BK95" i="49"/>
  <c r="BK4" i="49"/>
  <c r="BG128" i="49"/>
  <c r="BG127" i="49"/>
  <c r="BG126" i="49"/>
  <c r="BG125" i="49"/>
  <c r="BG124" i="49"/>
  <c r="BG123" i="49"/>
  <c r="BG122" i="49"/>
  <c r="BG121" i="49"/>
  <c r="BG120" i="49"/>
  <c r="BG119" i="49"/>
  <c r="BG118" i="49"/>
  <c r="BG117" i="49"/>
  <c r="BG116" i="49"/>
  <c r="BG115" i="49"/>
  <c r="BG114" i="49"/>
  <c r="BG113" i="49"/>
  <c r="BG112" i="49"/>
  <c r="BG111" i="49"/>
  <c r="BG110" i="49"/>
  <c r="BG109" i="49"/>
  <c r="BG108" i="49"/>
  <c r="BG107" i="49"/>
  <c r="BG106" i="49"/>
  <c r="BG105" i="49"/>
  <c r="BG104" i="49"/>
  <c r="BG103" i="49"/>
  <c r="BG102" i="49"/>
  <c r="BG101" i="49"/>
  <c r="BG100" i="49"/>
  <c r="BG99" i="49"/>
  <c r="BG98" i="49"/>
  <c r="BG97" i="49"/>
  <c r="BG96" i="49"/>
  <c r="BG95" i="49"/>
  <c r="BG94" i="49"/>
  <c r="BG93" i="49"/>
  <c r="BG92" i="49"/>
  <c r="BG91" i="49"/>
  <c r="BG90" i="49"/>
  <c r="BG89" i="49"/>
  <c r="BG88" i="49"/>
  <c r="BG87" i="49"/>
  <c r="BG86" i="49"/>
  <c r="BG85" i="49"/>
  <c r="BG84" i="49"/>
  <c r="BG83" i="49"/>
  <c r="BG82" i="49"/>
  <c r="BG81" i="49"/>
  <c r="BG80" i="49"/>
  <c r="BG79" i="49"/>
  <c r="BG78" i="49"/>
  <c r="BG77" i="49"/>
  <c r="BG76" i="49"/>
  <c r="BG75" i="49"/>
  <c r="BG74" i="49"/>
  <c r="BG73" i="49"/>
  <c r="BG72" i="49"/>
  <c r="BG71" i="49"/>
  <c r="BG70" i="49"/>
  <c r="BG69" i="49"/>
  <c r="BG68" i="49"/>
  <c r="BG67" i="49"/>
  <c r="BG66" i="49"/>
  <c r="BG65" i="49"/>
  <c r="BG64" i="49"/>
  <c r="BG63" i="49"/>
  <c r="BG62" i="49"/>
  <c r="BG61" i="49"/>
  <c r="BG60" i="49"/>
  <c r="BG59" i="49"/>
  <c r="BG58" i="49"/>
  <c r="BG57" i="49"/>
  <c r="BG56" i="49"/>
  <c r="BG55" i="49"/>
  <c r="BG54" i="49"/>
  <c r="BG53" i="49"/>
  <c r="BG52" i="49"/>
  <c r="BG51" i="49"/>
  <c r="BG50" i="49"/>
  <c r="BG49" i="49"/>
  <c r="BG48" i="49"/>
  <c r="BG47" i="49"/>
  <c r="BG46" i="49"/>
  <c r="BG45" i="49"/>
  <c r="BG44" i="49"/>
  <c r="BG43" i="49"/>
  <c r="BG42" i="49"/>
  <c r="BG41" i="49"/>
  <c r="BG40" i="49"/>
  <c r="BG39" i="49"/>
  <c r="BG38" i="49"/>
  <c r="BG37" i="49"/>
  <c r="BG36" i="49"/>
  <c r="BG35" i="49"/>
  <c r="BG34" i="49"/>
  <c r="BG33" i="49"/>
  <c r="BG32" i="49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G12" i="49"/>
  <c r="BG11" i="49"/>
  <c r="BG10" i="49"/>
  <c r="BG9" i="49"/>
  <c r="BG8" i="49"/>
  <c r="BG7" i="49"/>
  <c r="BG6" i="49"/>
  <c r="BG5" i="49"/>
  <c r="BG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T15" i="49" s="1"/>
  <c r="AJ85" i="49"/>
  <c r="AJ21" i="49"/>
  <c r="AN85" i="49"/>
  <c r="AN21" i="49"/>
  <c r="R113" i="49" l="1"/>
  <c r="AE127" i="49"/>
  <c r="T127" i="49" s="1"/>
  <c r="AE73" i="49"/>
  <c r="T73" i="49" s="1"/>
  <c r="AE45" i="49"/>
  <c r="T45" i="49" s="1"/>
  <c r="AE8" i="49"/>
  <c r="AE96" i="49"/>
  <c r="AE40" i="49"/>
  <c r="AE19" i="49"/>
  <c r="AE94" i="49"/>
  <c r="T94" i="49" s="1"/>
  <c r="AE32" i="49"/>
  <c r="T32" i="49" s="1"/>
  <c r="AE89" i="49"/>
  <c r="T89" i="49" s="1"/>
  <c r="AE85" i="49"/>
  <c r="T85" i="49" s="1"/>
  <c r="AE34" i="49"/>
  <c r="T34" i="49" s="1"/>
  <c r="AE26" i="49"/>
  <c r="T26" i="49" s="1"/>
  <c r="AE27" i="49"/>
  <c r="AE81" i="49"/>
  <c r="AE124" i="49"/>
  <c r="T124" i="49" s="1"/>
  <c r="AE9" i="49"/>
  <c r="AE126" i="49"/>
  <c r="T126" i="49" s="1"/>
  <c r="AE71" i="49"/>
  <c r="T71" i="49" s="1"/>
  <c r="AE87" i="49"/>
  <c r="AE77" i="49"/>
  <c r="AE97" i="49"/>
  <c r="T97" i="49" s="1"/>
  <c r="AE106" i="49"/>
  <c r="T106" i="49" s="1"/>
  <c r="AE50" i="49"/>
  <c r="T50" i="49" s="1"/>
  <c r="AE75" i="49"/>
  <c r="T75" i="49" s="1"/>
  <c r="AE120" i="49"/>
  <c r="T120" i="49" s="1"/>
  <c r="R90" i="49"/>
  <c r="R76" i="49"/>
  <c r="R62" i="49"/>
  <c r="R16" i="49"/>
  <c r="R13" i="49"/>
  <c r="R115" i="49"/>
  <c r="AE98" i="49"/>
  <c r="T98" i="49" s="1"/>
  <c r="R119" i="49"/>
  <c r="AE83" i="49"/>
  <c r="T83" i="49" s="1"/>
  <c r="R56" i="49"/>
  <c r="R85" i="49"/>
  <c r="R123" i="49"/>
  <c r="R28" i="49"/>
  <c r="R25" i="49"/>
  <c r="R14" i="49"/>
  <c r="AE69" i="49"/>
  <c r="T69" i="49" s="1"/>
  <c r="R61" i="49"/>
  <c r="R82" i="49"/>
  <c r="R126" i="49"/>
  <c r="R97" i="49"/>
  <c r="R118" i="49"/>
  <c r="AE68" i="49"/>
  <c r="T68" i="49" s="1"/>
  <c r="AE82" i="49"/>
  <c r="T82" i="49" s="1"/>
  <c r="R108" i="49"/>
  <c r="N85" i="49"/>
  <c r="R94" i="49"/>
  <c r="R48" i="49"/>
  <c r="R45" i="49"/>
  <c r="AE67" i="49"/>
  <c r="T67" i="49" s="1"/>
  <c r="AE12" i="49"/>
  <c r="T12" i="49" s="1"/>
  <c r="R17" i="49"/>
  <c r="R6" i="49"/>
  <c r="R88" i="49"/>
  <c r="AE41" i="49"/>
  <c r="T41" i="49" s="1"/>
  <c r="AE14" i="49"/>
  <c r="T14" i="49" s="1"/>
  <c r="R117" i="49"/>
  <c r="AE80" i="49"/>
  <c r="T80" i="49" s="1"/>
  <c r="AE21" i="49"/>
  <c r="T21" i="49" s="1"/>
  <c r="R60" i="49"/>
  <c r="R57" i="49"/>
  <c r="R46" i="49"/>
  <c r="AE54" i="49"/>
  <c r="T54" i="49" s="1"/>
  <c r="AE125" i="49"/>
  <c r="T125" i="49" s="1"/>
  <c r="R93" i="49"/>
  <c r="R114" i="49"/>
  <c r="R35" i="49"/>
  <c r="R7" i="49"/>
  <c r="R8" i="49"/>
  <c r="AE112" i="49"/>
  <c r="T112" i="49" s="1"/>
  <c r="AE66" i="49"/>
  <c r="T66" i="49" s="1"/>
  <c r="AE47" i="49"/>
  <c r="T47" i="49" s="1"/>
  <c r="AE91" i="49"/>
  <c r="T91" i="49" s="1"/>
  <c r="AE113" i="49"/>
  <c r="T113" i="49" s="1"/>
  <c r="AE62" i="49"/>
  <c r="T62" i="49" s="1"/>
  <c r="AE20" i="49"/>
  <c r="T20" i="49" s="1"/>
  <c r="R58" i="49"/>
  <c r="R43" i="49"/>
  <c r="R75" i="49"/>
  <c r="R9" i="49"/>
  <c r="R127" i="49"/>
  <c r="N94" i="49"/>
  <c r="R80" i="49"/>
  <c r="R77" i="49"/>
  <c r="AE121" i="49"/>
  <c r="T121" i="49" s="1"/>
  <c r="AE102" i="49"/>
  <c r="T102" i="49" s="1"/>
  <c r="R49" i="49"/>
  <c r="R38" i="49"/>
  <c r="AE7" i="49"/>
  <c r="T7" i="49" s="1"/>
  <c r="R120" i="49"/>
  <c r="R10" i="49"/>
  <c r="R92" i="49"/>
  <c r="R89" i="49"/>
  <c r="R78" i="49"/>
  <c r="AE123" i="49"/>
  <c r="T123" i="49" s="1"/>
  <c r="R32" i="49"/>
  <c r="AE51" i="49"/>
  <c r="T51" i="49" s="1"/>
  <c r="AE23" i="49"/>
  <c r="T23" i="49" s="1"/>
  <c r="R125" i="49"/>
  <c r="R67" i="49"/>
  <c r="AE11" i="49"/>
  <c r="T11" i="49" s="1"/>
  <c r="AE122" i="49"/>
  <c r="T122" i="49" s="1"/>
  <c r="R39" i="49"/>
  <c r="AE55" i="49"/>
  <c r="T55" i="49" s="1"/>
  <c r="R40" i="49"/>
  <c r="AE64" i="49"/>
  <c r="T64" i="49" s="1"/>
  <c r="AE78" i="49"/>
  <c r="T78" i="49" s="1"/>
  <c r="R107" i="49"/>
  <c r="N127" i="49"/>
  <c r="R41" i="49"/>
  <c r="R15" i="49"/>
  <c r="R112" i="49"/>
  <c r="R109" i="49"/>
  <c r="R34" i="49"/>
  <c r="AE38" i="49"/>
  <c r="T38" i="49" s="1"/>
  <c r="AE49" i="49"/>
  <c r="T49" i="49" s="1"/>
  <c r="R20" i="49"/>
  <c r="R81" i="49"/>
  <c r="R70" i="49"/>
  <c r="AE90" i="49"/>
  <c r="T90" i="49" s="1"/>
  <c r="AE52" i="49"/>
  <c r="T52" i="49" s="1"/>
  <c r="R42" i="49"/>
  <c r="AE100" i="49"/>
  <c r="T100" i="49" s="1"/>
  <c r="AE61" i="49"/>
  <c r="T61" i="49" s="1"/>
  <c r="R124" i="49"/>
  <c r="R121" i="49"/>
  <c r="R110" i="49"/>
  <c r="R31" i="49"/>
  <c r="R64" i="49"/>
  <c r="R99" i="49"/>
  <c r="R71" i="49"/>
  <c r="R72" i="49"/>
  <c r="R5" i="49"/>
  <c r="AE28" i="49"/>
  <c r="T28" i="49" s="1"/>
  <c r="AE44" i="49"/>
  <c r="T44" i="49" s="1"/>
  <c r="AE95" i="49"/>
  <c r="T95" i="49" s="1"/>
  <c r="AE114" i="49"/>
  <c r="T114" i="49" s="1"/>
  <c r="AE59" i="49"/>
  <c r="T59" i="49" s="1"/>
  <c r="R122" i="49"/>
  <c r="N15" i="49"/>
  <c r="N126" i="49"/>
  <c r="R73" i="49"/>
  <c r="R47" i="49"/>
  <c r="R66" i="49"/>
  <c r="AE101" i="49"/>
  <c r="T101" i="49" s="1"/>
  <c r="R52" i="49"/>
  <c r="AE36" i="49"/>
  <c r="T36" i="49" s="1"/>
  <c r="AE10" i="49"/>
  <c r="T10" i="49" s="1"/>
  <c r="AE105" i="49"/>
  <c r="T105" i="49" s="1"/>
  <c r="R102" i="49"/>
  <c r="AE43" i="49"/>
  <c r="T43" i="49" s="1"/>
  <c r="AE16" i="49"/>
  <c r="T16" i="49" s="1"/>
  <c r="AE58" i="49"/>
  <c r="T58" i="49" s="1"/>
  <c r="R74" i="49"/>
  <c r="AE115" i="49"/>
  <c r="AE22" i="49"/>
  <c r="T22" i="49" s="1"/>
  <c r="R63" i="49"/>
  <c r="R96" i="49"/>
  <c r="AE103" i="49"/>
  <c r="T103" i="49" s="1"/>
  <c r="AE65" i="49"/>
  <c r="T65" i="49" s="1"/>
  <c r="AE30" i="49"/>
  <c r="T30" i="49" s="1"/>
  <c r="R4" i="49"/>
  <c r="AE33" i="49"/>
  <c r="T33" i="49" s="1"/>
  <c r="AE48" i="49"/>
  <c r="T48" i="49" s="1"/>
  <c r="R103" i="49"/>
  <c r="AE108" i="49"/>
  <c r="T108" i="49" s="1"/>
  <c r="R104" i="49"/>
  <c r="AE118" i="49"/>
  <c r="T118" i="49" s="1"/>
  <c r="R37" i="49"/>
  <c r="R26" i="49"/>
  <c r="N89" i="49"/>
  <c r="R105" i="49"/>
  <c r="R79" i="49"/>
  <c r="N45" i="49"/>
  <c r="R98" i="49"/>
  <c r="R19" i="49"/>
  <c r="R84" i="49"/>
  <c r="R23" i="49"/>
  <c r="AE104" i="49"/>
  <c r="T104" i="49" s="1"/>
  <c r="R106" i="49"/>
  <c r="R27" i="49"/>
  <c r="AE39" i="49"/>
  <c r="T39" i="49" s="1"/>
  <c r="R95" i="49"/>
  <c r="AE92" i="49"/>
  <c r="T92" i="49" s="1"/>
  <c r="R36" i="49"/>
  <c r="AE57" i="49"/>
  <c r="T57" i="49" s="1"/>
  <c r="AE128" i="49"/>
  <c r="T128" i="49" s="1"/>
  <c r="R22" i="49"/>
  <c r="R69" i="49"/>
  <c r="AE116" i="49"/>
  <c r="T116" i="49" s="1"/>
  <c r="AE37" i="49"/>
  <c r="T37" i="49" s="1"/>
  <c r="AE6" i="49"/>
  <c r="T6" i="49" s="1"/>
  <c r="AE79" i="49"/>
  <c r="T79" i="49" s="1"/>
  <c r="AE53" i="49"/>
  <c r="T53" i="49" s="1"/>
  <c r="AE76" i="49"/>
  <c r="T76" i="49" s="1"/>
  <c r="AE24" i="49"/>
  <c r="T24" i="49" s="1"/>
  <c r="N73" i="49"/>
  <c r="R12" i="49"/>
  <c r="R111" i="49"/>
  <c r="N124" i="49"/>
  <c r="R51" i="49"/>
  <c r="AE31" i="49"/>
  <c r="T31" i="49" s="1"/>
  <c r="AE13" i="49"/>
  <c r="T13" i="49" s="1"/>
  <c r="R116" i="49"/>
  <c r="AE84" i="49"/>
  <c r="T84" i="49" s="1"/>
  <c r="AE46" i="49"/>
  <c r="T46" i="49" s="1"/>
  <c r="AE93" i="49"/>
  <c r="T93" i="49" s="1"/>
  <c r="R55" i="49"/>
  <c r="AE35" i="49"/>
  <c r="T35" i="49" s="1"/>
  <c r="AE17" i="49"/>
  <c r="T17" i="49" s="1"/>
  <c r="R21" i="49"/>
  <c r="R59" i="49"/>
  <c r="AE88" i="49"/>
  <c r="T88" i="49" s="1"/>
  <c r="AE63" i="49"/>
  <c r="T63" i="49" s="1"/>
  <c r="AE18" i="49"/>
  <c r="T18" i="49" s="1"/>
  <c r="R128" i="49"/>
  <c r="AE119" i="49"/>
  <c r="T119" i="49" s="1"/>
  <c r="R18" i="49"/>
  <c r="AE60" i="49"/>
  <c r="T60" i="49" s="1"/>
  <c r="R68" i="49"/>
  <c r="R33" i="49"/>
  <c r="R54" i="49"/>
  <c r="AE25" i="49"/>
  <c r="T25" i="49" s="1"/>
  <c r="R101" i="49"/>
  <c r="R11" i="49"/>
  <c r="R44" i="49"/>
  <c r="R30" i="49"/>
  <c r="R83" i="49"/>
  <c r="R87" i="49"/>
  <c r="R24" i="49"/>
  <c r="AE5" i="49"/>
  <c r="T5" i="49" s="1"/>
  <c r="R53" i="49"/>
  <c r="R91" i="49"/>
  <c r="AE117" i="49"/>
  <c r="T117" i="49" s="1"/>
  <c r="AE111" i="49"/>
  <c r="T111" i="49" s="1"/>
  <c r="AE86" i="49"/>
  <c r="T86" i="49" s="1"/>
  <c r="AE70" i="49"/>
  <c r="T70" i="49" s="1"/>
  <c r="R29" i="49"/>
  <c r="AE72" i="49"/>
  <c r="T72" i="49" s="1"/>
  <c r="R50" i="49"/>
  <c r="AE74" i="49"/>
  <c r="T74" i="49" s="1"/>
  <c r="R100" i="49"/>
  <c r="AE110" i="49"/>
  <c r="T110" i="49" s="1"/>
  <c r="R65" i="49"/>
  <c r="R86" i="49"/>
  <c r="AE107" i="49"/>
  <c r="T107" i="49" s="1"/>
  <c r="AE56" i="49"/>
  <c r="T56" i="49" s="1"/>
  <c r="AE29" i="49"/>
  <c r="T29" i="49" s="1"/>
  <c r="AE42" i="49"/>
  <c r="T42" i="49" s="1"/>
  <c r="AE99" i="49"/>
  <c r="T99" i="49" s="1"/>
  <c r="AE4" i="49"/>
  <c r="T4" i="49" s="1"/>
  <c r="AE109" i="49"/>
  <c r="T109" i="49" s="1"/>
  <c r="T81" i="49" l="1"/>
  <c r="N81" i="49" s="1"/>
  <c r="T19" i="49"/>
  <c r="N19" i="49" s="1"/>
  <c r="T27" i="49"/>
  <c r="N27" i="49" s="1"/>
  <c r="T40" i="49"/>
  <c r="N40" i="49" s="1"/>
  <c r="T77" i="49"/>
  <c r="N77" i="49" s="1"/>
  <c r="T96" i="49"/>
  <c r="N96" i="49" s="1"/>
  <c r="T87" i="49"/>
  <c r="N87" i="49" s="1"/>
  <c r="T8" i="49"/>
  <c r="Q8" i="49" s="1"/>
  <c r="T9" i="49"/>
  <c r="N9" i="49" s="1"/>
  <c r="T115" i="49"/>
  <c r="Q115" i="49" s="1"/>
  <c r="N32" i="49"/>
  <c r="Q32" i="49"/>
  <c r="N50" i="49"/>
  <c r="Q50" i="49"/>
  <c r="N71" i="49"/>
  <c r="Q71" i="49"/>
  <c r="N26" i="49"/>
  <c r="Q81" i="49"/>
  <c r="N34" i="49"/>
  <c r="Q34" i="49"/>
  <c r="N120" i="49"/>
  <c r="Q120" i="49"/>
  <c r="N97" i="49"/>
  <c r="Q97" i="49"/>
  <c r="Q9" i="49"/>
  <c r="N106" i="49"/>
  <c r="Q106" i="49"/>
  <c r="Q19" i="49"/>
  <c r="Q27" i="49"/>
  <c r="Q73" i="49"/>
  <c r="Q15" i="49"/>
  <c r="Q45" i="49"/>
  <c r="Q89" i="49"/>
  <c r="Q40" i="49"/>
  <c r="Q127" i="49"/>
  <c r="M127" i="49" s="1"/>
  <c r="H127" i="49" s="1"/>
  <c r="F127" i="49" s="1"/>
  <c r="I130" i="55" s="1"/>
  <c r="Q124" i="49"/>
  <c r="M124" i="49" s="1"/>
  <c r="H124" i="49" s="1"/>
  <c r="F124" i="49" s="1"/>
  <c r="I127" i="55" s="1"/>
  <c r="Q94" i="49"/>
  <c r="Q126" i="49"/>
  <c r="M126" i="49" s="1"/>
  <c r="H126" i="49" s="1"/>
  <c r="F126" i="49" s="1"/>
  <c r="I129" i="55" s="1"/>
  <c r="Q85" i="49"/>
  <c r="Q96" i="49" l="1"/>
  <c r="Q77" i="49"/>
  <c r="N8" i="49"/>
  <c r="Q87" i="49"/>
  <c r="N115" i="49"/>
  <c r="AF130" i="55"/>
  <c r="AF129" i="55"/>
  <c r="AF127" i="55"/>
  <c r="I122" i="50"/>
  <c r="K122" i="50" s="1"/>
  <c r="I128" i="54"/>
  <c r="I125" i="50"/>
  <c r="K125" i="50" s="1"/>
  <c r="K91" i="47" s="1"/>
  <c r="I131" i="54"/>
  <c r="I124" i="50"/>
  <c r="K124" i="50" s="1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AF130" i="54"/>
  <c r="AF131" i="54"/>
  <c r="AF128" i="54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K123" i="50" s="1"/>
  <c r="K87" i="47" s="1"/>
  <c r="I129" i="54"/>
  <c r="I126" i="50"/>
  <c r="K126" i="50" s="1"/>
  <c r="I132" i="54"/>
  <c r="AP95" i="49"/>
  <c r="S95" i="49" s="1"/>
  <c r="AF132" i="54" l="1"/>
  <c r="AF129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D4" i="49" l="1"/>
  <c r="AC4" i="49"/>
  <c r="K4" i="49" s="1"/>
  <c r="AD5" i="49"/>
  <c r="AC5" i="49"/>
  <c r="K5" i="49" s="1"/>
  <c r="AD6" i="49"/>
  <c r="AC6" i="49"/>
  <c r="K6" i="49" s="1"/>
  <c r="AD7" i="49"/>
  <c r="AC7" i="49"/>
  <c r="K7" i="49" s="1"/>
  <c r="AD8" i="49"/>
  <c r="AC8" i="49"/>
  <c r="K8" i="49" s="1"/>
  <c r="AD9" i="49"/>
  <c r="AC9" i="49"/>
  <c r="K9" i="49" s="1"/>
  <c r="AD10" i="49"/>
  <c r="AC10" i="49"/>
  <c r="K10" i="49" s="1"/>
  <c r="AD11" i="49"/>
  <c r="AC11" i="49"/>
  <c r="K11" i="49" s="1"/>
  <c r="AD12" i="49"/>
  <c r="AC12" i="49"/>
  <c r="K12" i="49" s="1"/>
  <c r="AD13" i="49"/>
  <c r="AC13" i="49"/>
  <c r="K13" i="49" s="1"/>
  <c r="AD14" i="49"/>
  <c r="AC14" i="49"/>
  <c r="K14" i="49" s="1"/>
  <c r="AD15" i="49"/>
  <c r="AC15" i="49"/>
  <c r="K15" i="49" s="1"/>
  <c r="AD16" i="49"/>
  <c r="AC16" i="49"/>
  <c r="K16" i="49" s="1"/>
  <c r="AD17" i="49"/>
  <c r="AC17" i="49"/>
  <c r="K17" i="49" s="1"/>
  <c r="AD18" i="49"/>
  <c r="AC18" i="49"/>
  <c r="K18" i="49" s="1"/>
  <c r="AD19" i="49"/>
  <c r="AC19" i="49"/>
  <c r="K19" i="49" s="1"/>
  <c r="AD20" i="49"/>
  <c r="AC20" i="49"/>
  <c r="K20" i="49" s="1"/>
  <c r="AD21" i="49"/>
  <c r="AC21" i="49"/>
  <c r="K21" i="49" s="1"/>
  <c r="AD22" i="49"/>
  <c r="AC22" i="49"/>
  <c r="K22" i="49" s="1"/>
  <c r="AD23" i="49"/>
  <c r="AC23" i="49"/>
  <c r="K23" i="49" s="1"/>
  <c r="AD24" i="49"/>
  <c r="AC24" i="49"/>
  <c r="K24" i="49" s="1"/>
  <c r="AD25" i="49"/>
  <c r="AC25" i="49"/>
  <c r="K25" i="49" s="1"/>
  <c r="AD26" i="49"/>
  <c r="AC26" i="49"/>
  <c r="K26" i="49" s="1"/>
  <c r="AD27" i="49"/>
  <c r="AC27" i="49"/>
  <c r="K27" i="49" s="1"/>
  <c r="AD28" i="49"/>
  <c r="AC28" i="49"/>
  <c r="K28" i="49" s="1"/>
  <c r="AD29" i="49"/>
  <c r="AC29" i="49"/>
  <c r="K29" i="49" s="1"/>
  <c r="AD30" i="49"/>
  <c r="AC30" i="49"/>
  <c r="K30" i="49" s="1"/>
  <c r="AD31" i="49"/>
  <c r="AC31" i="49"/>
  <c r="K31" i="49" s="1"/>
  <c r="AD32" i="49"/>
  <c r="AC32" i="49"/>
  <c r="K32" i="49" s="1"/>
  <c r="AD33" i="49"/>
  <c r="AC33" i="49"/>
  <c r="K33" i="49" s="1"/>
  <c r="AD34" i="49"/>
  <c r="AC34" i="49"/>
  <c r="K34" i="49" s="1"/>
  <c r="AD35" i="49"/>
  <c r="AC35" i="49"/>
  <c r="K35" i="49" s="1"/>
  <c r="AD36" i="49"/>
  <c r="AC36" i="49"/>
  <c r="K36" i="49" s="1"/>
  <c r="AD37" i="49"/>
  <c r="AC37" i="49"/>
  <c r="K37" i="49" s="1"/>
  <c r="AD38" i="49"/>
  <c r="AC38" i="49"/>
  <c r="K38" i="49" s="1"/>
  <c r="AD39" i="49"/>
  <c r="AC39" i="49"/>
  <c r="K39" i="49" s="1"/>
  <c r="AD40" i="49"/>
  <c r="AC40" i="49"/>
  <c r="K40" i="49" s="1"/>
  <c r="AD41" i="49"/>
  <c r="AC41" i="49"/>
  <c r="K41" i="49" s="1"/>
  <c r="AD42" i="49"/>
  <c r="AC42" i="49"/>
  <c r="K42" i="49" s="1"/>
  <c r="AD43" i="49"/>
  <c r="AC43" i="49"/>
  <c r="K43" i="49" s="1"/>
  <c r="AD44" i="49"/>
  <c r="AC44" i="49"/>
  <c r="K44" i="49" s="1"/>
  <c r="AD45" i="49"/>
  <c r="AC45" i="49"/>
  <c r="K45" i="49" s="1"/>
  <c r="AD46" i="49"/>
  <c r="AC46" i="49"/>
  <c r="K46" i="49" s="1"/>
  <c r="AD47" i="49"/>
  <c r="AC47" i="49"/>
  <c r="K47" i="49" s="1"/>
  <c r="AD48" i="49"/>
  <c r="AC48" i="49"/>
  <c r="K48" i="49" s="1"/>
  <c r="AD49" i="49"/>
  <c r="AC49" i="49"/>
  <c r="K49" i="49" s="1"/>
  <c r="AD50" i="49"/>
  <c r="AC50" i="49"/>
  <c r="K50" i="49" s="1"/>
  <c r="AD51" i="49"/>
  <c r="AC51" i="49"/>
  <c r="K51" i="49" s="1"/>
  <c r="AD52" i="49"/>
  <c r="AC52" i="49"/>
  <c r="K52" i="49" s="1"/>
  <c r="AD53" i="49"/>
  <c r="AC53" i="49"/>
  <c r="K53" i="49" s="1"/>
  <c r="AD54" i="49"/>
  <c r="AC54" i="49"/>
  <c r="K54" i="49" s="1"/>
  <c r="AD55" i="49"/>
  <c r="AC55" i="49"/>
  <c r="K55" i="49" s="1"/>
  <c r="AD56" i="49"/>
  <c r="AC56" i="49"/>
  <c r="K56" i="49" s="1"/>
  <c r="AD57" i="49"/>
  <c r="AC57" i="49"/>
  <c r="K57" i="49" s="1"/>
  <c r="AD58" i="49"/>
  <c r="AC58" i="49"/>
  <c r="K58" i="49" s="1"/>
  <c r="AD59" i="49"/>
  <c r="AC59" i="49"/>
  <c r="K59" i="49" s="1"/>
  <c r="AD60" i="49"/>
  <c r="AC60" i="49"/>
  <c r="K60" i="49" s="1"/>
  <c r="AD61" i="49"/>
  <c r="AC61" i="49"/>
  <c r="K61" i="49" s="1"/>
  <c r="AD62" i="49"/>
  <c r="AC62" i="49"/>
  <c r="K62" i="49" s="1"/>
  <c r="AD63" i="49"/>
  <c r="AC63" i="49"/>
  <c r="K63" i="49" s="1"/>
  <c r="AD96" i="49"/>
  <c r="AC96" i="49"/>
  <c r="K96" i="49" s="1"/>
  <c r="AD64" i="49"/>
  <c r="AC64" i="49"/>
  <c r="K64" i="49" s="1"/>
  <c r="AD65" i="49"/>
  <c r="AC65" i="49"/>
  <c r="K65" i="49" s="1"/>
  <c r="AD66" i="49"/>
  <c r="AC66" i="49"/>
  <c r="K66" i="49" s="1"/>
  <c r="AD67" i="49"/>
  <c r="AC67" i="49"/>
  <c r="K67" i="49" s="1"/>
  <c r="AD68" i="49"/>
  <c r="AC68" i="49"/>
  <c r="K68" i="49" s="1"/>
  <c r="AD69" i="49"/>
  <c r="AC69" i="49"/>
  <c r="K69" i="49" s="1"/>
  <c r="AD70" i="49"/>
  <c r="AC70" i="49"/>
  <c r="K70" i="49" s="1"/>
  <c r="AD71" i="49"/>
  <c r="AC71" i="49"/>
  <c r="K71" i="49" s="1"/>
  <c r="AD72" i="49"/>
  <c r="AC72" i="49"/>
  <c r="K72" i="49" s="1"/>
  <c r="AD73" i="49"/>
  <c r="AC73" i="49"/>
  <c r="K73" i="49" s="1"/>
  <c r="AD75" i="49"/>
  <c r="AC75" i="49"/>
  <c r="K75" i="49" s="1"/>
  <c r="AD76" i="49"/>
  <c r="AC76" i="49"/>
  <c r="K76" i="49" s="1"/>
  <c r="AD77" i="49"/>
  <c r="AC77" i="49"/>
  <c r="K77" i="49" s="1"/>
  <c r="AD78" i="49"/>
  <c r="AC78" i="49"/>
  <c r="K78" i="49" s="1"/>
  <c r="AD79" i="49"/>
  <c r="AC79" i="49"/>
  <c r="K79" i="49" s="1"/>
  <c r="AD80" i="49"/>
  <c r="AC80" i="49"/>
  <c r="K80" i="49" s="1"/>
  <c r="AD81" i="49"/>
  <c r="AC81" i="49"/>
  <c r="K81" i="49" s="1"/>
  <c r="AD82" i="49"/>
  <c r="AC82" i="49"/>
  <c r="K82" i="49" s="1"/>
  <c r="AD83" i="49"/>
  <c r="AC83" i="49"/>
  <c r="K83" i="49" s="1"/>
  <c r="AD84" i="49"/>
  <c r="AC84" i="49"/>
  <c r="K84" i="49" s="1"/>
  <c r="AD85" i="49"/>
  <c r="AC85" i="49"/>
  <c r="K85" i="49" s="1"/>
  <c r="AD86" i="49"/>
  <c r="AC86" i="49"/>
  <c r="K86" i="49" s="1"/>
  <c r="AD87" i="49"/>
  <c r="AC87" i="49"/>
  <c r="K87" i="49" s="1"/>
  <c r="AD88" i="49"/>
  <c r="AC88" i="49"/>
  <c r="K88" i="49" s="1"/>
  <c r="AD89" i="49"/>
  <c r="AC89" i="49"/>
  <c r="K89" i="49" s="1"/>
  <c r="AD90" i="49"/>
  <c r="AC90" i="49"/>
  <c r="K90" i="49" s="1"/>
  <c r="AD91" i="49"/>
  <c r="AC91" i="49"/>
  <c r="K91" i="49" s="1"/>
  <c r="AD92" i="49"/>
  <c r="AC92" i="49"/>
  <c r="K92" i="49" s="1"/>
  <c r="AD93" i="49"/>
  <c r="AC93" i="49"/>
  <c r="K93" i="49" s="1"/>
  <c r="AD94" i="49"/>
  <c r="AC94" i="49"/>
  <c r="K94" i="49" s="1"/>
  <c r="AD95" i="49"/>
  <c r="AC95" i="49"/>
  <c r="K95" i="49" s="1"/>
  <c r="AD97" i="49"/>
  <c r="AC97" i="49"/>
  <c r="K97" i="49" s="1"/>
  <c r="AD98" i="49"/>
  <c r="AC98" i="49"/>
  <c r="K98" i="49" s="1"/>
  <c r="AD99" i="49"/>
  <c r="AC99" i="49"/>
  <c r="K99" i="49" s="1"/>
  <c r="AD100" i="49"/>
  <c r="AC100" i="49"/>
  <c r="K100" i="49" s="1"/>
  <c r="AD101" i="49"/>
  <c r="AC101" i="49"/>
  <c r="K101" i="49" s="1"/>
  <c r="AD102" i="49"/>
  <c r="AC102" i="49"/>
  <c r="K102" i="49" s="1"/>
  <c r="AD103" i="49"/>
  <c r="AC103" i="49"/>
  <c r="K103" i="49" s="1"/>
  <c r="AD104" i="49"/>
  <c r="AC104" i="49"/>
  <c r="K104" i="49" s="1"/>
  <c r="AD105" i="49"/>
  <c r="AC105" i="49"/>
  <c r="K105" i="49" s="1"/>
  <c r="AD106" i="49"/>
  <c r="AC106" i="49"/>
  <c r="K106" i="49" s="1"/>
  <c r="AD107" i="49"/>
  <c r="AC107" i="49"/>
  <c r="K107" i="49" s="1"/>
  <c r="AD108" i="49"/>
  <c r="AC108" i="49"/>
  <c r="K108" i="49" s="1"/>
  <c r="AD109" i="49"/>
  <c r="AC109" i="49"/>
  <c r="K109" i="49" s="1"/>
  <c r="AD110" i="49"/>
  <c r="AC110" i="49"/>
  <c r="K110" i="49" s="1"/>
  <c r="AD111" i="49"/>
  <c r="AC111" i="49"/>
  <c r="K111" i="49" s="1"/>
  <c r="AD112" i="49"/>
  <c r="AC112" i="49"/>
  <c r="K112" i="49" s="1"/>
  <c r="AD113" i="49"/>
  <c r="I113" i="49" s="1"/>
  <c r="AC113" i="49"/>
  <c r="K113" i="49" s="1"/>
  <c r="AD114" i="49"/>
  <c r="AC114" i="49"/>
  <c r="K114" i="49" s="1"/>
  <c r="AD116" i="49"/>
  <c r="AC116" i="49"/>
  <c r="K116" i="49" s="1"/>
  <c r="AD117" i="49"/>
  <c r="AC117" i="49"/>
  <c r="K117" i="49" s="1"/>
  <c r="AD118" i="49"/>
  <c r="AC118" i="49"/>
  <c r="K118" i="49" s="1"/>
  <c r="AD119" i="49"/>
  <c r="AC119" i="49"/>
  <c r="K119" i="49" s="1"/>
  <c r="AD120" i="49"/>
  <c r="AC120" i="49"/>
  <c r="K120" i="49" s="1"/>
  <c r="AD121" i="49"/>
  <c r="AC121" i="49"/>
  <c r="K121" i="49" s="1"/>
  <c r="AD122" i="49"/>
  <c r="AC122" i="49"/>
  <c r="K122" i="49" s="1"/>
  <c r="AD123" i="49"/>
  <c r="AC123" i="49"/>
  <c r="K123" i="49" s="1"/>
  <c r="AA93" i="49" l="1"/>
  <c r="AA107" i="49"/>
  <c r="AA99" i="49"/>
  <c r="AA90" i="49"/>
  <c r="AA82" i="49"/>
  <c r="AA75" i="49"/>
  <c r="AA61" i="49"/>
  <c r="AA53" i="49"/>
  <c r="AA45" i="49"/>
  <c r="AA38" i="49"/>
  <c r="AA35" i="49"/>
  <c r="AA33" i="49"/>
  <c r="AA21" i="49"/>
  <c r="AA19" i="49"/>
  <c r="AA17" i="49"/>
  <c r="AA14" i="49"/>
  <c r="AA123" i="49"/>
  <c r="AA104" i="49"/>
  <c r="AA95" i="49"/>
  <c r="AA87" i="49"/>
  <c r="AA79" i="49"/>
  <c r="AC115" i="49"/>
  <c r="K115" i="49" s="1"/>
  <c r="AC74" i="49"/>
  <c r="K74" i="49" s="1"/>
  <c r="AA72" i="49"/>
  <c r="AA65" i="49"/>
  <c r="AA58" i="49"/>
  <c r="AA31" i="49"/>
  <c r="AA110" i="49"/>
  <c r="AA85" i="49"/>
  <c r="AA77" i="49"/>
  <c r="AA70" i="49"/>
  <c r="AA96" i="49"/>
  <c r="AA47" i="49"/>
  <c r="AA24" i="49"/>
  <c r="AA120" i="49"/>
  <c r="AA112" i="49"/>
  <c r="AA117" i="49"/>
  <c r="AA109" i="49"/>
  <c r="AA101" i="49"/>
  <c r="AA92" i="49"/>
  <c r="AA84" i="49"/>
  <c r="AA76" i="49"/>
  <c r="AD74" i="49"/>
  <c r="AD115" i="49"/>
  <c r="AA69" i="49"/>
  <c r="AA63" i="49"/>
  <c r="AA55" i="49"/>
  <c r="AA50" i="49"/>
  <c r="AA48" i="49"/>
  <c r="AA43" i="49"/>
  <c r="AA41" i="49"/>
  <c r="AA28" i="49"/>
  <c r="AA26" i="49"/>
  <c r="AA22" i="49"/>
  <c r="AA15" i="49"/>
  <c r="AA12" i="49"/>
  <c r="AA10" i="49"/>
  <c r="AA8" i="49"/>
  <c r="AA5" i="49"/>
  <c r="AA122" i="49"/>
  <c r="AA114" i="49"/>
  <c r="AA106" i="49"/>
  <c r="AA60" i="49"/>
  <c r="AA52" i="49"/>
  <c r="AA39" i="49"/>
  <c r="AA102" i="49"/>
  <c r="AA98" i="49"/>
  <c r="AA89" i="49"/>
  <c r="AA81" i="49"/>
  <c r="AA115" i="49"/>
  <c r="AA74" i="49"/>
  <c r="AA67" i="49"/>
  <c r="AA119" i="49"/>
  <c r="J113" i="49"/>
  <c r="M113" i="49"/>
  <c r="AA111" i="49"/>
  <c r="AA103" i="49"/>
  <c r="AA94" i="49"/>
  <c r="AA86" i="49"/>
  <c r="AA78" i="49"/>
  <c r="AA71" i="49"/>
  <c r="AA64" i="49"/>
  <c r="AA57" i="49"/>
  <c r="AA46" i="49"/>
  <c r="AA36" i="49"/>
  <c r="AA34" i="49"/>
  <c r="AA32" i="49"/>
  <c r="AA29" i="49"/>
  <c r="AA23" i="49"/>
  <c r="AA20" i="49"/>
  <c r="AA18" i="49"/>
  <c r="AA7" i="49"/>
  <c r="AA56" i="49"/>
  <c r="AA100" i="49"/>
  <c r="AA91" i="49"/>
  <c r="AA83" i="49"/>
  <c r="AA68" i="49"/>
  <c r="AA62" i="49"/>
  <c r="AA54" i="49"/>
  <c r="AA16" i="49"/>
  <c r="AA118" i="49"/>
  <c r="AA116" i="49"/>
  <c r="AA108" i="49"/>
  <c r="AA121" i="49"/>
  <c r="AA105" i="49"/>
  <c r="AA97" i="49"/>
  <c r="AA88" i="49"/>
  <c r="AA80" i="49"/>
  <c r="AA73" i="49"/>
  <c r="AA66" i="49"/>
  <c r="AA59" i="49"/>
  <c r="AA51" i="49"/>
  <c r="AA49" i="49"/>
  <c r="AA44" i="49"/>
  <c r="AA42" i="49"/>
  <c r="AA40" i="49"/>
  <c r="AA37" i="49"/>
  <c r="AA30" i="49"/>
  <c r="AA27" i="49"/>
  <c r="AA25" i="49"/>
  <c r="AA13" i="49"/>
  <c r="AA11" i="49"/>
  <c r="AA9" i="49"/>
  <c r="AA6" i="49"/>
  <c r="AA4" i="49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31" i="49"/>
  <c r="F31" i="49" s="1"/>
  <c r="I34" i="55" s="1"/>
  <c r="H89" i="49"/>
  <c r="F89" i="49" s="1"/>
  <c r="I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K33" i="50" s="1"/>
  <c r="I37" i="50"/>
  <c r="K37" i="50" s="1"/>
  <c r="I43" i="54"/>
  <c r="I107" i="50"/>
  <c r="K107" i="50" s="1"/>
  <c r="I113" i="54"/>
  <c r="I57" i="54"/>
  <c r="AF117" i="54"/>
  <c r="H33" i="49"/>
  <c r="F33" i="49" s="1"/>
  <c r="I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04" i="49"/>
  <c r="F104" i="49" s="1"/>
  <c r="I107" i="55" s="1"/>
  <c r="H54" i="49"/>
  <c r="F54" i="49" s="1"/>
  <c r="I57" i="55" s="1"/>
  <c r="H50" i="49"/>
  <c r="F50" i="49" s="1"/>
  <c r="I53" i="55" s="1"/>
  <c r="H71" i="49"/>
  <c r="F71" i="49" s="1"/>
  <c r="I74" i="55" s="1"/>
  <c r="H66" i="49"/>
  <c r="F66" i="49" s="1"/>
  <c r="I69" i="55" s="1"/>
  <c r="H21" i="49"/>
  <c r="F21" i="49" s="1"/>
  <c r="I24" i="55" s="1"/>
  <c r="H10" i="49"/>
  <c r="F10" i="49" s="1"/>
  <c r="I13" i="55" s="1"/>
  <c r="H68" i="49"/>
  <c r="F68" i="49" s="1"/>
  <c r="I71" i="55" s="1"/>
  <c r="H15" i="49"/>
  <c r="F15" i="49" s="1"/>
  <c r="I18" i="55" s="1"/>
  <c r="H103" i="49"/>
  <c r="F103" i="49" s="1"/>
  <c r="I106" i="55" s="1"/>
  <c r="H11" i="49"/>
  <c r="F11" i="49" s="1"/>
  <c r="I14" i="55" s="1"/>
  <c r="H94" i="49"/>
  <c r="F94" i="49" s="1"/>
  <c r="I97" i="55" s="1"/>
  <c r="H85" i="49"/>
  <c r="F85" i="49" s="1"/>
  <c r="I88" i="55" s="1"/>
  <c r="H14" i="49"/>
  <c r="F14" i="49" s="1"/>
  <c r="I17" i="55" s="1"/>
  <c r="H27" i="49"/>
  <c r="F27" i="49" s="1"/>
  <c r="I30" i="55" s="1"/>
  <c r="H38" i="49"/>
  <c r="F38" i="49" s="1"/>
  <c r="I41" i="55" s="1"/>
  <c r="H18" i="49"/>
  <c r="F18" i="49" s="1"/>
  <c r="I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108" i="49"/>
  <c r="F108" i="49" s="1"/>
  <c r="I111" i="55" s="1"/>
  <c r="H81" i="49"/>
  <c r="F81" i="49" s="1"/>
  <c r="I84" i="55" s="1"/>
  <c r="H4" i="49"/>
  <c r="F4" i="49" s="1"/>
  <c r="I7" i="55" s="1"/>
  <c r="H60" i="49"/>
  <c r="F60" i="49" s="1"/>
  <c r="I63" i="55" s="1"/>
  <c r="H57" i="49"/>
  <c r="F57" i="49" s="1"/>
  <c r="I60" i="55" s="1"/>
  <c r="H77" i="49"/>
  <c r="F77" i="49" s="1"/>
  <c r="I80" i="55" s="1"/>
  <c r="H119" i="49"/>
  <c r="F119" i="49" s="1"/>
  <c r="I122" i="55" s="1"/>
  <c r="H25" i="49"/>
  <c r="F25" i="49" s="1"/>
  <c r="I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91" i="49"/>
  <c r="F91" i="49" s="1"/>
  <c r="I94" i="55" s="1"/>
  <c r="H116" i="49"/>
  <c r="F116" i="49" s="1"/>
  <c r="I119" i="55" s="1"/>
  <c r="H20" i="49"/>
  <c r="F20" i="49" s="1"/>
  <c r="I23" i="55" s="1"/>
  <c r="H46" i="49"/>
  <c r="F46" i="49" s="1"/>
  <c r="I49" i="55" s="1"/>
  <c r="H34" i="49"/>
  <c r="F34" i="49" s="1"/>
  <c r="I37" i="55" s="1"/>
  <c r="H55" i="49"/>
  <c r="F55" i="49" s="1"/>
  <c r="I58" i="55" s="1"/>
  <c r="H43" i="49"/>
  <c r="F43" i="49" s="1"/>
  <c r="I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73" i="49"/>
  <c r="F73" i="49" s="1"/>
  <c r="I76" i="55" s="1"/>
  <c r="H5" i="49"/>
  <c r="F5" i="49" s="1"/>
  <c r="I8" i="55" s="1"/>
  <c r="H44" i="49"/>
  <c r="F44" i="49" s="1"/>
  <c r="I47" i="55" s="1"/>
  <c r="H59" i="49"/>
  <c r="F59" i="49" s="1"/>
  <c r="I62" i="55" s="1"/>
  <c r="H30" i="49"/>
  <c r="F30" i="49" s="1"/>
  <c r="I33" i="55" s="1"/>
  <c r="H47" i="49"/>
  <c r="F47" i="49" s="1"/>
  <c r="I50" i="55" s="1"/>
  <c r="H12" i="49"/>
  <c r="F12" i="49" s="1"/>
  <c r="I15" i="55" s="1"/>
  <c r="H29" i="49"/>
  <c r="F29" i="49" s="1"/>
  <c r="I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63" i="49"/>
  <c r="F63" i="49" s="1"/>
  <c r="I66" i="55" s="1"/>
  <c r="H112" i="49"/>
  <c r="F112" i="49" s="1"/>
  <c r="I115" i="55" s="1"/>
  <c r="H16" i="49"/>
  <c r="F16" i="49" s="1"/>
  <c r="I19" i="55" s="1"/>
  <c r="H99" i="49"/>
  <c r="F99" i="49" s="1"/>
  <c r="I102" i="55" s="1"/>
  <c r="H97" i="49"/>
  <c r="F97" i="49" s="1"/>
  <c r="I100" i="55" s="1"/>
  <c r="H45" i="49"/>
  <c r="F45" i="49" s="1"/>
  <c r="I48" i="55" s="1"/>
  <c r="H22" i="49"/>
  <c r="F22" i="49" s="1"/>
  <c r="I25" i="55" s="1"/>
  <c r="H48" i="49"/>
  <c r="F48" i="49" s="1"/>
  <c r="I51" i="55" s="1"/>
  <c r="H56" i="49"/>
  <c r="F56" i="49" s="1"/>
  <c r="I59" i="55" s="1"/>
  <c r="H78" i="49"/>
  <c r="F78" i="49" s="1"/>
  <c r="I81" i="55" s="1"/>
  <c r="H115" i="49"/>
  <c r="F115" i="49" s="1"/>
  <c r="H9" i="49"/>
  <c r="F9" i="49" s="1"/>
  <c r="I12" i="55" s="1"/>
  <c r="H52" i="49"/>
  <c r="F52" i="49" s="1"/>
  <c r="I55" i="55" s="1"/>
  <c r="H23" i="49"/>
  <c r="F23" i="49" s="1"/>
  <c r="I26" i="55" s="1"/>
  <c r="H7" i="49"/>
  <c r="F7" i="49" s="1"/>
  <c r="I10" i="55" s="1"/>
  <c r="H76" i="49"/>
  <c r="F76" i="49" s="1"/>
  <c r="I79" i="55" s="1"/>
  <c r="H79" i="49"/>
  <c r="F79" i="49" s="1"/>
  <c r="I82" i="55" s="1"/>
  <c r="I51" i="50" l="1"/>
  <c r="K51" i="50" s="1"/>
  <c r="I115" i="50"/>
  <c r="K115" i="50" s="1"/>
  <c r="I71" i="54"/>
  <c r="I94" i="50"/>
  <c r="K94" i="50" s="1"/>
  <c r="I35" i="54"/>
  <c r="AF35" i="54" s="1"/>
  <c r="I121" i="54"/>
  <c r="I100" i="54"/>
  <c r="AF100" i="54" s="1"/>
  <c r="I65" i="50"/>
  <c r="K65" i="50" s="1"/>
  <c r="I29" i="50"/>
  <c r="K29" i="50" s="1"/>
  <c r="I96" i="54"/>
  <c r="AF96" i="54" s="1"/>
  <c r="I90" i="50"/>
  <c r="K90" i="50" s="1"/>
  <c r="I12" i="54"/>
  <c r="AF12" i="54" s="1"/>
  <c r="I6" i="50"/>
  <c r="K6" i="50" s="1"/>
  <c r="I92" i="54"/>
  <c r="AF92" i="54" s="1"/>
  <c r="I86" i="50"/>
  <c r="K86" i="50" s="1"/>
  <c r="AF59" i="55"/>
  <c r="AF82" i="55"/>
  <c r="AF43" i="55"/>
  <c r="AF57" i="55"/>
  <c r="I62" i="54"/>
  <c r="I61" i="55"/>
  <c r="I40" i="50"/>
  <c r="K40" i="50" s="1"/>
  <c r="I45" i="55"/>
  <c r="AF51" i="55"/>
  <c r="AF72" i="55"/>
  <c r="AF63" i="55"/>
  <c r="AF107" i="55"/>
  <c r="I105" i="54"/>
  <c r="AF105" i="54" s="1"/>
  <c r="I104" i="55"/>
  <c r="I15" i="50"/>
  <c r="K15" i="50" s="1"/>
  <c r="I20" i="55"/>
  <c r="I125" i="54"/>
  <c r="AF125" i="54" s="1"/>
  <c r="I124" i="55"/>
  <c r="AF10" i="55"/>
  <c r="AF25" i="55"/>
  <c r="AF101" i="55"/>
  <c r="AF62" i="55"/>
  <c r="AF85" i="55"/>
  <c r="AF37" i="55"/>
  <c r="AF123" i="55"/>
  <c r="AF7" i="55"/>
  <c r="AF41" i="55"/>
  <c r="AF71" i="55"/>
  <c r="AF16" i="55"/>
  <c r="I84" i="54"/>
  <c r="I91" i="50"/>
  <c r="K91" i="50" s="1"/>
  <c r="I96" i="55"/>
  <c r="I81" i="50"/>
  <c r="K81" i="50" s="1"/>
  <c r="K90" i="47" s="1"/>
  <c r="I86" i="55"/>
  <c r="I24" i="50"/>
  <c r="K24" i="50" s="1"/>
  <c r="I29" i="55"/>
  <c r="I34" i="50"/>
  <c r="K34" i="50" s="1"/>
  <c r="I39" i="55"/>
  <c r="AF15" i="55"/>
  <c r="AF75" i="55"/>
  <c r="AF106" i="55"/>
  <c r="AF79" i="55"/>
  <c r="AF33" i="55"/>
  <c r="AF89" i="55"/>
  <c r="AF18" i="55"/>
  <c r="AF26" i="55"/>
  <c r="AF48" i="55"/>
  <c r="AF68" i="55"/>
  <c r="AF47" i="55"/>
  <c r="AF110" i="55"/>
  <c r="AF49" i="55"/>
  <c r="I72" i="50"/>
  <c r="K72" i="50" s="1"/>
  <c r="I77" i="55"/>
  <c r="I118" i="55"/>
  <c r="AF84" i="55"/>
  <c r="AF30" i="55"/>
  <c r="AF13" i="55"/>
  <c r="AF121" i="55"/>
  <c r="I78" i="50"/>
  <c r="K78" i="50" s="1"/>
  <c r="I36" i="54"/>
  <c r="AF36" i="54" s="1"/>
  <c r="I35" i="55"/>
  <c r="I49" i="50"/>
  <c r="K49" i="50" s="1"/>
  <c r="I54" i="55"/>
  <c r="I4" i="50"/>
  <c r="K4" i="50" s="1"/>
  <c r="I9" i="55"/>
  <c r="AF95" i="55"/>
  <c r="AF81" i="55"/>
  <c r="AF50" i="55"/>
  <c r="AF67" i="55"/>
  <c r="AF36" i="55"/>
  <c r="I17" i="50"/>
  <c r="K17" i="50" s="1"/>
  <c r="I22" i="55"/>
  <c r="AF44" i="55"/>
  <c r="AF58" i="55"/>
  <c r="AF21" i="55"/>
  <c r="AF55" i="55"/>
  <c r="AF100" i="55"/>
  <c r="AF78" i="55"/>
  <c r="AF8" i="55"/>
  <c r="AF73" i="55"/>
  <c r="AF23" i="55"/>
  <c r="AF98" i="55"/>
  <c r="AF111" i="55"/>
  <c r="AF17" i="55"/>
  <c r="AF24" i="55"/>
  <c r="AF125" i="55"/>
  <c r="I100" i="50"/>
  <c r="K100" i="50" s="1"/>
  <c r="I105" i="55"/>
  <c r="I93" i="54"/>
  <c r="AF93" i="54" s="1"/>
  <c r="I92" i="55"/>
  <c r="AF120" i="55"/>
  <c r="AF70" i="55"/>
  <c r="AF66" i="55"/>
  <c r="AF46" i="55"/>
  <c r="AF12" i="55"/>
  <c r="AF109" i="55"/>
  <c r="AF76" i="55"/>
  <c r="AF113" i="55"/>
  <c r="AF119" i="55"/>
  <c r="AF28" i="55"/>
  <c r="AF40" i="55"/>
  <c r="AF88" i="55"/>
  <c r="AF69" i="55"/>
  <c r="AF117" i="55"/>
  <c r="AF91" i="55"/>
  <c r="AF34" i="55"/>
  <c r="AF99" i="55"/>
  <c r="AF42" i="55"/>
  <c r="AF115" i="55"/>
  <c r="AF60" i="55"/>
  <c r="AF102" i="55"/>
  <c r="AF19" i="55"/>
  <c r="AF32" i="55"/>
  <c r="AF52" i="55"/>
  <c r="AF93" i="55"/>
  <c r="AF94" i="55"/>
  <c r="AF122" i="55"/>
  <c r="AF64" i="55"/>
  <c r="AF97" i="55"/>
  <c r="AF74" i="55"/>
  <c r="AF126" i="55"/>
  <c r="AF83" i="55"/>
  <c r="AF11" i="55"/>
  <c r="AF56" i="55"/>
  <c r="AF112" i="55"/>
  <c r="AF114" i="55"/>
  <c r="AF103" i="55"/>
  <c r="AF31" i="55"/>
  <c r="AF80" i="55"/>
  <c r="AF108" i="55"/>
  <c r="AF14" i="55"/>
  <c r="AF53" i="55"/>
  <c r="AF87" i="55"/>
  <c r="I85" i="50"/>
  <c r="K85" i="50" s="1"/>
  <c r="K96" i="47" s="1"/>
  <c r="I90" i="55"/>
  <c r="I39" i="54"/>
  <c r="AF39" i="54" s="1"/>
  <c r="I38" i="55"/>
  <c r="I22" i="50"/>
  <c r="K22" i="50" s="1"/>
  <c r="I27" i="55"/>
  <c r="I60" i="50"/>
  <c r="K60" i="50" s="1"/>
  <c r="I65" i="55"/>
  <c r="I87" i="54"/>
  <c r="AF87" i="54" s="1"/>
  <c r="I91" i="54"/>
  <c r="AF91" i="54" s="1"/>
  <c r="I28" i="54"/>
  <c r="AF28" i="54" s="1"/>
  <c r="I66" i="54"/>
  <c r="AF66" i="54" s="1"/>
  <c r="I97" i="54"/>
  <c r="AF97" i="54" s="1"/>
  <c r="I56" i="50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K30" i="50" s="1"/>
  <c r="I119" i="50"/>
  <c r="K119" i="50" s="1"/>
  <c r="K86" i="47" s="1"/>
  <c r="I106" i="54"/>
  <c r="AF106" i="54" s="1"/>
  <c r="I113" i="50"/>
  <c r="K113" i="50" s="1"/>
  <c r="I99" i="50"/>
  <c r="K99" i="50" s="1"/>
  <c r="K88" i="47" s="1"/>
  <c r="I55" i="54"/>
  <c r="AF55" i="54" s="1"/>
  <c r="I21" i="54"/>
  <c r="AF21" i="54" s="1"/>
  <c r="I54" i="50"/>
  <c r="K54" i="50" s="1"/>
  <c r="I60" i="54"/>
  <c r="I76" i="50"/>
  <c r="K76" i="50" s="1"/>
  <c r="I82" i="54"/>
  <c r="I110" i="50"/>
  <c r="K110" i="50" s="1"/>
  <c r="I116" i="54"/>
  <c r="I10" i="50"/>
  <c r="K10" i="50" s="1"/>
  <c r="I16" i="54"/>
  <c r="I109" i="50"/>
  <c r="K109" i="50" s="1"/>
  <c r="I115" i="54"/>
  <c r="I98" i="50"/>
  <c r="K98" i="50" s="1"/>
  <c r="I104" i="54"/>
  <c r="I26" i="50"/>
  <c r="K26" i="50" s="1"/>
  <c r="I32" i="54"/>
  <c r="I75" i="50"/>
  <c r="K75" i="50" s="1"/>
  <c r="I81" i="54"/>
  <c r="I103" i="50"/>
  <c r="K103" i="50" s="1"/>
  <c r="I109" i="54"/>
  <c r="I9" i="50"/>
  <c r="K9" i="50" s="1"/>
  <c r="I15" i="54"/>
  <c r="I48" i="50"/>
  <c r="K48" i="50" s="1"/>
  <c r="I54" i="54"/>
  <c r="I82" i="50"/>
  <c r="K82" i="50" s="1"/>
  <c r="I88" i="54"/>
  <c r="AF121" i="54"/>
  <c r="AF84" i="54"/>
  <c r="I38" i="50"/>
  <c r="K38" i="50" s="1"/>
  <c r="I44" i="54"/>
  <c r="I55" i="50"/>
  <c r="K55" i="50" s="1"/>
  <c r="I61" i="54"/>
  <c r="I62" i="50"/>
  <c r="K62" i="50" s="1"/>
  <c r="I68" i="54"/>
  <c r="I101" i="50"/>
  <c r="K101" i="50" s="1"/>
  <c r="I107" i="54"/>
  <c r="I52" i="50"/>
  <c r="K52" i="50" s="1"/>
  <c r="I58" i="54"/>
  <c r="I31" i="50"/>
  <c r="K31" i="50" s="1"/>
  <c r="I37" i="54"/>
  <c r="I74" i="50"/>
  <c r="K74" i="50" s="1"/>
  <c r="K89" i="47" s="1"/>
  <c r="I80" i="54"/>
  <c r="I46" i="50"/>
  <c r="K46" i="50" s="1"/>
  <c r="I52" i="54"/>
  <c r="I39" i="50"/>
  <c r="K39" i="50" s="1"/>
  <c r="I45" i="54"/>
  <c r="I28" i="50"/>
  <c r="K28" i="50" s="1"/>
  <c r="I34" i="54"/>
  <c r="I67" i="50"/>
  <c r="K67" i="50" s="1"/>
  <c r="I73" i="54"/>
  <c r="I53" i="50"/>
  <c r="K53" i="50" s="1"/>
  <c r="I59" i="54"/>
  <c r="I84" i="50"/>
  <c r="K84" i="50" s="1"/>
  <c r="I90" i="54"/>
  <c r="I58" i="50"/>
  <c r="K58" i="50" s="1"/>
  <c r="I64" i="54"/>
  <c r="I16" i="50"/>
  <c r="K16" i="50" s="1"/>
  <c r="I22" i="54"/>
  <c r="I13" i="50"/>
  <c r="K13" i="50" s="1"/>
  <c r="I19" i="54"/>
  <c r="I102" i="50"/>
  <c r="K102" i="50" s="1"/>
  <c r="I108" i="54"/>
  <c r="AF113" i="54"/>
  <c r="I5" i="50"/>
  <c r="K5" i="50" s="1"/>
  <c r="I11" i="54"/>
  <c r="I20" i="50"/>
  <c r="K20" i="50" s="1"/>
  <c r="I26" i="54"/>
  <c r="I96" i="50"/>
  <c r="K96" i="50" s="1"/>
  <c r="K97" i="47" s="1"/>
  <c r="I102" i="54"/>
  <c r="I57" i="50"/>
  <c r="K57" i="50" s="1"/>
  <c r="I63" i="54"/>
  <c r="I80" i="50"/>
  <c r="K80" i="50" s="1"/>
  <c r="I86" i="54"/>
  <c r="I32" i="50"/>
  <c r="K32" i="50" s="1"/>
  <c r="I38" i="54"/>
  <c r="I118" i="50"/>
  <c r="K118" i="50" s="1"/>
  <c r="I124" i="54"/>
  <c r="I2" i="50"/>
  <c r="K2" i="50" s="1"/>
  <c r="I8" i="54"/>
  <c r="I36" i="50"/>
  <c r="K36" i="50" s="1"/>
  <c r="I42" i="54"/>
  <c r="I66" i="50"/>
  <c r="K66" i="50" s="1"/>
  <c r="I72" i="54"/>
  <c r="I11" i="50"/>
  <c r="K11" i="50" s="1"/>
  <c r="I17" i="54"/>
  <c r="I45" i="50"/>
  <c r="K45" i="50" s="1"/>
  <c r="I51" i="54"/>
  <c r="I21" i="50"/>
  <c r="K21" i="50" s="1"/>
  <c r="I27" i="54"/>
  <c r="I43" i="50"/>
  <c r="K43" i="50" s="1"/>
  <c r="I49" i="54"/>
  <c r="I63" i="50"/>
  <c r="K63" i="50" s="1"/>
  <c r="I69" i="54"/>
  <c r="I42" i="50"/>
  <c r="K42" i="50" s="1"/>
  <c r="I48" i="54"/>
  <c r="I105" i="50"/>
  <c r="K105" i="50" s="1"/>
  <c r="K80" i="47" s="1"/>
  <c r="I111" i="54"/>
  <c r="I44" i="50"/>
  <c r="K44" i="50" s="1"/>
  <c r="I50" i="54"/>
  <c r="I119" i="54"/>
  <c r="I78" i="54"/>
  <c r="I79" i="50"/>
  <c r="K79" i="50" s="1"/>
  <c r="I85" i="54"/>
  <c r="I25" i="50"/>
  <c r="K25" i="50" s="1"/>
  <c r="I31" i="54"/>
  <c r="I8" i="50"/>
  <c r="K8" i="50" s="1"/>
  <c r="I14" i="54"/>
  <c r="I116" i="50"/>
  <c r="K116" i="50" s="1"/>
  <c r="I122" i="54"/>
  <c r="AF62" i="54"/>
  <c r="I61" i="50"/>
  <c r="K61" i="50" s="1"/>
  <c r="I67" i="54"/>
  <c r="I70" i="50"/>
  <c r="K70" i="50" s="1"/>
  <c r="I76" i="54"/>
  <c r="I50" i="50"/>
  <c r="K50" i="50" s="1"/>
  <c r="I56" i="54"/>
  <c r="I95" i="50"/>
  <c r="K95" i="50" s="1"/>
  <c r="I101" i="54"/>
  <c r="I73" i="50"/>
  <c r="K73" i="50" s="1"/>
  <c r="I79" i="54"/>
  <c r="I3" i="50"/>
  <c r="K3" i="50" s="1"/>
  <c r="I9" i="54"/>
  <c r="I68" i="50"/>
  <c r="K68" i="50" s="1"/>
  <c r="K94" i="47" s="1"/>
  <c r="I74" i="54"/>
  <c r="I18" i="50"/>
  <c r="K18" i="50" s="1"/>
  <c r="I24" i="54"/>
  <c r="I93" i="50"/>
  <c r="K93" i="50" s="1"/>
  <c r="I99" i="54"/>
  <c r="I106" i="50"/>
  <c r="K106" i="50" s="1"/>
  <c r="I112" i="54"/>
  <c r="I12" i="50"/>
  <c r="K12" i="50" s="1"/>
  <c r="I18" i="54"/>
  <c r="I19" i="50"/>
  <c r="K19" i="50" s="1"/>
  <c r="I25" i="54"/>
  <c r="I120" i="50"/>
  <c r="K120" i="50" s="1"/>
  <c r="I126" i="54"/>
  <c r="I77" i="50"/>
  <c r="K77" i="50" s="1"/>
  <c r="I83" i="54"/>
  <c r="I41" i="50"/>
  <c r="K41" i="50" s="1"/>
  <c r="I47" i="54"/>
  <c r="I7" i="50"/>
  <c r="I13" i="54"/>
  <c r="I97" i="50"/>
  <c r="K97" i="50" s="1"/>
  <c r="K85" i="47" s="1"/>
  <c r="I103" i="54"/>
  <c r="I104" i="50"/>
  <c r="K104" i="50" s="1"/>
  <c r="K98" i="47" s="1"/>
  <c r="I110" i="54"/>
  <c r="I71" i="50"/>
  <c r="K71" i="50" s="1"/>
  <c r="I77" i="54"/>
  <c r="I108" i="50"/>
  <c r="K108" i="50" s="1"/>
  <c r="K95" i="47" s="1"/>
  <c r="I114" i="54"/>
  <c r="I114" i="50"/>
  <c r="K114" i="50" s="1"/>
  <c r="K79" i="47" s="1"/>
  <c r="I120" i="54"/>
  <c r="I23" i="50"/>
  <c r="K23" i="50" s="1"/>
  <c r="I29" i="54"/>
  <c r="I35" i="50"/>
  <c r="K35" i="50" s="1"/>
  <c r="I41" i="54"/>
  <c r="I83" i="50"/>
  <c r="K83" i="50" s="1"/>
  <c r="I89" i="54"/>
  <c r="I64" i="50"/>
  <c r="K64" i="50" s="1"/>
  <c r="I70" i="54"/>
  <c r="I112" i="50"/>
  <c r="K112" i="50" s="1"/>
  <c r="I118" i="54"/>
  <c r="AF71" i="54"/>
  <c r="AF57" i="54"/>
  <c r="AF43" i="54"/>
  <c r="I14" i="50"/>
  <c r="I20" i="54"/>
  <c r="I27" i="50"/>
  <c r="K27" i="50" s="1"/>
  <c r="I33" i="54"/>
  <c r="I47" i="50"/>
  <c r="K47" i="50" s="1"/>
  <c r="I53" i="54"/>
  <c r="I88" i="50"/>
  <c r="K88" i="50" s="1"/>
  <c r="I94" i="54"/>
  <c r="I89" i="50"/>
  <c r="K89" i="50" s="1"/>
  <c r="I95" i="54"/>
  <c r="I117" i="50"/>
  <c r="K117" i="50" s="1"/>
  <c r="I123" i="54"/>
  <c r="I59" i="50"/>
  <c r="K59" i="50" s="1"/>
  <c r="I65" i="54"/>
  <c r="I92" i="50"/>
  <c r="K92" i="50" s="1"/>
  <c r="I98" i="54"/>
  <c r="I69" i="50"/>
  <c r="K69" i="50" s="1"/>
  <c r="I75" i="54"/>
  <c r="I121" i="50"/>
  <c r="K121" i="50" s="1"/>
  <c r="I127" i="54"/>
  <c r="K84" i="47" l="1"/>
  <c r="H87" i="55"/>
  <c r="H102" i="55"/>
  <c r="H82" i="55"/>
  <c r="H103" i="55"/>
  <c r="H69" i="55"/>
  <c r="H116" i="55"/>
  <c r="H123" i="55"/>
  <c r="AF20" i="55"/>
  <c r="H20" i="55"/>
  <c r="H72" i="55"/>
  <c r="H57" i="55"/>
  <c r="AF90" i="55"/>
  <c r="H90" i="55"/>
  <c r="H108" i="55"/>
  <c r="H114" i="55"/>
  <c r="H83" i="55"/>
  <c r="H64" i="55"/>
  <c r="H52" i="55"/>
  <c r="H60" i="55"/>
  <c r="H34" i="55"/>
  <c r="H88" i="55"/>
  <c r="H113" i="55"/>
  <c r="AF92" i="55"/>
  <c r="H92" i="55"/>
  <c r="H17" i="55"/>
  <c r="H73" i="55"/>
  <c r="H55" i="55"/>
  <c r="H22" i="55"/>
  <c r="AF22" i="55"/>
  <c r="H81" i="55"/>
  <c r="AF35" i="55"/>
  <c r="H35" i="55"/>
  <c r="H30" i="55"/>
  <c r="H26" i="55"/>
  <c r="H79" i="55"/>
  <c r="AF39" i="55"/>
  <c r="H39" i="55"/>
  <c r="H128" i="55"/>
  <c r="H101" i="55"/>
  <c r="H46" i="55"/>
  <c r="H84" i="55"/>
  <c r="H110" i="55"/>
  <c r="H16" i="55"/>
  <c r="H131" i="55"/>
  <c r="AF104" i="55"/>
  <c r="H104" i="55"/>
  <c r="H51" i="55"/>
  <c r="H43" i="55"/>
  <c r="H65" i="55"/>
  <c r="AF65" i="55"/>
  <c r="H112" i="55"/>
  <c r="H115" i="55"/>
  <c r="H40" i="55"/>
  <c r="H66" i="55"/>
  <c r="H111" i="55"/>
  <c r="H21" i="55"/>
  <c r="H18" i="55"/>
  <c r="AF29" i="55"/>
  <c r="H29" i="55"/>
  <c r="H37" i="55"/>
  <c r="H25" i="55"/>
  <c r="H126" i="55"/>
  <c r="H121" i="55"/>
  <c r="H118" i="55"/>
  <c r="AF118" i="55"/>
  <c r="H129" i="55"/>
  <c r="H10" i="55"/>
  <c r="H107" i="55"/>
  <c r="AF45" i="55"/>
  <c r="H45" i="55"/>
  <c r="H80" i="55"/>
  <c r="H122" i="55"/>
  <c r="H91" i="55"/>
  <c r="H76" i="55"/>
  <c r="AF105" i="55"/>
  <c r="H105" i="55"/>
  <c r="H8" i="55"/>
  <c r="H36" i="55"/>
  <c r="H95" i="55"/>
  <c r="H47" i="55"/>
  <c r="H106" i="55"/>
  <c r="H127" i="55"/>
  <c r="AF27" i="55"/>
  <c r="H27" i="55"/>
  <c r="H31" i="55"/>
  <c r="H56" i="55"/>
  <c r="H74" i="55"/>
  <c r="H19" i="55"/>
  <c r="H42" i="55"/>
  <c r="H28" i="55"/>
  <c r="H109" i="55"/>
  <c r="H98" i="55"/>
  <c r="H58" i="55"/>
  <c r="H67" i="55"/>
  <c r="AF9" i="55"/>
  <c r="H9" i="55"/>
  <c r="AF77" i="55"/>
  <c r="H77" i="55"/>
  <c r="H68" i="55"/>
  <c r="H89" i="55"/>
  <c r="H75" i="55"/>
  <c r="AF86" i="55"/>
  <c r="H86" i="55"/>
  <c r="H71" i="55"/>
  <c r="H130" i="55"/>
  <c r="H85" i="55"/>
  <c r="H53" i="55"/>
  <c r="H94" i="55"/>
  <c r="H117" i="55"/>
  <c r="H70" i="55"/>
  <c r="H125" i="55"/>
  <c r="H78" i="55"/>
  <c r="H13" i="55"/>
  <c r="H41" i="55"/>
  <c r="H7" i="55"/>
  <c r="AF124" i="55"/>
  <c r="H124" i="55"/>
  <c r="H63" i="55"/>
  <c r="AF61" i="55"/>
  <c r="H61" i="55"/>
  <c r="H59" i="55"/>
  <c r="H32" i="55"/>
  <c r="AF38" i="55"/>
  <c r="H38" i="55"/>
  <c r="H14" i="55"/>
  <c r="H11" i="55"/>
  <c r="H97" i="55"/>
  <c r="H93" i="55"/>
  <c r="H99" i="55"/>
  <c r="H119" i="55"/>
  <c r="H12" i="55"/>
  <c r="H120" i="55"/>
  <c r="H24" i="55"/>
  <c r="H23" i="55"/>
  <c r="H100" i="55"/>
  <c r="H44" i="55"/>
  <c r="H50" i="55"/>
  <c r="H54" i="55"/>
  <c r="AF54" i="55"/>
  <c r="H49" i="55"/>
  <c r="H48" i="55"/>
  <c r="H33" i="55"/>
  <c r="H15" i="55"/>
  <c r="AF96" i="55"/>
  <c r="H96" i="55"/>
  <c r="H62" i="55"/>
  <c r="K92" i="47"/>
  <c r="K82" i="47"/>
  <c r="H27" i="50"/>
  <c r="K81" i="47"/>
  <c r="H34" i="50"/>
  <c r="H57" i="54"/>
  <c r="H44" i="50"/>
  <c r="H117" i="50"/>
  <c r="H113" i="50"/>
  <c r="H46" i="50"/>
  <c r="H26" i="50"/>
  <c r="H9" i="50"/>
  <c r="H88" i="50"/>
  <c r="H97" i="54"/>
  <c r="H95" i="50"/>
  <c r="H94" i="50"/>
  <c r="H25" i="50"/>
  <c r="H92" i="50"/>
  <c r="H104" i="50"/>
  <c r="H3" i="50"/>
  <c r="K14" i="50"/>
  <c r="H105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25" i="54"/>
  <c r="H79" i="50"/>
  <c r="H83" i="50"/>
  <c r="H43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8" i="54"/>
  <c r="H98" i="54"/>
  <c r="AF94" i="54"/>
  <c r="H94" i="54"/>
  <c r="AF118" i="54"/>
  <c r="H118" i="54"/>
  <c r="AF29" i="54"/>
  <c r="H29" i="54"/>
  <c r="AF110" i="54"/>
  <c r="H110" i="54"/>
  <c r="H83" i="54"/>
  <c r="AF83" i="54"/>
  <c r="H112" i="54"/>
  <c r="AF112" i="54"/>
  <c r="AF9" i="54"/>
  <c r="H9" i="54"/>
  <c r="H76" i="54"/>
  <c r="AF76" i="54"/>
  <c r="H62" i="54"/>
  <c r="H21" i="54"/>
  <c r="AF31" i="54"/>
  <c r="H31" i="54"/>
  <c r="AF111" i="54"/>
  <c r="H111" i="54"/>
  <c r="AF27" i="54"/>
  <c r="H27" i="54"/>
  <c r="AF42" i="54"/>
  <c r="H42" i="54"/>
  <c r="AF86" i="54"/>
  <c r="H86" i="54"/>
  <c r="AF11" i="54"/>
  <c r="H11" i="54"/>
  <c r="H36" i="54"/>
  <c r="H108" i="54"/>
  <c r="AF108" i="54"/>
  <c r="AF90" i="54"/>
  <c r="H90" i="54"/>
  <c r="AF45" i="54"/>
  <c r="H45" i="54"/>
  <c r="AF58" i="54"/>
  <c r="H58" i="54"/>
  <c r="AF44" i="54"/>
  <c r="H44" i="54"/>
  <c r="AF88" i="54"/>
  <c r="H88" i="54"/>
  <c r="AF81" i="54"/>
  <c r="H81" i="54"/>
  <c r="AF16" i="54"/>
  <c r="H16" i="54"/>
  <c r="H18" i="50"/>
  <c r="H58" i="50"/>
  <c r="H52" i="50"/>
  <c r="H38" i="50"/>
  <c r="H62" i="50"/>
  <c r="H20" i="50"/>
  <c r="H41" i="50"/>
  <c r="H35" i="50"/>
  <c r="H10" i="50"/>
  <c r="H57" i="50"/>
  <c r="H6" i="50"/>
  <c r="H99" i="50"/>
  <c r="H65" i="50"/>
  <c r="H65" i="54"/>
  <c r="AF65" i="54"/>
  <c r="AF53" i="54"/>
  <c r="H53" i="54"/>
  <c r="H35" i="54"/>
  <c r="H23" i="54"/>
  <c r="AF70" i="54"/>
  <c r="H70" i="54"/>
  <c r="AF120" i="54"/>
  <c r="H120" i="54"/>
  <c r="AF103" i="54"/>
  <c r="H103" i="54"/>
  <c r="AF126" i="54"/>
  <c r="H126" i="54"/>
  <c r="H99" i="54"/>
  <c r="AF99" i="54"/>
  <c r="AF79" i="54"/>
  <c r="H79" i="54"/>
  <c r="H67" i="54"/>
  <c r="AF67" i="54"/>
  <c r="H106" i="54"/>
  <c r="H28" i="54"/>
  <c r="AF85" i="54"/>
  <c r="H85" i="54"/>
  <c r="AF48" i="54"/>
  <c r="H48" i="54"/>
  <c r="AF51" i="54"/>
  <c r="H51" i="54"/>
  <c r="AF8" i="54"/>
  <c r="H8" i="54"/>
  <c r="H130" i="54"/>
  <c r="H131" i="54"/>
  <c r="H128" i="54"/>
  <c r="H132" i="54"/>
  <c r="H129" i="54"/>
  <c r="H117" i="54"/>
  <c r="AF63" i="54"/>
  <c r="H63" i="54"/>
  <c r="H10" i="54"/>
  <c r="H46" i="54"/>
  <c r="AF19" i="54"/>
  <c r="H19" i="54"/>
  <c r="H59" i="54"/>
  <c r="AF59" i="54"/>
  <c r="AF52" i="54"/>
  <c r="H52" i="54"/>
  <c r="H107" i="54"/>
  <c r="AF107" i="54"/>
  <c r="H39" i="54"/>
  <c r="H121" i="54"/>
  <c r="AF54" i="54"/>
  <c r="H54" i="54"/>
  <c r="AF32" i="54"/>
  <c r="H32" i="54"/>
  <c r="AF116" i="54"/>
  <c r="H116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7" i="54"/>
  <c r="H127" i="54"/>
  <c r="H123" i="54"/>
  <c r="AF123" i="54"/>
  <c r="AF33" i="54"/>
  <c r="H33" i="54"/>
  <c r="AF89" i="54"/>
  <c r="H89" i="54"/>
  <c r="AF114" i="54"/>
  <c r="H114" i="54"/>
  <c r="AF13" i="54"/>
  <c r="H13" i="54"/>
  <c r="AF25" i="54"/>
  <c r="H25" i="54"/>
  <c r="AF24" i="54"/>
  <c r="H24" i="54"/>
  <c r="AF101" i="54"/>
  <c r="H101" i="54"/>
  <c r="H40" i="54"/>
  <c r="H122" i="54"/>
  <c r="AF122" i="54"/>
  <c r="AF78" i="54"/>
  <c r="H78" i="54"/>
  <c r="AF69" i="54"/>
  <c r="H69" i="54"/>
  <c r="AF17" i="54"/>
  <c r="H17" i="54"/>
  <c r="AF124" i="54"/>
  <c r="H124" i="54"/>
  <c r="H102" i="54"/>
  <c r="AF102" i="54"/>
  <c r="H113" i="54"/>
  <c r="AF22" i="54"/>
  <c r="H22" i="54"/>
  <c r="AF73" i="54"/>
  <c r="H73" i="54"/>
  <c r="AF80" i="54"/>
  <c r="H80" i="54"/>
  <c r="AF68" i="54"/>
  <c r="H68" i="54"/>
  <c r="H96" i="54"/>
  <c r="AF15" i="54"/>
  <c r="H15" i="54"/>
  <c r="H104" i="54"/>
  <c r="AF104" i="54"/>
  <c r="AF82" i="54"/>
  <c r="H82" i="54"/>
  <c r="H15" i="50"/>
  <c r="H124" i="50"/>
  <c r="H100" i="54"/>
  <c r="AF119" i="54"/>
  <c r="H119" i="54"/>
  <c r="H55" i="54"/>
  <c r="H87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75" i="54"/>
  <c r="H75" i="54"/>
  <c r="H95" i="54"/>
  <c r="AF95" i="54"/>
  <c r="AF20" i="54"/>
  <c r="H20" i="54"/>
  <c r="H92" i="54"/>
  <c r="H71" i="54"/>
  <c r="AF41" i="54"/>
  <c r="H41" i="54"/>
  <c r="AF77" i="54"/>
  <c r="H77" i="54"/>
  <c r="AF47" i="54"/>
  <c r="H47" i="54"/>
  <c r="AF18" i="54"/>
  <c r="H18" i="54"/>
  <c r="AF74" i="54"/>
  <c r="H74" i="54"/>
  <c r="AF56" i="54"/>
  <c r="H56" i="54"/>
  <c r="H93" i="54"/>
  <c r="H12" i="54"/>
  <c r="AF14" i="54"/>
  <c r="H14" i="54"/>
  <c r="AF50" i="54"/>
  <c r="H50" i="54"/>
  <c r="H49" i="54"/>
  <c r="AF49" i="54"/>
  <c r="AF72" i="54"/>
  <c r="H72" i="54"/>
  <c r="AF38" i="54"/>
  <c r="H38" i="54"/>
  <c r="AF26" i="54"/>
  <c r="H26" i="54"/>
  <c r="H30" i="54"/>
  <c r="AF64" i="54"/>
  <c r="H64" i="54"/>
  <c r="AF34" i="54"/>
  <c r="H34" i="54"/>
  <c r="AF37" i="54"/>
  <c r="H37" i="54"/>
  <c r="AF61" i="54"/>
  <c r="H61" i="54"/>
  <c r="H84" i="54"/>
  <c r="H66" i="54"/>
  <c r="H109" i="54"/>
  <c r="AF109" i="54"/>
  <c r="AF115" i="54"/>
  <c r="H115" i="54"/>
  <c r="AF60" i="54"/>
  <c r="H60" i="54"/>
  <c r="H126" i="50"/>
  <c r="H59" i="50"/>
  <c r="H45" i="50"/>
  <c r="H114" i="50"/>
  <c r="H48" i="50"/>
  <c r="H72" i="50"/>
  <c r="H53" i="50"/>
  <c r="H110" i="50"/>
  <c r="H120" i="50"/>
  <c r="H112" i="50"/>
  <c r="H78" i="50"/>
  <c r="H56" i="50"/>
  <c r="H116" i="50"/>
  <c r="H123" i="50"/>
  <c r="H102" i="50"/>
  <c r="H33" i="50"/>
  <c r="H115" i="50"/>
  <c r="H91" i="54"/>
  <c r="A14" i="47" l="1" a="1"/>
  <c r="A14" i="47" s="1"/>
  <c r="A35" i="47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<sst xmlns="http://schemas.openxmlformats.org/spreadsheetml/2006/main" count="2286" uniqueCount="430">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</sst>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1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wrapText="1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0B1B2F"/>
      <color rgb="FF0D2139"/>
      <color rgb="FF0A192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Data Engine-State"/>
    </sheetNames>
    <sheetDataSet>
      <sheetData sheetId="0">
        <row r="2">
          <cell r="C2">
            <v>43991</v>
          </cell>
        </row>
        <row r="4">
          <cell r="B4" t="str">
            <v>State</v>
          </cell>
          <cell r="AK4" t="str">
            <v>Test Delta</v>
          </cell>
          <cell r="AM4" t="str">
            <v>Cases/100K</v>
          </cell>
          <cell r="AO4" t="str">
            <v>Case Doubling</v>
          </cell>
          <cell r="AP4" t="str">
            <v>Average Cases/Day</v>
          </cell>
          <cell r="AT4" t="str">
            <v>Death Doubling</v>
          </cell>
          <cell r="AU4" t="str">
            <v>Average Deaths/Day</v>
          </cell>
          <cell r="AX4" t="str">
            <v>AK</v>
          </cell>
          <cell r="AY4">
            <v>1799</v>
          </cell>
          <cell r="AZ4">
            <v>1835</v>
          </cell>
          <cell r="BA4">
            <v>783</v>
          </cell>
          <cell r="BB4">
            <v>2791</v>
          </cell>
          <cell r="BC4">
            <v>923</v>
          </cell>
          <cell r="BD4">
            <v>818</v>
          </cell>
          <cell r="BE4">
            <v>878</v>
          </cell>
        </row>
        <row r="5">
          <cell r="B5" t="str">
            <v>AK</v>
          </cell>
          <cell r="AK5">
            <v>878</v>
          </cell>
          <cell r="AM5">
            <v>78.065182383699224</v>
          </cell>
          <cell r="AO5">
            <v>39.369742893503847</v>
          </cell>
          <cell r="AP5">
            <v>12.285714285714286</v>
          </cell>
          <cell r="AT5">
            <v>0</v>
          </cell>
          <cell r="AU5">
            <v>0.14285714285714285</v>
          </cell>
          <cell r="AX5" t="str">
            <v>AL</v>
          </cell>
          <cell r="AY5">
            <v>5702</v>
          </cell>
          <cell r="AZ5">
            <v>1495</v>
          </cell>
          <cell r="BA5">
            <v>1024</v>
          </cell>
          <cell r="BB5">
            <v>-389</v>
          </cell>
          <cell r="BC5">
            <v>9352</v>
          </cell>
          <cell r="BD5">
            <v>-3825</v>
          </cell>
          <cell r="BE5">
            <v>2778</v>
          </cell>
        </row>
        <row r="6">
          <cell r="B6" t="str">
            <v>AK</v>
          </cell>
          <cell r="AK6">
            <v>818</v>
          </cell>
          <cell r="AM6">
            <v>76.702788275781273</v>
          </cell>
          <cell r="AO6">
            <v>20.190488850995848</v>
          </cell>
          <cell r="AP6">
            <v>13.714285714285714</v>
          </cell>
          <cell r="AT6">
            <v>0</v>
          </cell>
          <cell r="AU6">
            <v>0</v>
          </cell>
          <cell r="AX6" t="str">
            <v>AR</v>
          </cell>
          <cell r="AY6">
            <v>3004</v>
          </cell>
          <cell r="AZ6">
            <v>0</v>
          </cell>
          <cell r="BA6">
            <v>-709</v>
          </cell>
          <cell r="BB6">
            <v>4646</v>
          </cell>
          <cell r="BC6">
            <v>266</v>
          </cell>
          <cell r="BD6">
            <v>-2826</v>
          </cell>
          <cell r="BE6">
            <v>1794</v>
          </cell>
        </row>
        <row r="7">
          <cell r="B7" t="str">
            <v>AK</v>
          </cell>
          <cell r="AK7">
            <v>923</v>
          </cell>
          <cell r="AM7">
            <v>74.114239470737132</v>
          </cell>
          <cell r="AO7">
            <v>46.786578938014792</v>
          </cell>
          <cell r="AP7">
            <v>15.714285714285714</v>
          </cell>
          <cell r="AT7">
            <v>0</v>
          </cell>
          <cell r="AU7">
            <v>0</v>
          </cell>
          <cell r="AX7" t="str">
            <v>AZ</v>
          </cell>
          <cell r="AY7">
            <v>-3138</v>
          </cell>
          <cell r="AZ7">
            <v>30</v>
          </cell>
          <cell r="BA7">
            <v>-1680</v>
          </cell>
          <cell r="BB7">
            <v>-3409</v>
          </cell>
          <cell r="BC7">
            <v>-4405</v>
          </cell>
          <cell r="BD7">
            <v>-1430</v>
          </cell>
          <cell r="BE7">
            <v>-1048</v>
          </cell>
        </row>
        <row r="8">
          <cell r="B8" t="str">
            <v>AK</v>
          </cell>
          <cell r="AK8">
            <v>2791</v>
          </cell>
          <cell r="AM8">
            <v>73.024324184402772</v>
          </cell>
          <cell r="AO8">
            <v>30.612692605162991</v>
          </cell>
          <cell r="AP8">
            <v>14.571428571428571</v>
          </cell>
          <cell r="AT8">
            <v>0</v>
          </cell>
          <cell r="AU8">
            <v>0</v>
          </cell>
          <cell r="AX8" t="str">
            <v>CA</v>
          </cell>
          <cell r="AY8">
            <v>35933</v>
          </cell>
          <cell r="AZ8">
            <v>30177</v>
          </cell>
          <cell r="BA8">
            <v>24852</v>
          </cell>
          <cell r="BB8">
            <v>38687</v>
          </cell>
          <cell r="BC8">
            <v>25958</v>
          </cell>
          <cell r="BD8">
            <v>43902</v>
          </cell>
          <cell r="BE8">
            <v>33355</v>
          </cell>
        </row>
        <row r="9">
          <cell r="B9" t="str">
            <v>AK</v>
          </cell>
          <cell r="AK9">
            <v>783</v>
          </cell>
          <cell r="AM9">
            <v>71.389451254901203</v>
          </cell>
          <cell r="AO9">
            <v>32.671212090662934</v>
          </cell>
          <cell r="AP9">
            <v>13.428571428571429</v>
          </cell>
          <cell r="AT9">
            <v>0</v>
          </cell>
          <cell r="AU9">
            <v>0</v>
          </cell>
          <cell r="AX9" t="str">
            <v>CO</v>
          </cell>
          <cell r="AY9">
            <v>1530</v>
          </cell>
          <cell r="AZ9">
            <v>303</v>
          </cell>
          <cell r="BA9">
            <v>3224</v>
          </cell>
          <cell r="BB9">
            <v>2303</v>
          </cell>
          <cell r="BC9">
            <v>2407</v>
          </cell>
          <cell r="BD9">
            <v>2940</v>
          </cell>
          <cell r="BE9">
            <v>2583</v>
          </cell>
        </row>
        <row r="10">
          <cell r="B10" t="str">
            <v>AK</v>
          </cell>
          <cell r="AK10">
            <v>1835</v>
          </cell>
          <cell r="AM10">
            <v>69.890817736191451</v>
          </cell>
          <cell r="AO10">
            <v>44.100581493321634</v>
          </cell>
          <cell r="AP10">
            <v>12.571428571428571</v>
          </cell>
          <cell r="AT10">
            <v>0</v>
          </cell>
          <cell r="AU10">
            <v>0</v>
          </cell>
          <cell r="AX10" t="str">
            <v>CT</v>
          </cell>
          <cell r="AY10">
            <v>4706</v>
          </cell>
          <cell r="AZ10">
            <v>3609</v>
          </cell>
          <cell r="BA10">
            <v>3652</v>
          </cell>
          <cell r="BB10">
            <v>4582</v>
          </cell>
          <cell r="BC10">
            <v>5305</v>
          </cell>
          <cell r="BD10">
            <v>4477</v>
          </cell>
          <cell r="BE10">
            <v>3710</v>
          </cell>
        </row>
        <row r="11">
          <cell r="B11" t="str">
            <v>AK</v>
          </cell>
          <cell r="AK11">
            <v>1799</v>
          </cell>
          <cell r="AM11">
            <v>68.800902449857091</v>
          </cell>
          <cell r="AO11">
            <v>19.097959246787397</v>
          </cell>
          <cell r="AP11">
            <v>13.285714285714286</v>
          </cell>
          <cell r="AT11">
            <v>0</v>
          </cell>
          <cell r="AU11">
            <v>0</v>
          </cell>
          <cell r="AX11" t="str">
            <v>DC</v>
          </cell>
          <cell r="AY11">
            <v>0</v>
          </cell>
          <cell r="AZ11">
            <v>494</v>
          </cell>
          <cell r="BA11">
            <v>-25</v>
          </cell>
          <cell r="BB11">
            <v>1117</v>
          </cell>
          <cell r="BC11">
            <v>239</v>
          </cell>
          <cell r="BD11">
            <v>649</v>
          </cell>
          <cell r="BE11">
            <v>536</v>
          </cell>
        </row>
        <row r="12">
          <cell r="B12" t="str">
            <v>AL</v>
          </cell>
          <cell r="AK12">
            <v>2778</v>
          </cell>
          <cell r="AM12">
            <v>436.41584876893126</v>
          </cell>
          <cell r="AO12">
            <v>29.528527064619649</v>
          </cell>
          <cell r="AP12">
            <v>397.14285714285717</v>
          </cell>
          <cell r="AT12">
            <v>-0.80579651365679272</v>
          </cell>
          <cell r="AU12">
            <v>11.142857142857142</v>
          </cell>
          <cell r="AX12" t="str">
            <v>DE</v>
          </cell>
          <cell r="AY12">
            <v>588</v>
          </cell>
          <cell r="AZ12">
            <v>649</v>
          </cell>
          <cell r="BA12">
            <v>550</v>
          </cell>
          <cell r="BB12">
            <v>186</v>
          </cell>
          <cell r="BC12">
            <v>392</v>
          </cell>
          <cell r="BD12">
            <v>650</v>
          </cell>
          <cell r="BE12">
            <v>326</v>
          </cell>
        </row>
        <row r="13">
          <cell r="B13" t="str">
            <v>AL</v>
          </cell>
          <cell r="AK13">
            <v>-3825</v>
          </cell>
          <cell r="AM13">
            <v>426.29080550321567</v>
          </cell>
          <cell r="AO13">
            <v>33.779546453628122</v>
          </cell>
          <cell r="AP13">
            <v>366</v>
          </cell>
          <cell r="AT13">
            <v>0.3209781135322004</v>
          </cell>
          <cell r="AU13">
            <v>10.285714285714286</v>
          </cell>
          <cell r="AX13" t="str">
            <v>FL</v>
          </cell>
          <cell r="AY13">
            <v>17991</v>
          </cell>
          <cell r="AZ13">
            <v>11940</v>
          </cell>
          <cell r="BA13">
            <v>14847</v>
          </cell>
          <cell r="BB13">
            <v>26545</v>
          </cell>
          <cell r="BC13">
            <v>30173</v>
          </cell>
          <cell r="BD13">
            <v>8732</v>
          </cell>
          <cell r="BE13">
            <v>12795</v>
          </cell>
        </row>
        <row r="14">
          <cell r="B14" t="str">
            <v>AL</v>
          </cell>
          <cell r="AK14">
            <v>9352</v>
          </cell>
          <cell r="AM14">
            <v>417.6325693101993</v>
          </cell>
          <cell r="AO14">
            <v>30.745159626890111</v>
          </cell>
          <cell r="AP14">
            <v>371</v>
          </cell>
          <cell r="AT14">
            <v>-0.4727065797567952</v>
          </cell>
          <cell r="AU14">
            <v>8.7142857142857135</v>
          </cell>
          <cell r="AX14" t="str">
            <v>GA</v>
          </cell>
          <cell r="AY14">
            <v>1555</v>
          </cell>
          <cell r="AZ14">
            <v>4089</v>
          </cell>
          <cell r="BA14">
            <v>3717</v>
          </cell>
          <cell r="BB14">
            <v>8189</v>
          </cell>
          <cell r="BC14">
            <v>11137</v>
          </cell>
          <cell r="BD14">
            <v>3501</v>
          </cell>
          <cell r="BE14">
            <v>288</v>
          </cell>
        </row>
        <row r="15">
          <cell r="B15" t="str">
            <v>AL</v>
          </cell>
          <cell r="AK15">
            <v>-389</v>
          </cell>
          <cell r="AM15">
            <v>408.32241886265007</v>
          </cell>
          <cell r="AO15">
            <v>20.829475222239871</v>
          </cell>
          <cell r="AP15">
            <v>383.42857142857144</v>
          </cell>
          <cell r="AT15">
            <v>-1.2148863849577427</v>
          </cell>
          <cell r="AU15">
            <v>10.142857142857142</v>
          </cell>
          <cell r="AX15" t="str">
            <v>HI</v>
          </cell>
          <cell r="AY15">
            <v>577</v>
          </cell>
          <cell r="AZ15">
            <v>1130</v>
          </cell>
          <cell r="BA15">
            <v>1678</v>
          </cell>
          <cell r="BB15">
            <v>831</v>
          </cell>
          <cell r="BC15">
            <v>708</v>
          </cell>
          <cell r="BD15">
            <v>1072</v>
          </cell>
          <cell r="BE15">
            <v>317</v>
          </cell>
        </row>
        <row r="16">
          <cell r="B16" t="str">
            <v>AL</v>
          </cell>
          <cell r="AK16">
            <v>1024</v>
          </cell>
          <cell r="AM16">
            <v>394.95817664472361</v>
          </cell>
          <cell r="AO16">
            <v>42.312938563855894</v>
          </cell>
          <cell r="AP16">
            <v>366.28571428571428</v>
          </cell>
          <cell r="AT16">
            <v>0</v>
          </cell>
          <cell r="AU16">
            <v>10.142857142857142</v>
          </cell>
          <cell r="AX16" t="str">
            <v>IA</v>
          </cell>
          <cell r="AY16">
            <v>365</v>
          </cell>
          <cell r="AZ16">
            <v>2990</v>
          </cell>
          <cell r="BA16">
            <v>2258</v>
          </cell>
          <cell r="BB16">
            <v>791</v>
          </cell>
          <cell r="BC16">
            <v>1588</v>
          </cell>
          <cell r="BD16">
            <v>2230</v>
          </cell>
          <cell r="BE16">
            <v>1611</v>
          </cell>
        </row>
        <row r="17">
          <cell r="B17" t="str">
            <v>AL</v>
          </cell>
          <cell r="AK17">
            <v>1495</v>
          </cell>
          <cell r="AM17">
            <v>388.54089570166445</v>
          </cell>
          <cell r="AO17">
            <v>59.470413931648103</v>
          </cell>
          <cell r="AP17">
            <v>394.57142857142856</v>
          </cell>
          <cell r="AT17">
            <v>-1</v>
          </cell>
          <cell r="AU17">
            <v>9</v>
          </cell>
          <cell r="AX17" t="str">
            <v>ID</v>
          </cell>
          <cell r="AY17">
            <v>539</v>
          </cell>
          <cell r="AZ17">
            <v>293</v>
          </cell>
          <cell r="BA17">
            <v>3179</v>
          </cell>
          <cell r="BB17">
            <v>1045</v>
          </cell>
          <cell r="BC17">
            <v>522</v>
          </cell>
          <cell r="BD17">
            <v>0</v>
          </cell>
          <cell r="BE17">
            <v>1136</v>
          </cell>
        </row>
        <row r="18">
          <cell r="B18" t="str">
            <v>AL</v>
          </cell>
          <cell r="AK18">
            <v>5702</v>
          </cell>
          <cell r="AM18">
            <v>384.03861288129599</v>
          </cell>
          <cell r="AO18">
            <v>62.172004919017397</v>
          </cell>
          <cell r="AP18">
            <v>429.71428571428572</v>
          </cell>
          <cell r="AT18">
            <v>-0.75647079736603007</v>
          </cell>
          <cell r="AU18">
            <v>10.285714285714286</v>
          </cell>
          <cell r="AX18" t="str">
            <v>IL</v>
          </cell>
          <cell r="AY18">
            <v>14651</v>
          </cell>
          <cell r="AZ18">
            <v>13551</v>
          </cell>
          <cell r="BA18">
            <v>7343</v>
          </cell>
          <cell r="BB18">
            <v>11405</v>
          </cell>
          <cell r="BC18">
            <v>12030</v>
          </cell>
          <cell r="BD18">
            <v>3003</v>
          </cell>
          <cell r="BE18">
            <v>12339</v>
          </cell>
        </row>
        <row r="19">
          <cell r="B19" t="str">
            <v>AR</v>
          </cell>
          <cell r="AK19">
            <v>1794</v>
          </cell>
          <cell r="AM19">
            <v>331.68816442519392</v>
          </cell>
          <cell r="AO19">
            <v>20.201219736819905</v>
          </cell>
          <cell r="AP19">
            <v>376.71428571428572</v>
          </cell>
          <cell r="AT19">
            <v>0.38685280723454157</v>
          </cell>
          <cell r="AU19">
            <v>4</v>
          </cell>
          <cell r="AX19" t="str">
            <v>IN</v>
          </cell>
          <cell r="AY19">
            <v>1146</v>
          </cell>
          <cell r="AZ19">
            <v>3579</v>
          </cell>
          <cell r="BA19">
            <v>1584</v>
          </cell>
          <cell r="BB19">
            <v>1702</v>
          </cell>
          <cell r="BC19">
            <v>2733</v>
          </cell>
          <cell r="BD19">
            <v>2980</v>
          </cell>
          <cell r="BE19">
            <v>1787</v>
          </cell>
        </row>
        <row r="20">
          <cell r="B20" t="str">
            <v>AR</v>
          </cell>
          <cell r="AK20">
            <v>-2826</v>
          </cell>
          <cell r="AM20">
            <v>320.50026999021713</v>
          </cell>
          <cell r="AO20">
            <v>21.152341063172148</v>
          </cell>
          <cell r="AP20">
            <v>328.14285714285717</v>
          </cell>
          <cell r="AT20">
            <v>0</v>
          </cell>
          <cell r="AU20">
            <v>3.1428571428571428</v>
          </cell>
          <cell r="AX20" t="str">
            <v>KS</v>
          </cell>
          <cell r="AY20">
            <v>3151</v>
          </cell>
          <cell r="AZ20">
            <v>0</v>
          </cell>
          <cell r="BA20">
            <v>3370</v>
          </cell>
          <cell r="BB20">
            <v>0</v>
          </cell>
          <cell r="BC20">
            <v>0</v>
          </cell>
          <cell r="BD20">
            <v>3286</v>
          </cell>
          <cell r="BE20">
            <v>0</v>
          </cell>
        </row>
        <row r="21">
          <cell r="B21" t="str">
            <v>AR</v>
          </cell>
          <cell r="AK21">
            <v>266</v>
          </cell>
          <cell r="AM21">
            <v>310.16792042379745</v>
          </cell>
          <cell r="AO21">
            <v>19.754800712839149</v>
          </cell>
          <cell r="AP21">
            <v>310.42857142857144</v>
          </cell>
          <cell r="AT21">
            <v>-1</v>
          </cell>
          <cell r="AU21">
            <v>3</v>
          </cell>
          <cell r="AX21" t="str">
            <v>KY</v>
          </cell>
          <cell r="AY21">
            <v>2678</v>
          </cell>
          <cell r="AZ21">
            <v>776</v>
          </cell>
          <cell r="BA21">
            <v>3772</v>
          </cell>
          <cell r="BB21">
            <v>3545</v>
          </cell>
          <cell r="BC21">
            <v>0</v>
          </cell>
          <cell r="BD21">
            <v>1905</v>
          </cell>
          <cell r="BE21">
            <v>4761</v>
          </cell>
        </row>
        <row r="22">
          <cell r="B22" t="str">
            <v>AR</v>
          </cell>
          <cell r="AK22">
            <v>4646</v>
          </cell>
          <cell r="AM22">
            <v>299.47360956683434</v>
          </cell>
          <cell r="AO22">
            <v>13.669014091863417</v>
          </cell>
          <cell r="AP22">
            <v>298.28571428571428</v>
          </cell>
          <cell r="AT22">
            <v>-0.430676558073393</v>
          </cell>
          <cell r="AU22">
            <v>3</v>
          </cell>
          <cell r="AX22" t="str">
            <v>LA</v>
          </cell>
          <cell r="AY22">
            <v>5084</v>
          </cell>
          <cell r="AZ22">
            <v>4809</v>
          </cell>
          <cell r="BA22">
            <v>5330</v>
          </cell>
          <cell r="BB22">
            <v>2313</v>
          </cell>
          <cell r="BC22">
            <v>2696</v>
          </cell>
          <cell r="BD22">
            <v>6197</v>
          </cell>
          <cell r="BE22">
            <v>5446</v>
          </cell>
        </row>
        <row r="23">
          <cell r="B23" t="str">
            <v>AR</v>
          </cell>
          <cell r="AK23">
            <v>-709</v>
          </cell>
          <cell r="AM23">
            <v>284.6661022264239</v>
          </cell>
          <cell r="AO23">
            <v>9.9172256056194961</v>
          </cell>
          <cell r="AP23">
            <v>301.85714285714283</v>
          </cell>
          <cell r="AT23">
            <v>0</v>
          </cell>
          <cell r="AU23">
            <v>3.8571428571428572</v>
          </cell>
          <cell r="AX23" t="str">
            <v>MA</v>
          </cell>
          <cell r="AY23">
            <v>4076</v>
          </cell>
          <cell r="AZ23">
            <v>2464</v>
          </cell>
          <cell r="BA23">
            <v>4894</v>
          </cell>
          <cell r="BB23">
            <v>4120</v>
          </cell>
          <cell r="BC23">
            <v>4811</v>
          </cell>
          <cell r="BD23">
            <v>2879</v>
          </cell>
          <cell r="BE23">
            <v>2093</v>
          </cell>
        </row>
        <row r="24">
          <cell r="B24" t="str">
            <v>AR</v>
          </cell>
          <cell r="AK24">
            <v>0</v>
          </cell>
          <cell r="AM24">
            <v>265.44924825575788</v>
          </cell>
          <cell r="AO24">
            <v>0</v>
          </cell>
          <cell r="AP24">
            <v>218.42857142857142</v>
          </cell>
          <cell r="AT24">
            <v>-1</v>
          </cell>
          <cell r="AU24">
            <v>3.1428571428571428</v>
          </cell>
          <cell r="AX24" t="str">
            <v>MD</v>
          </cell>
          <cell r="AY24">
            <v>3740</v>
          </cell>
          <cell r="AZ24">
            <v>633</v>
          </cell>
          <cell r="BA24">
            <v>1588</v>
          </cell>
          <cell r="BB24">
            <v>2530</v>
          </cell>
          <cell r="BC24">
            <v>2517</v>
          </cell>
          <cell r="BD24">
            <v>2390</v>
          </cell>
          <cell r="BE24">
            <v>1579</v>
          </cell>
        </row>
        <row r="25">
          <cell r="B25" t="str">
            <v>AR</v>
          </cell>
          <cell r="AK25">
            <v>3004</v>
          </cell>
          <cell r="AM25">
            <v>265.44924825575788</v>
          </cell>
          <cell r="AO25">
            <v>8.6097033782270866</v>
          </cell>
          <cell r="AP25">
            <v>255.71428571428572</v>
          </cell>
          <cell r="AT25">
            <v>0</v>
          </cell>
          <cell r="AU25">
            <v>3.1428571428571428</v>
          </cell>
          <cell r="AX25" t="str">
            <v>ME</v>
          </cell>
          <cell r="AY25">
            <v>-369</v>
          </cell>
          <cell r="AZ25">
            <v>2912</v>
          </cell>
          <cell r="BA25">
            <v>971</v>
          </cell>
          <cell r="BB25">
            <v>971</v>
          </cell>
          <cell r="BC25">
            <v>-414</v>
          </cell>
          <cell r="BD25">
            <v>2496</v>
          </cell>
          <cell r="BE25">
            <v>595</v>
          </cell>
        </row>
        <row r="26">
          <cell r="B26" t="str">
            <v>AZ</v>
          </cell>
          <cell r="AK26">
            <v>-1048</v>
          </cell>
          <cell r="AM26">
            <v>383.49289163886289</v>
          </cell>
          <cell r="AO26">
            <v>31.388870332014847</v>
          </cell>
          <cell r="AP26">
            <v>1006.5714285714286</v>
          </cell>
          <cell r="AT26">
            <v>0.3402981642102389</v>
          </cell>
          <cell r="AU26">
            <v>18.428571428571427</v>
          </cell>
          <cell r="AX26" t="str">
            <v>MI</v>
          </cell>
          <cell r="AY26">
            <v>13241</v>
          </cell>
          <cell r="AZ26">
            <v>13374</v>
          </cell>
          <cell r="BA26">
            <v>-34416</v>
          </cell>
          <cell r="BB26">
            <v>67862</v>
          </cell>
          <cell r="BC26">
            <v>6569</v>
          </cell>
          <cell r="BD26">
            <v>10317</v>
          </cell>
          <cell r="BE26">
            <v>10266</v>
          </cell>
        </row>
        <row r="27">
          <cell r="B27" t="str">
            <v>AZ</v>
          </cell>
          <cell r="AK27">
            <v>-1430</v>
          </cell>
          <cell r="AM27">
            <v>375.11719871290808</v>
          </cell>
          <cell r="AO27">
            <v>23.967253586480687</v>
          </cell>
          <cell r="AP27">
            <v>1079.2857142857142</v>
          </cell>
          <cell r="AT27">
            <v>1.7095112913514547</v>
          </cell>
          <cell r="AU27">
            <v>18.571428571428573</v>
          </cell>
          <cell r="AX27" t="str">
            <v>MN</v>
          </cell>
          <cell r="AY27">
            <v>3351</v>
          </cell>
          <cell r="AZ27">
            <v>5874</v>
          </cell>
          <cell r="BA27">
            <v>39648</v>
          </cell>
          <cell r="BB27">
            <v>5934</v>
          </cell>
          <cell r="BC27">
            <v>6869</v>
          </cell>
          <cell r="BD27">
            <v>6643</v>
          </cell>
          <cell r="BE27">
            <v>3775</v>
          </cell>
        </row>
        <row r="28">
          <cell r="B28" t="str">
            <v>AZ</v>
          </cell>
          <cell r="AK28">
            <v>-4405</v>
          </cell>
          <cell r="AM28">
            <v>364.4239596860823</v>
          </cell>
          <cell r="AO28">
            <v>12.611332867500497</v>
          </cell>
          <cell r="AP28">
            <v>993.28571428571433</v>
          </cell>
          <cell r="AT28">
            <v>-0.25595802480981544</v>
          </cell>
          <cell r="AU28">
            <v>19.714285714285715</v>
          </cell>
          <cell r="AX28" t="str">
            <v>MO</v>
          </cell>
          <cell r="AY28">
            <v>4003</v>
          </cell>
          <cell r="AZ28">
            <v>4408</v>
          </cell>
          <cell r="BA28">
            <v>3921</v>
          </cell>
          <cell r="BB28">
            <v>3633</v>
          </cell>
          <cell r="BC28">
            <v>5683</v>
          </cell>
          <cell r="BD28">
            <v>2793</v>
          </cell>
          <cell r="BE28">
            <v>2444</v>
          </cell>
        </row>
        <row r="29">
          <cell r="B29" t="str">
            <v>AZ</v>
          </cell>
          <cell r="AK29">
            <v>-3409</v>
          </cell>
          <cell r="AM29">
            <v>344.93488779688647</v>
          </cell>
          <cell r="AO29">
            <v>15.416056243324658</v>
          </cell>
          <cell r="AP29">
            <v>885.14285714285711</v>
          </cell>
          <cell r="AT29">
            <v>1.1026688388239441</v>
          </cell>
          <cell r="AU29">
            <v>19.857142857142858</v>
          </cell>
          <cell r="AX29" t="str">
            <v>MS</v>
          </cell>
          <cell r="AY29">
            <v>0</v>
          </cell>
          <cell r="AZ29">
            <v>-2142</v>
          </cell>
          <cell r="BA29">
            <v>6138</v>
          </cell>
          <cell r="BB29">
            <v>-90</v>
          </cell>
          <cell r="BC29">
            <v>5116</v>
          </cell>
          <cell r="BD29">
            <v>-17</v>
          </cell>
          <cell r="BE29">
            <v>0</v>
          </cell>
        </row>
        <row r="30">
          <cell r="B30" t="str">
            <v>AZ</v>
          </cell>
          <cell r="AK30">
            <v>-1680</v>
          </cell>
          <cell r="AM30">
            <v>329.76919138241487</v>
          </cell>
          <cell r="AO30">
            <v>10.330777971770702</v>
          </cell>
          <cell r="AP30">
            <v>838.14285714285711</v>
          </cell>
          <cell r="AT30">
            <v>10.740053666281316</v>
          </cell>
          <cell r="AU30">
            <v>18.142857142857142</v>
          </cell>
          <cell r="AX30" t="str">
            <v>MT</v>
          </cell>
          <cell r="AY30">
            <v>1216</v>
          </cell>
          <cell r="AZ30">
            <v>1054</v>
          </cell>
          <cell r="BA30">
            <v>1226</v>
          </cell>
          <cell r="BB30">
            <v>876</v>
          </cell>
          <cell r="BC30">
            <v>574</v>
          </cell>
          <cell r="BD30">
            <v>4184</v>
          </cell>
          <cell r="BE30">
            <v>1532</v>
          </cell>
        </row>
        <row r="31">
          <cell r="B31" t="str">
            <v>AZ</v>
          </cell>
          <cell r="AK31">
            <v>30</v>
          </cell>
          <cell r="AM31">
            <v>308.36916042758861</v>
          </cell>
          <cell r="AO31">
            <v>29.981279072103671</v>
          </cell>
          <cell r="AP31">
            <v>712.85714285714289</v>
          </cell>
          <cell r="AT31">
            <v>-0.70669505261142374</v>
          </cell>
          <cell r="AU31">
            <v>19.857142857142858</v>
          </cell>
          <cell r="AX31" t="str">
            <v>NC</v>
          </cell>
          <cell r="AY31">
            <v>5462</v>
          </cell>
          <cell r="AZ31">
            <v>7149</v>
          </cell>
          <cell r="BA31">
            <v>955</v>
          </cell>
          <cell r="BB31">
            <v>1503</v>
          </cell>
          <cell r="BC31">
            <v>4666</v>
          </cell>
          <cell r="BD31">
            <v>-493</v>
          </cell>
          <cell r="BE31">
            <v>8838</v>
          </cell>
        </row>
        <row r="32">
          <cell r="B32" t="str">
            <v>AZ</v>
          </cell>
          <cell r="AK32">
            <v>-3138</v>
          </cell>
          <cell r="AM32">
            <v>301.32165181675282</v>
          </cell>
          <cell r="AO32">
            <v>15.32806903775375</v>
          </cell>
          <cell r="AP32">
            <v>710.14285714285711</v>
          </cell>
          <cell r="AT32">
            <v>1.3569154488567239</v>
          </cell>
          <cell r="AU32">
            <v>21.428571428571427</v>
          </cell>
          <cell r="AX32" t="str">
            <v>ND</v>
          </cell>
          <cell r="AY32">
            <v>528</v>
          </cell>
          <cell r="AZ32">
            <v>972</v>
          </cell>
          <cell r="BA32">
            <v>722</v>
          </cell>
          <cell r="BB32">
            <v>1314</v>
          </cell>
          <cell r="BC32">
            <v>603</v>
          </cell>
          <cell r="BD32">
            <v>57</v>
          </cell>
          <cell r="BE32">
            <v>276</v>
          </cell>
        </row>
        <row r="33">
          <cell r="B33" t="str">
            <v>CA</v>
          </cell>
          <cell r="AK33">
            <v>33355</v>
          </cell>
          <cell r="AM33">
            <v>334.24484949466904</v>
          </cell>
          <cell r="AO33">
            <v>42.291891688556873</v>
          </cell>
          <cell r="AP33">
            <v>2597</v>
          </cell>
          <cell r="AT33">
            <v>1.4193575343512879</v>
          </cell>
          <cell r="AU33">
            <v>58.714285714285715</v>
          </cell>
          <cell r="AX33" t="str">
            <v>NE</v>
          </cell>
          <cell r="AY33">
            <v>888</v>
          </cell>
          <cell r="AZ33">
            <v>-261</v>
          </cell>
          <cell r="BA33">
            <v>57</v>
          </cell>
          <cell r="BB33">
            <v>105</v>
          </cell>
          <cell r="BC33">
            <v>582</v>
          </cell>
          <cell r="BD33">
            <v>728</v>
          </cell>
          <cell r="BE33">
            <v>105</v>
          </cell>
        </row>
        <row r="34">
          <cell r="B34" t="str">
            <v>CA</v>
          </cell>
          <cell r="AK34">
            <v>43902</v>
          </cell>
          <cell r="AM34">
            <v>328.81135817026455</v>
          </cell>
          <cell r="AO34">
            <v>35.960009312003741</v>
          </cell>
          <cell r="AP34">
            <v>2616.1428571428573</v>
          </cell>
          <cell r="AT34">
            <v>-0.76265917663732186</v>
          </cell>
          <cell r="AU34">
            <v>57.428571428571431</v>
          </cell>
          <cell r="AX34" t="str">
            <v>NH</v>
          </cell>
          <cell r="AY34">
            <v>755</v>
          </cell>
          <cell r="AZ34">
            <v>-234</v>
          </cell>
          <cell r="BA34">
            <v>2990</v>
          </cell>
          <cell r="BB34">
            <v>2814</v>
          </cell>
          <cell r="BC34">
            <v>0</v>
          </cell>
          <cell r="BD34">
            <v>1303</v>
          </cell>
          <cell r="BE34">
            <v>1211</v>
          </cell>
        </row>
        <row r="35">
          <cell r="B35" t="str">
            <v>CA</v>
          </cell>
          <cell r="AK35">
            <v>25958</v>
          </cell>
          <cell r="AM35">
            <v>322.53404814709307</v>
          </cell>
          <cell r="AO35">
            <v>31.585518843834528</v>
          </cell>
          <cell r="AP35">
            <v>2604.1428571428573</v>
          </cell>
          <cell r="AT35">
            <v>-6.9752432837980338</v>
          </cell>
          <cell r="AU35">
            <v>59</v>
          </cell>
          <cell r="AX35" t="str">
            <v>NJ</v>
          </cell>
          <cell r="AY35">
            <v>14513</v>
          </cell>
          <cell r="AZ35">
            <v>15689</v>
          </cell>
          <cell r="BA35">
            <v>53102</v>
          </cell>
          <cell r="BB35">
            <v>-5013</v>
          </cell>
          <cell r="BC35">
            <v>38267</v>
          </cell>
          <cell r="BD35">
            <v>11334</v>
          </cell>
          <cell r="BE35">
            <v>11418</v>
          </cell>
        </row>
        <row r="36">
          <cell r="B36" t="str">
            <v>CA</v>
          </cell>
          <cell r="AK36">
            <v>38687</v>
          </cell>
          <cell r="AM36">
            <v>315.53310725168529</v>
          </cell>
          <cell r="AO36">
            <v>27.692955002596936</v>
          </cell>
          <cell r="AP36">
            <v>2734</v>
          </cell>
          <cell r="AT36">
            <v>4.3071248409378242</v>
          </cell>
          <cell r="AU36">
            <v>57.571428571428569</v>
          </cell>
          <cell r="AX36" t="str">
            <v>NM</v>
          </cell>
          <cell r="AY36">
            <v>1482</v>
          </cell>
          <cell r="AZ36">
            <v>4999</v>
          </cell>
          <cell r="BA36">
            <v>2631</v>
          </cell>
          <cell r="BB36">
            <v>3693</v>
          </cell>
          <cell r="BC36">
            <v>3227</v>
          </cell>
          <cell r="BD36">
            <v>3828</v>
          </cell>
          <cell r="BE36">
            <v>3206</v>
          </cell>
        </row>
        <row r="37">
          <cell r="B37" t="str">
            <v>CA</v>
          </cell>
          <cell r="AK37">
            <v>24852</v>
          </cell>
          <cell r="AM37">
            <v>307.73341809245943</v>
          </cell>
          <cell r="AO37">
            <v>27.185399566541363</v>
          </cell>
          <cell r="AP37">
            <v>2716.4285714285716</v>
          </cell>
          <cell r="AT37">
            <v>21.485699169207084</v>
          </cell>
          <cell r="AU37">
            <v>59.571428571428569</v>
          </cell>
          <cell r="AX37" t="str">
            <v>NV</v>
          </cell>
          <cell r="AY37">
            <v>3114</v>
          </cell>
          <cell r="AZ37">
            <v>3618</v>
          </cell>
          <cell r="BA37">
            <v>2924</v>
          </cell>
          <cell r="BB37">
            <v>3724</v>
          </cell>
          <cell r="BC37">
            <v>2036</v>
          </cell>
          <cell r="BD37">
            <v>2936</v>
          </cell>
          <cell r="BE37">
            <v>1146</v>
          </cell>
        </row>
        <row r="38">
          <cell r="B38" t="str">
            <v>CA</v>
          </cell>
          <cell r="AK38">
            <v>30177</v>
          </cell>
          <cell r="AM38">
            <v>299.98631110734078</v>
          </cell>
          <cell r="AO38">
            <v>38.824038672820059</v>
          </cell>
          <cell r="AP38">
            <v>2587.1428571428573</v>
          </cell>
          <cell r="AT38">
            <v>-3.3547888526418124</v>
          </cell>
          <cell r="AU38">
            <v>64.142857142857139</v>
          </cell>
          <cell r="AX38" t="str">
            <v>NY</v>
          </cell>
          <cell r="AY38">
            <v>51192</v>
          </cell>
          <cell r="AZ38">
            <v>53079</v>
          </cell>
          <cell r="BA38">
            <v>55730</v>
          </cell>
          <cell r="BB38">
            <v>66815</v>
          </cell>
          <cell r="BC38">
            <v>52625</v>
          </cell>
          <cell r="BD38">
            <v>51034</v>
          </cell>
          <cell r="BE38">
            <v>43143</v>
          </cell>
        </row>
        <row r="39">
          <cell r="B39" t="str">
            <v>CA</v>
          </cell>
          <cell r="AK39">
            <v>35933</v>
          </cell>
          <cell r="AM39">
            <v>294.67801543557232</v>
          </cell>
          <cell r="AO39">
            <v>33.970469200999524</v>
          </cell>
          <cell r="AP39">
            <v>2672.4285714285716</v>
          </cell>
          <cell r="AT39">
            <v>0.90947481200908442</v>
          </cell>
          <cell r="AU39">
            <v>68.142857142857139</v>
          </cell>
          <cell r="AX39" t="str">
            <v>OH</v>
          </cell>
          <cell r="AY39">
            <v>11777</v>
          </cell>
          <cell r="AZ39">
            <v>6246</v>
          </cell>
          <cell r="BA39">
            <v>4184</v>
          </cell>
          <cell r="BB39">
            <v>8801</v>
          </cell>
          <cell r="BC39">
            <v>6848</v>
          </cell>
          <cell r="BD39">
            <v>4184</v>
          </cell>
          <cell r="BE39">
            <v>10322</v>
          </cell>
        </row>
        <row r="40">
          <cell r="B40" t="str">
            <v>CO</v>
          </cell>
          <cell r="AK40">
            <v>2583</v>
          </cell>
          <cell r="AM40">
            <v>482.12940974003027</v>
          </cell>
          <cell r="AO40">
            <v>106.9880356435538</v>
          </cell>
          <cell r="AP40">
            <v>229.42857142857142</v>
          </cell>
          <cell r="AT40">
            <v>0</v>
          </cell>
          <cell r="AU40">
            <v>12.142857142857142</v>
          </cell>
          <cell r="AX40" t="str">
            <v>OK</v>
          </cell>
          <cell r="AY40">
            <v>2265</v>
          </cell>
          <cell r="AZ40">
            <v>2650</v>
          </cell>
          <cell r="BA40">
            <v>4749</v>
          </cell>
          <cell r="BB40">
            <v>4170</v>
          </cell>
          <cell r="BC40">
            <v>-1323</v>
          </cell>
          <cell r="BD40">
            <v>-495</v>
          </cell>
          <cell r="BE40">
            <v>10658</v>
          </cell>
        </row>
        <row r="41">
          <cell r="B41" t="str">
            <v>CO</v>
          </cell>
          <cell r="AK41">
            <v>2940</v>
          </cell>
          <cell r="AM41">
            <v>479.01591747261062</v>
          </cell>
          <cell r="AO41">
            <v>126.50810471611975</v>
          </cell>
          <cell r="AP41">
            <v>231.85714285714286</v>
          </cell>
          <cell r="AT41">
            <v>-1</v>
          </cell>
          <cell r="AU41">
            <v>11.714285714285714</v>
          </cell>
          <cell r="AX41" t="str">
            <v>OR</v>
          </cell>
          <cell r="AY41">
            <v>1819</v>
          </cell>
          <cell r="AZ41">
            <v>1894</v>
          </cell>
          <cell r="BA41">
            <v>2974</v>
          </cell>
          <cell r="BB41">
            <v>1993</v>
          </cell>
          <cell r="BC41">
            <v>781</v>
          </cell>
          <cell r="BD41">
            <v>339</v>
          </cell>
          <cell r="BE41">
            <v>3078</v>
          </cell>
        </row>
        <row r="42">
          <cell r="B42" t="str">
            <v>CO</v>
          </cell>
          <cell r="AK42">
            <v>2407</v>
          </cell>
          <cell r="AM42">
            <v>476.39853111593379</v>
          </cell>
          <cell r="AO42">
            <v>82.497416128644545</v>
          </cell>
          <cell r="AP42">
            <v>250</v>
          </cell>
          <cell r="AT42">
            <v>-0.5</v>
          </cell>
          <cell r="AU42">
            <v>12</v>
          </cell>
          <cell r="AX42" t="str">
            <v>PA</v>
          </cell>
          <cell r="AY42">
            <v>-2600</v>
          </cell>
          <cell r="AZ42">
            <v>10731</v>
          </cell>
          <cell r="BA42">
            <v>3254</v>
          </cell>
          <cell r="BB42">
            <v>4612</v>
          </cell>
          <cell r="BC42">
            <v>4497</v>
          </cell>
          <cell r="BD42">
            <v>4055</v>
          </cell>
          <cell r="BE42">
            <v>3424</v>
          </cell>
        </row>
        <row r="43">
          <cell r="B43" t="str">
            <v>CO</v>
          </cell>
          <cell r="AK43">
            <v>2303</v>
          </cell>
          <cell r="AM43">
            <v>472.41257672962195</v>
          </cell>
          <cell r="AO43">
            <v>74.716652867629108</v>
          </cell>
          <cell r="AP43">
            <v>286</v>
          </cell>
          <cell r="AT43">
            <v>-1.7095112913514545</v>
          </cell>
          <cell r="AU43">
            <v>12.571428571428571</v>
          </cell>
          <cell r="AX43" t="str">
            <v>RI</v>
          </cell>
          <cell r="AY43">
            <v>1910</v>
          </cell>
          <cell r="AZ43">
            <v>2323</v>
          </cell>
          <cell r="BA43">
            <v>3656</v>
          </cell>
          <cell r="BB43">
            <v>0</v>
          </cell>
          <cell r="BC43">
            <v>0</v>
          </cell>
          <cell r="BD43">
            <v>6420</v>
          </cell>
          <cell r="BE43">
            <v>1228</v>
          </cell>
        </row>
        <row r="44">
          <cell r="B44" t="str">
            <v>CO</v>
          </cell>
          <cell r="AK44">
            <v>3224</v>
          </cell>
          <cell r="AM44">
            <v>468.05026613516048</v>
          </cell>
          <cell r="AO44">
            <v>62.867812421956749</v>
          </cell>
          <cell r="AP44">
            <v>319.85714285714283</v>
          </cell>
          <cell r="AT44">
            <v>-6.5788134789605852</v>
          </cell>
          <cell r="AU44">
            <v>13</v>
          </cell>
          <cell r="AX44" t="str">
            <v>SC</v>
          </cell>
          <cell r="AY44">
            <v>1788</v>
          </cell>
          <cell r="AZ44">
            <v>4386</v>
          </cell>
          <cell r="BA44">
            <v>-4032</v>
          </cell>
          <cell r="BB44">
            <v>0</v>
          </cell>
          <cell r="BC44">
            <v>-1770</v>
          </cell>
          <cell r="BD44">
            <v>1662</v>
          </cell>
          <cell r="BE44">
            <v>-959</v>
          </cell>
        </row>
        <row r="45">
          <cell r="B45" t="str">
            <v>CO</v>
          </cell>
          <cell r="AK45">
            <v>303</v>
          </cell>
          <cell r="AM45">
            <v>462.91813602402931</v>
          </cell>
          <cell r="AO45">
            <v>68.610793986668341</v>
          </cell>
          <cell r="AP45">
            <v>327.57142857142856</v>
          </cell>
          <cell r="AT45">
            <v>3.1062837195053898</v>
          </cell>
          <cell r="AU45">
            <v>14.571428571428571</v>
          </cell>
          <cell r="AX45" t="str">
            <v>SD</v>
          </cell>
          <cell r="AY45">
            <v>866</v>
          </cell>
          <cell r="AZ45">
            <v>3110</v>
          </cell>
          <cell r="BA45">
            <v>441</v>
          </cell>
          <cell r="BB45">
            <v>1195</v>
          </cell>
          <cell r="BC45">
            <v>892</v>
          </cell>
          <cell r="BD45">
            <v>429</v>
          </cell>
          <cell r="BE45">
            <v>820</v>
          </cell>
        </row>
        <row r="46">
          <cell r="B46" t="str">
            <v>CO</v>
          </cell>
          <cell r="AK46">
            <v>1530</v>
          </cell>
          <cell r="AM46">
            <v>458.26500472327047</v>
          </cell>
          <cell r="AO46">
            <v>87.65309604666588</v>
          </cell>
          <cell r="AP46">
            <v>317.57142857142856</v>
          </cell>
          <cell r="AT46">
            <v>3.3382262621551324</v>
          </cell>
          <cell r="AU46">
            <v>17.428571428571427</v>
          </cell>
          <cell r="AX46" t="str">
            <v>TN</v>
          </cell>
          <cell r="AY46">
            <v>4173</v>
          </cell>
          <cell r="AZ46">
            <v>2379</v>
          </cell>
          <cell r="BA46">
            <v>2034</v>
          </cell>
          <cell r="BB46">
            <v>3739</v>
          </cell>
          <cell r="BC46">
            <v>4247</v>
          </cell>
          <cell r="BD46">
            <v>8365</v>
          </cell>
          <cell r="BE46">
            <v>2124</v>
          </cell>
        </row>
        <row r="47">
          <cell r="B47" t="str">
            <v>CT</v>
          </cell>
          <cell r="AK47">
            <v>3710</v>
          </cell>
          <cell r="AM47">
            <v>1239.9114585511343</v>
          </cell>
          <cell r="AO47">
            <v>351.63663772051865</v>
          </cell>
          <cell r="AP47">
            <v>171.42857142857142</v>
          </cell>
          <cell r="AT47">
            <v>0</v>
          </cell>
          <cell r="AU47">
            <v>17.857142857142858</v>
          </cell>
          <cell r="AX47" t="str">
            <v>TX</v>
          </cell>
          <cell r="AY47">
            <v>3514</v>
          </cell>
          <cell r="AZ47">
            <v>15297</v>
          </cell>
          <cell r="BA47">
            <v>6091</v>
          </cell>
          <cell r="BB47">
            <v>12301</v>
          </cell>
          <cell r="BC47">
            <v>-7081</v>
          </cell>
          <cell r="BD47">
            <v>13490</v>
          </cell>
          <cell r="BE47">
            <v>10669</v>
          </cell>
        </row>
        <row r="48">
          <cell r="B48" t="str">
            <v>CT</v>
          </cell>
          <cell r="AK48">
            <v>4477</v>
          </cell>
          <cell r="AM48">
            <v>1237.4697487592887</v>
          </cell>
          <cell r="AO48">
            <v>246.12298539122639</v>
          </cell>
          <cell r="AP48">
            <v>193.14285714285714</v>
          </cell>
          <cell r="AT48">
            <v>-3.3382262621551329</v>
          </cell>
          <cell r="AU48">
            <v>17.142857142857142</v>
          </cell>
          <cell r="AX48" t="str">
            <v>UT</v>
          </cell>
          <cell r="AY48">
            <v>-760</v>
          </cell>
          <cell r="AZ48">
            <v>366</v>
          </cell>
          <cell r="BA48">
            <v>300</v>
          </cell>
          <cell r="BB48">
            <v>-2508</v>
          </cell>
          <cell r="BC48">
            <v>122</v>
          </cell>
          <cell r="BD48">
            <v>2388</v>
          </cell>
          <cell r="BE48">
            <v>1591</v>
          </cell>
        </row>
        <row r="49">
          <cell r="B49" t="str">
            <v>CT</v>
          </cell>
          <cell r="AK49">
            <v>5305</v>
          </cell>
          <cell r="AM49">
            <v>1233.9896106651638</v>
          </cell>
          <cell r="AO49">
            <v>202.82853057844753</v>
          </cell>
          <cell r="AP49">
            <v>252.42857142857142</v>
          </cell>
          <cell r="AT49">
            <v>-11.433426878252932</v>
          </cell>
          <cell r="AU49">
            <v>18.142857142857142</v>
          </cell>
          <cell r="AX49" t="str">
            <v>VA</v>
          </cell>
          <cell r="AY49">
            <v>6838</v>
          </cell>
          <cell r="AZ49">
            <v>1693</v>
          </cell>
          <cell r="BA49">
            <v>3420</v>
          </cell>
          <cell r="BB49">
            <v>-1289</v>
          </cell>
          <cell r="BC49">
            <v>-4155</v>
          </cell>
          <cell r="BD49">
            <v>-1924</v>
          </cell>
          <cell r="BE49">
            <v>2394</v>
          </cell>
        </row>
        <row r="50">
          <cell r="B50" t="str">
            <v>CT</v>
          </cell>
          <cell r="AK50">
            <v>4582</v>
          </cell>
          <cell r="AM50">
            <v>1229.7797661964644</v>
          </cell>
          <cell r="AO50">
            <v>84.491844047140631</v>
          </cell>
          <cell r="AP50">
            <v>256.57142857142856</v>
          </cell>
          <cell r="AT50">
            <v>-1.1537572225014316</v>
          </cell>
          <cell r="AU50">
            <v>20.428571428571427</v>
          </cell>
          <cell r="AX50" t="str">
            <v>VT</v>
          </cell>
          <cell r="AY50">
            <v>556</v>
          </cell>
          <cell r="AZ50">
            <v>279</v>
          </cell>
          <cell r="BA50">
            <v>1273</v>
          </cell>
          <cell r="BB50">
            <v>776</v>
          </cell>
          <cell r="BC50">
            <v>965</v>
          </cell>
          <cell r="BD50">
            <v>1460</v>
          </cell>
          <cell r="BE50">
            <v>1340</v>
          </cell>
        </row>
        <row r="51">
          <cell r="B51" t="str">
            <v>CT</v>
          </cell>
          <cell r="AK51">
            <v>3652</v>
          </cell>
          <cell r="AM51">
            <v>1219.7322707311687</v>
          </cell>
          <cell r="AO51">
            <v>135.9616227330377</v>
          </cell>
          <cell r="AP51">
            <v>242.57142857142858</v>
          </cell>
          <cell r="AT51">
            <v>1.2750689571262719</v>
          </cell>
          <cell r="AU51">
            <v>24.285714285714285</v>
          </cell>
          <cell r="AX51" t="str">
            <v>WA</v>
          </cell>
          <cell r="AY51">
            <v>3236</v>
          </cell>
          <cell r="AZ51">
            <v>2183</v>
          </cell>
          <cell r="BA51">
            <v>815</v>
          </cell>
          <cell r="BB51">
            <v>0</v>
          </cell>
          <cell r="BC51">
            <v>-2659</v>
          </cell>
          <cell r="BD51">
            <v>1598</v>
          </cell>
          <cell r="BE51">
            <v>2114</v>
          </cell>
        </row>
        <row r="52">
          <cell r="B52" t="str">
            <v>CT</v>
          </cell>
          <cell r="AK52">
            <v>3609</v>
          </cell>
          <cell r="AM52">
            <v>1213.5297665472849</v>
          </cell>
          <cell r="AO52">
            <v>202.15992390196664</v>
          </cell>
          <cell r="AP52">
            <v>240</v>
          </cell>
          <cell r="AT52">
            <v>12.126774240111915</v>
          </cell>
          <cell r="AU52">
            <v>25.857142857142858</v>
          </cell>
          <cell r="AX52" t="str">
            <v>WI</v>
          </cell>
          <cell r="AY52">
            <v>11621</v>
          </cell>
          <cell r="AZ52">
            <v>7228</v>
          </cell>
          <cell r="BA52">
            <v>8752</v>
          </cell>
          <cell r="BB52">
            <v>8572</v>
          </cell>
          <cell r="BC52">
            <v>8689</v>
          </cell>
          <cell r="BD52">
            <v>5559</v>
          </cell>
          <cell r="BE52">
            <v>11527</v>
          </cell>
        </row>
        <row r="53">
          <cell r="B53" t="str">
            <v>CT</v>
          </cell>
          <cell r="AK53">
            <v>4706</v>
          </cell>
          <cell r="AM53">
            <v>1209.376053338168</v>
          </cell>
          <cell r="AO53">
            <v>266.33546498778827</v>
          </cell>
          <cell r="AP53">
            <v>255.42857142857142</v>
          </cell>
          <cell r="AT53">
            <v>0.91957165069679381</v>
          </cell>
          <cell r="AU53">
            <v>31.428571428571427</v>
          </cell>
          <cell r="AX53" t="str">
            <v>WV</v>
          </cell>
          <cell r="AY53">
            <v>2925</v>
          </cell>
          <cell r="AZ53">
            <v>2071</v>
          </cell>
          <cell r="BA53">
            <v>2199</v>
          </cell>
          <cell r="BB53">
            <v>1085</v>
          </cell>
          <cell r="BC53">
            <v>1954</v>
          </cell>
          <cell r="BD53">
            <v>1708</v>
          </cell>
          <cell r="BE53">
            <v>573</v>
          </cell>
        </row>
        <row r="54">
          <cell r="B54" t="str">
            <v>DC</v>
          </cell>
          <cell r="AK54">
            <v>536</v>
          </cell>
          <cell r="AM54">
            <v>1314.5790058652369</v>
          </cell>
          <cell r="AO54">
            <v>76.910275110963781</v>
          </cell>
          <cell r="AP54">
            <v>84</v>
          </cell>
          <cell r="AT54">
            <v>1</v>
          </cell>
          <cell r="AU54">
            <v>3.5714285714285716</v>
          </cell>
          <cell r="AX54" t="str">
            <v>WY</v>
          </cell>
          <cell r="AY54">
            <v>836</v>
          </cell>
          <cell r="AZ54">
            <v>361</v>
          </cell>
          <cell r="BA54">
            <v>443</v>
          </cell>
          <cell r="BB54">
            <v>836</v>
          </cell>
          <cell r="BC54">
            <v>163</v>
          </cell>
          <cell r="BD54">
            <v>1093</v>
          </cell>
          <cell r="BE54">
            <v>262</v>
          </cell>
        </row>
        <row r="55">
          <cell r="B55" t="str">
            <v>DC</v>
          </cell>
          <cell r="AK55">
            <v>649</v>
          </cell>
          <cell r="AM55">
            <v>1302.7847040393403</v>
          </cell>
          <cell r="AO55">
            <v>113.82779183301778</v>
          </cell>
          <cell r="AP55">
            <v>76</v>
          </cell>
          <cell r="AT55">
            <v>-0.63092975357145731</v>
          </cell>
          <cell r="AU55">
            <v>3.2857142857142856</v>
          </cell>
        </row>
        <row r="56">
          <cell r="B56" t="str">
            <v>DC</v>
          </cell>
          <cell r="AK56">
            <v>239</v>
          </cell>
          <cell r="AM56">
            <v>1294.8755839913861</v>
          </cell>
          <cell r="AO56">
            <v>102.32683654926441</v>
          </cell>
          <cell r="AP56">
            <v>75.857142857142861</v>
          </cell>
          <cell r="AT56">
            <v>-2.4094208396532091</v>
          </cell>
          <cell r="AU56">
            <v>3.2857142857142856</v>
          </cell>
        </row>
        <row r="57">
          <cell r="B57" t="str">
            <v>DC</v>
          </cell>
          <cell r="AK57">
            <v>1117</v>
          </cell>
          <cell r="AM57">
            <v>1286.1339249910154</v>
          </cell>
          <cell r="AO57">
            <v>91.435577339506082</v>
          </cell>
          <cell r="AP57">
            <v>78.857142857142861</v>
          </cell>
          <cell r="AT57">
            <v>0</v>
          </cell>
          <cell r="AU57">
            <v>3</v>
          </cell>
        </row>
        <row r="58">
          <cell r="B58" t="str">
            <v>DC</v>
          </cell>
          <cell r="AK58">
            <v>-25</v>
          </cell>
          <cell r="AM58">
            <v>1276.4209705461594</v>
          </cell>
          <cell r="AO58">
            <v>80.365091680034752</v>
          </cell>
          <cell r="AP58">
            <v>94.428571428571431</v>
          </cell>
          <cell r="AT58">
            <v>-1</v>
          </cell>
          <cell r="AU58">
            <v>2.1428571428571428</v>
          </cell>
        </row>
        <row r="59">
          <cell r="B59" t="str">
            <v>DC</v>
          </cell>
          <cell r="AK59">
            <v>494</v>
          </cell>
          <cell r="AM59">
            <v>1265.459207672679</v>
          </cell>
          <cell r="AO59">
            <v>60.436439767893248</v>
          </cell>
          <cell r="AP59">
            <v>89.714285714285708</v>
          </cell>
          <cell r="AT59">
            <v>-1.7095112913514545</v>
          </cell>
          <cell r="AU59">
            <v>3.1428571428571428</v>
          </cell>
        </row>
        <row r="60">
          <cell r="B60" t="str">
            <v>DE</v>
          </cell>
          <cell r="AK60">
            <v>326</v>
          </cell>
          <cell r="AM60">
            <v>1019.4374780622549</v>
          </cell>
          <cell r="AO60">
            <v>144.34762298136448</v>
          </cell>
          <cell r="AP60">
            <v>47.857142857142854</v>
          </cell>
          <cell r="AT60">
            <v>0</v>
          </cell>
          <cell r="AU60">
            <v>5.2857142857142856</v>
          </cell>
        </row>
        <row r="61">
          <cell r="B61" t="str">
            <v>DE</v>
          </cell>
          <cell r="AK61">
            <v>650</v>
          </cell>
          <cell r="AM61">
            <v>1014.5539452332141</v>
          </cell>
          <cell r="AO61">
            <v>230.05537519259099</v>
          </cell>
          <cell r="AP61">
            <v>52.428571428571431</v>
          </cell>
          <cell r="AT61">
            <v>-1</v>
          </cell>
          <cell r="AU61">
            <v>4.2857142857142856</v>
          </cell>
        </row>
        <row r="62">
          <cell r="B62" t="str">
            <v>DE</v>
          </cell>
          <cell r="AK62">
            <v>392</v>
          </cell>
          <cell r="AM62">
            <v>1011.5017372150637</v>
          </cell>
          <cell r="AO62">
            <v>70.69687316453853</v>
          </cell>
          <cell r="AP62">
            <v>63.428571428571431</v>
          </cell>
          <cell r="AT62">
            <v>0.5</v>
          </cell>
          <cell r="AU62">
            <v>4.5714285714285712</v>
          </cell>
        </row>
        <row r="63">
          <cell r="B63" t="str">
            <v>DE</v>
          </cell>
          <cell r="AK63">
            <v>186</v>
          </cell>
          <cell r="AM63">
            <v>1001.6329312897105</v>
          </cell>
          <cell r="AO63">
            <v>94.431252319145827</v>
          </cell>
          <cell r="AP63">
            <v>60.428571428571431</v>
          </cell>
          <cell r="AT63">
            <v>0</v>
          </cell>
          <cell r="AU63">
            <v>4.1428571428571432</v>
          </cell>
        </row>
        <row r="64">
          <cell r="B64" t="str">
            <v>DE</v>
          </cell>
          <cell r="AK64">
            <v>550</v>
          </cell>
          <cell r="AM64">
            <v>994.30763204614948</v>
          </cell>
          <cell r="AO64">
            <v>250.54687385321066</v>
          </cell>
          <cell r="AP64">
            <v>76.714285714285708</v>
          </cell>
          <cell r="AT64">
            <v>-0.40659800924006678</v>
          </cell>
          <cell r="AU64">
            <v>4.5714285714285712</v>
          </cell>
        </row>
        <row r="65">
          <cell r="B65" t="str">
            <v>DE</v>
          </cell>
          <cell r="AK65">
            <v>649</v>
          </cell>
          <cell r="AM65">
            <v>991.56064482981401</v>
          </cell>
          <cell r="AO65">
            <v>198.34182518671872</v>
          </cell>
          <cell r="AP65">
            <v>82.142857142857139</v>
          </cell>
          <cell r="AT65">
            <v>0.40659800924006667</v>
          </cell>
          <cell r="AU65">
            <v>5.8571428571428568</v>
          </cell>
        </row>
        <row r="66">
          <cell r="B66" t="str">
            <v>DE</v>
          </cell>
          <cell r="AK66">
            <v>588</v>
          </cell>
          <cell r="AM66">
            <v>988.10147574257689</v>
          </cell>
          <cell r="AO66">
            <v>248.98087366240412</v>
          </cell>
          <cell r="AP66">
            <v>88</v>
          </cell>
          <cell r="AT66">
            <v>-0.75647079736603007</v>
          </cell>
          <cell r="AU66">
            <v>4.4285714285714288</v>
          </cell>
        </row>
        <row r="67">
          <cell r="B67" t="str">
            <v>FL</v>
          </cell>
          <cell r="AK67">
            <v>12795</v>
          </cell>
          <cell r="AM67">
            <v>300.09568960284378</v>
          </cell>
          <cell r="AO67">
            <v>41.393074044719675</v>
          </cell>
          <cell r="AP67">
            <v>1221.8571428571429</v>
          </cell>
          <cell r="AT67">
            <v>0.46664471330719803</v>
          </cell>
          <cell r="AU67">
            <v>34</v>
          </cell>
        </row>
        <row r="68">
          <cell r="B68" t="str">
            <v>FL</v>
          </cell>
          <cell r="AK68">
            <v>8732</v>
          </cell>
          <cell r="AM68">
            <v>295.11228239368143</v>
          </cell>
          <cell r="AO68">
            <v>46.224014289778935</v>
          </cell>
          <cell r="AP68">
            <v>1153.4285714285713</v>
          </cell>
          <cell r="AT68">
            <v>-8.6597168025228228</v>
          </cell>
          <cell r="AU68">
            <v>36.428571428571431</v>
          </cell>
        </row>
        <row r="69">
          <cell r="B69" t="str">
            <v>FL</v>
          </cell>
          <cell r="AK69">
            <v>30173</v>
          </cell>
          <cell r="AM69">
            <v>290.71997275494891</v>
          </cell>
          <cell r="AO69">
            <v>37.21035418657803</v>
          </cell>
          <cell r="AP69">
            <v>1110.7142857142858</v>
          </cell>
          <cell r="AT69">
            <v>-0.90341156798802458</v>
          </cell>
          <cell r="AU69">
            <v>36</v>
          </cell>
        </row>
        <row r="70">
          <cell r="B70" t="str">
            <v>FL</v>
          </cell>
          <cell r="AK70">
            <v>26545</v>
          </cell>
          <cell r="AM70">
            <v>285.35462557720109</v>
          </cell>
          <cell r="AO70">
            <v>33.904631947983738</v>
          </cell>
          <cell r="AP70">
            <v>1047.7142857142858</v>
          </cell>
          <cell r="AT70">
            <v>-1.0553726816319853</v>
          </cell>
          <cell r="AU70">
            <v>34.714285714285715</v>
          </cell>
        </row>
        <row r="71">
          <cell r="B71" t="str">
            <v>FL</v>
          </cell>
          <cell r="AK71">
            <v>14847</v>
          </cell>
          <cell r="AM71">
            <v>279.58005700454032</v>
          </cell>
          <cell r="AO71">
            <v>32.311370314394416</v>
          </cell>
          <cell r="AP71">
            <v>998.71428571428567</v>
          </cell>
          <cell r="AT71">
            <v>2.5167648150685977</v>
          </cell>
          <cell r="AU71">
            <v>35.714285714285715</v>
          </cell>
        </row>
        <row r="72">
          <cell r="B72" t="str">
            <v>FL</v>
          </cell>
          <cell r="AK72">
            <v>11940</v>
          </cell>
          <cell r="AM72">
            <v>273.64634677830225</v>
          </cell>
          <cell r="AO72">
            <v>29.049988121305017</v>
          </cell>
          <cell r="AP72">
            <v>985.42857142857144</v>
          </cell>
          <cell r="AT72">
            <v>6.7522565151552181</v>
          </cell>
          <cell r="AU72">
            <v>35</v>
          </cell>
        </row>
        <row r="73">
          <cell r="B73" t="str">
            <v>FL</v>
          </cell>
          <cell r="AK73">
            <v>17991</v>
          </cell>
          <cell r="AM73">
            <v>267.19428945184114</v>
          </cell>
          <cell r="AO73">
            <v>30.580060134978979</v>
          </cell>
          <cell r="AP73">
            <v>875.71428571428567</v>
          </cell>
          <cell r="AT73">
            <v>-1.0871578216349975</v>
          </cell>
          <cell r="AU73">
            <v>35.714285714285715</v>
          </cell>
        </row>
        <row r="74">
          <cell r="B74" t="str">
            <v>GA</v>
          </cell>
          <cell r="AK74">
            <v>288</v>
          </cell>
          <cell r="AM74">
            <v>495.98274376100204</v>
          </cell>
          <cell r="AO74">
            <v>48.73424610665311</v>
          </cell>
          <cell r="AP74">
            <v>720.28571428571433</v>
          </cell>
          <cell r="AT74">
            <v>0.68519825610858121</v>
          </cell>
          <cell r="AU74">
            <v>26.142857142857142</v>
          </cell>
        </row>
        <row r="75">
          <cell r="B75" t="str">
            <v>GA</v>
          </cell>
          <cell r="AK75">
            <v>3501</v>
          </cell>
          <cell r="AM75">
            <v>488.97831131516693</v>
          </cell>
          <cell r="AO75">
            <v>60.400923040215702</v>
          </cell>
          <cell r="AP75">
            <v>697</v>
          </cell>
          <cell r="AT75">
            <v>0.4499655373188523</v>
          </cell>
          <cell r="AU75">
            <v>19.142857142857142</v>
          </cell>
        </row>
        <row r="76">
          <cell r="B76" t="str">
            <v>GA</v>
          </cell>
          <cell r="AK76">
            <v>11137</v>
          </cell>
          <cell r="AM76">
            <v>483.39898281110419</v>
          </cell>
          <cell r="AO76">
            <v>60.727389139878987</v>
          </cell>
          <cell r="AP76">
            <v>701.71428571428567</v>
          </cell>
          <cell r="AT76">
            <v>0</v>
          </cell>
          <cell r="AU76">
            <v>19.714285714285715</v>
          </cell>
        </row>
        <row r="77">
          <cell r="B77" t="str">
            <v>GA</v>
          </cell>
          <cell r="AK77">
            <v>8189</v>
          </cell>
          <cell r="AM77">
            <v>477.91279835552325</v>
          </cell>
          <cell r="AO77">
            <v>51.345508105008328</v>
          </cell>
          <cell r="AP77">
            <v>717.57142857142856</v>
          </cell>
          <cell r="AT77">
            <v>-1</v>
          </cell>
          <cell r="AU77">
            <v>24.428571428571427</v>
          </cell>
        </row>
        <row r="78">
          <cell r="B78" t="str">
            <v>GA</v>
          </cell>
          <cell r="AK78">
            <v>3717</v>
          </cell>
          <cell r="AM78">
            <v>471.50448781997193</v>
          </cell>
          <cell r="AO78">
            <v>44.985615764156556</v>
          </cell>
          <cell r="AP78">
            <v>707.28571428571433</v>
          </cell>
          <cell r="AT78">
            <v>5.8849491923617183</v>
          </cell>
          <cell r="AU78">
            <v>28.571428571428573</v>
          </cell>
        </row>
        <row r="79">
          <cell r="B79" t="str">
            <v>GA</v>
          </cell>
          <cell r="AK79">
            <v>4089</v>
          </cell>
          <cell r="AM79">
            <v>464.29513846747682</v>
          </cell>
          <cell r="AO79">
            <v>35.907618330902842</v>
          </cell>
          <cell r="AP79">
            <v>682.42857142857144</v>
          </cell>
          <cell r="AT79">
            <v>5.1908930696844333</v>
          </cell>
          <cell r="AU79">
            <v>26.428571428571427</v>
          </cell>
        </row>
        <row r="80">
          <cell r="B80" t="str">
            <v>GA</v>
          </cell>
          <cell r="AK80">
            <v>1555</v>
          </cell>
          <cell r="AM80">
            <v>455.41851064715649</v>
          </cell>
          <cell r="AO80">
            <v>48.984105769858353</v>
          </cell>
          <cell r="AP80">
            <v>639</v>
          </cell>
          <cell r="AT80">
            <v>-2.4094208396532091</v>
          </cell>
          <cell r="AU80">
            <v>30.857142857142858</v>
          </cell>
        </row>
        <row r="81">
          <cell r="B81" t="str">
            <v>GA</v>
          </cell>
          <cell r="AK81">
            <v>-3234</v>
          </cell>
          <cell r="AM81">
            <v>449.0195145164534</v>
          </cell>
          <cell r="AO81">
            <v>56.383694471940764</v>
          </cell>
          <cell r="AP81">
            <v>639.57142857142856</v>
          </cell>
          <cell r="AT81">
            <v>-5.1908930696844315</v>
          </cell>
          <cell r="AU81">
            <v>33</v>
          </cell>
        </row>
        <row r="82">
          <cell r="B82" t="str">
            <v>GU</v>
          </cell>
          <cell r="AK82">
            <v>237</v>
          </cell>
          <cell r="AM82">
            <v>18000</v>
          </cell>
          <cell r="AO82">
            <v>124.41959711449479</v>
          </cell>
          <cell r="AP82">
            <v>0.42857142857142855</v>
          </cell>
          <cell r="AT82">
            <v>0</v>
          </cell>
          <cell r="AU82">
            <v>0</v>
          </cell>
        </row>
        <row r="83">
          <cell r="B83" t="str">
            <v>GU</v>
          </cell>
          <cell r="AK83">
            <v>266</v>
          </cell>
          <cell r="AM83">
            <v>17900</v>
          </cell>
          <cell r="AO83">
            <v>0</v>
          </cell>
          <cell r="AP83">
            <v>0.5714285714285714</v>
          </cell>
          <cell r="AT83">
            <v>0</v>
          </cell>
          <cell r="AU83">
            <v>0</v>
          </cell>
        </row>
        <row r="84">
          <cell r="B84" t="str">
            <v>GU</v>
          </cell>
          <cell r="AK84">
            <v>0</v>
          </cell>
          <cell r="AM84">
            <v>17900</v>
          </cell>
          <cell r="AO84">
            <v>0</v>
          </cell>
          <cell r="AP84">
            <v>0.8571428571428571</v>
          </cell>
          <cell r="AT84">
            <v>0</v>
          </cell>
          <cell r="AU84">
            <v>0</v>
          </cell>
        </row>
        <row r="85">
          <cell r="B85" t="str">
            <v>GU</v>
          </cell>
          <cell r="AK85">
            <v>89</v>
          </cell>
          <cell r="AM85">
            <v>17900</v>
          </cell>
          <cell r="AO85">
            <v>0</v>
          </cell>
          <cell r="AP85">
            <v>0.8571428571428571</v>
          </cell>
          <cell r="AT85">
            <v>0</v>
          </cell>
          <cell r="AU85">
            <v>0</v>
          </cell>
        </row>
        <row r="86">
          <cell r="B86" t="str">
            <v>GU</v>
          </cell>
          <cell r="AK86">
            <v>390</v>
          </cell>
          <cell r="AM86">
            <v>17900</v>
          </cell>
          <cell r="AO86">
            <v>0</v>
          </cell>
          <cell r="AP86">
            <v>1</v>
          </cell>
          <cell r="AT86">
            <v>0</v>
          </cell>
          <cell r="AU86">
            <v>0</v>
          </cell>
        </row>
        <row r="87">
          <cell r="B87" t="str">
            <v>GU</v>
          </cell>
          <cell r="AK87">
            <v>247</v>
          </cell>
          <cell r="AM87">
            <v>17900</v>
          </cell>
          <cell r="AO87">
            <v>123.72644813115178</v>
          </cell>
          <cell r="AP87">
            <v>1</v>
          </cell>
          <cell r="AT87">
            <v>0</v>
          </cell>
          <cell r="AU87">
            <v>0</v>
          </cell>
        </row>
        <row r="88">
          <cell r="B88" t="str">
            <v>GU</v>
          </cell>
          <cell r="AK88">
            <v>326</v>
          </cell>
          <cell r="AM88">
            <v>17800</v>
          </cell>
          <cell r="AO88">
            <v>123.03329912748889</v>
          </cell>
          <cell r="AP88">
            <v>1.1428571428571428</v>
          </cell>
          <cell r="AT88">
            <v>0</v>
          </cell>
          <cell r="AU88">
            <v>0</v>
          </cell>
        </row>
        <row r="89">
          <cell r="B89" t="str">
            <v>GU</v>
          </cell>
          <cell r="AK89">
            <v>55</v>
          </cell>
          <cell r="AM89">
            <v>17700</v>
          </cell>
          <cell r="AO89">
            <v>60.996295494249274</v>
          </cell>
          <cell r="AP89">
            <v>1.1428571428571428</v>
          </cell>
          <cell r="AT89">
            <v>0</v>
          </cell>
          <cell r="AU89">
            <v>0</v>
          </cell>
        </row>
        <row r="90">
          <cell r="B90" t="str">
            <v>HI</v>
          </cell>
          <cell r="AK90">
            <v>317</v>
          </cell>
          <cell r="AM90">
            <v>47.852071973480321</v>
          </cell>
          <cell r="AO90">
            <v>468.22083495786592</v>
          </cell>
          <cell r="AP90">
            <v>3.4285714285714284</v>
          </cell>
          <cell r="AT90">
            <v>0</v>
          </cell>
          <cell r="AU90">
            <v>0</v>
          </cell>
        </row>
        <row r="91">
          <cell r="B91" t="str">
            <v>HI</v>
          </cell>
          <cell r="AK91">
            <v>1072</v>
          </cell>
          <cell r="AM91">
            <v>47.781284884762158</v>
          </cell>
          <cell r="AO91">
            <v>233.59042844722183</v>
          </cell>
          <cell r="AP91">
            <v>3.2857142857142856</v>
          </cell>
          <cell r="AT91">
            <v>0</v>
          </cell>
          <cell r="AU91">
            <v>0</v>
          </cell>
        </row>
        <row r="92">
          <cell r="B92" t="str">
            <v>HI</v>
          </cell>
          <cell r="AK92">
            <v>708</v>
          </cell>
          <cell r="AM92">
            <v>47.639710707325825</v>
          </cell>
          <cell r="AO92">
            <v>51.484654583493054</v>
          </cell>
          <cell r="AP92">
            <v>3.1428571428571428</v>
          </cell>
          <cell r="AT92">
            <v>0</v>
          </cell>
          <cell r="AU92">
            <v>0</v>
          </cell>
        </row>
        <row r="93">
          <cell r="B93" t="str">
            <v>HI</v>
          </cell>
          <cell r="AK93">
            <v>831</v>
          </cell>
          <cell r="AM93">
            <v>47.002626908862332</v>
          </cell>
          <cell r="AO93">
            <v>50.79149679015746</v>
          </cell>
          <cell r="AP93">
            <v>2.1428571428571428</v>
          </cell>
          <cell r="AT93">
            <v>0</v>
          </cell>
          <cell r="AU93">
            <v>0</v>
          </cell>
        </row>
        <row r="94">
          <cell r="B94" t="str">
            <v>HI</v>
          </cell>
          <cell r="AK94">
            <v>1678</v>
          </cell>
          <cell r="AM94">
            <v>46.365543110398839</v>
          </cell>
          <cell r="AO94">
            <v>226.65895139997846</v>
          </cell>
          <cell r="AP94">
            <v>1.1428571428571428</v>
          </cell>
          <cell r="AT94">
            <v>0</v>
          </cell>
          <cell r="AU94">
            <v>0</v>
          </cell>
        </row>
        <row r="95">
          <cell r="B95" t="str">
            <v>HI</v>
          </cell>
          <cell r="AK95">
            <v>1130</v>
          </cell>
          <cell r="AM95">
            <v>46.223968932962507</v>
          </cell>
          <cell r="AO95">
            <v>0</v>
          </cell>
          <cell r="AP95">
            <v>1.2857142857142858</v>
          </cell>
          <cell r="AT95">
            <v>0</v>
          </cell>
          <cell r="AU95">
            <v>0</v>
          </cell>
        </row>
        <row r="96">
          <cell r="B96" t="str">
            <v>HI</v>
          </cell>
          <cell r="AK96">
            <v>577</v>
          </cell>
          <cell r="AM96">
            <v>46.223968932962507</v>
          </cell>
          <cell r="AO96">
            <v>452.27844679077623</v>
          </cell>
          <cell r="AP96">
            <v>1.4285714285714286</v>
          </cell>
          <cell r="AT96">
            <v>0</v>
          </cell>
          <cell r="AU96">
            <v>0</v>
          </cell>
        </row>
        <row r="97">
          <cell r="B97" t="str">
            <v>IA</v>
          </cell>
          <cell r="AK97">
            <v>1611</v>
          </cell>
          <cell r="AM97">
            <v>699.27848775209134</v>
          </cell>
          <cell r="AO97">
            <v>61.551654278176294</v>
          </cell>
          <cell r="AP97">
            <v>317.14285714285717</v>
          </cell>
          <cell r="AT97">
            <v>1.7095112913514547</v>
          </cell>
          <cell r="AU97">
            <v>9</v>
          </cell>
        </row>
        <row r="98">
          <cell r="B98" t="str">
            <v>IA</v>
          </cell>
          <cell r="AK98">
            <v>2230</v>
          </cell>
          <cell r="AM98">
            <v>691.44792724434399</v>
          </cell>
          <cell r="AO98">
            <v>47.27828911924729</v>
          </cell>
          <cell r="AP98">
            <v>327.14285714285717</v>
          </cell>
          <cell r="AT98">
            <v>2.4094208396532095</v>
          </cell>
          <cell r="AU98">
            <v>8.7142857142857135</v>
          </cell>
        </row>
        <row r="99">
          <cell r="B99" t="str">
            <v>IA</v>
          </cell>
          <cell r="AK99">
            <v>1588</v>
          </cell>
          <cell r="AM99">
            <v>681.38455631069269</v>
          </cell>
          <cell r="AO99">
            <v>79.11545982022524</v>
          </cell>
          <cell r="AP99">
            <v>302.14285714285717</v>
          </cell>
          <cell r="AT99">
            <v>0</v>
          </cell>
          <cell r="AU99">
            <v>10</v>
          </cell>
        </row>
        <row r="100">
          <cell r="B100" t="str">
            <v>IA</v>
          </cell>
          <cell r="AK100">
            <v>791</v>
          </cell>
          <cell r="AM100">
            <v>675.44087785300496</v>
          </cell>
          <cell r="AO100">
            <v>45.31946057696041</v>
          </cell>
          <cell r="AP100">
            <v>319.14285714285717</v>
          </cell>
          <cell r="AT100">
            <v>-1</v>
          </cell>
          <cell r="AU100">
            <v>9.5714285714285712</v>
          </cell>
        </row>
        <row r="101">
          <cell r="B101" t="str">
            <v>IA</v>
          </cell>
          <cell r="AK101">
            <v>2258</v>
          </cell>
          <cell r="AM101">
            <v>665.1888187143478</v>
          </cell>
          <cell r="AO101">
            <v>41.904485840998447</v>
          </cell>
          <cell r="AP101">
            <v>318</v>
          </cell>
          <cell r="AT101">
            <v>1</v>
          </cell>
          <cell r="AU101">
            <v>10</v>
          </cell>
        </row>
        <row r="102">
          <cell r="B102" t="str">
            <v>IA</v>
          </cell>
          <cell r="AK102">
            <v>2990</v>
          </cell>
          <cell r="AM102">
            <v>654.27635085816962</v>
          </cell>
          <cell r="AO102">
            <v>18.879208513591664</v>
          </cell>
          <cell r="AP102">
            <v>318.85714285714283</v>
          </cell>
          <cell r="AT102">
            <v>-0.89647729633866391</v>
          </cell>
          <cell r="AU102">
            <v>10.857142857142858</v>
          </cell>
        </row>
        <row r="103">
          <cell r="B103" t="str">
            <v>IA</v>
          </cell>
          <cell r="AK103">
            <v>365</v>
          </cell>
          <cell r="AM103">
            <v>630.69032523242458</v>
          </cell>
          <cell r="AO103">
            <v>356.09092182234207</v>
          </cell>
          <cell r="AP103">
            <v>242.14285714285714</v>
          </cell>
          <cell r="AT103">
            <v>2.6419267958111399</v>
          </cell>
          <cell r="AU103">
            <v>11.857142857142858</v>
          </cell>
        </row>
        <row r="104">
          <cell r="B104" t="str">
            <v>ID</v>
          </cell>
          <cell r="AK104">
            <v>1136</v>
          </cell>
          <cell r="AM104">
            <v>174.62911164215981</v>
          </cell>
          <cell r="AO104">
            <v>43.861440766194939</v>
          </cell>
          <cell r="AP104">
            <v>40.428571428571431</v>
          </cell>
          <cell r="AT104">
            <v>0</v>
          </cell>
          <cell r="AU104">
            <v>0</v>
          </cell>
        </row>
        <row r="105">
          <cell r="B105" t="str">
            <v>ID</v>
          </cell>
          <cell r="AK105">
            <v>0</v>
          </cell>
          <cell r="AM105">
            <v>171.89111992622756</v>
          </cell>
          <cell r="AO105">
            <v>0</v>
          </cell>
          <cell r="AP105">
            <v>42.857142857142854</v>
          </cell>
          <cell r="AT105">
            <v>0</v>
          </cell>
          <cell r="AU105">
            <v>0.14285714285714285</v>
          </cell>
        </row>
        <row r="106">
          <cell r="B106" t="str">
            <v>ID</v>
          </cell>
          <cell r="AK106">
            <v>522</v>
          </cell>
          <cell r="AM106">
            <v>171.89111992622756</v>
          </cell>
          <cell r="AO106">
            <v>77.359658849115363</v>
          </cell>
          <cell r="AP106">
            <v>42.857142857142854</v>
          </cell>
          <cell r="AT106">
            <v>0</v>
          </cell>
          <cell r="AU106">
            <v>0.14285714285714285</v>
          </cell>
        </row>
        <row r="107">
          <cell r="B107" t="str">
            <v>ID</v>
          </cell>
          <cell r="AK107">
            <v>1045</v>
          </cell>
          <cell r="AM107">
            <v>170.3578445653055</v>
          </cell>
          <cell r="AO107">
            <v>37.483601761710553</v>
          </cell>
          <cell r="AP107">
            <v>44</v>
          </cell>
          <cell r="AT107">
            <v>0</v>
          </cell>
          <cell r="AU107">
            <v>0.14285714285714285</v>
          </cell>
        </row>
        <row r="108">
          <cell r="B108" t="str">
            <v>ID</v>
          </cell>
          <cell r="AK108">
            <v>3179</v>
          </cell>
          <cell r="AM108">
            <v>167.2365340091427</v>
          </cell>
          <cell r="AO108">
            <v>32.728320104630875</v>
          </cell>
          <cell r="AP108">
            <v>40.714285714285715</v>
          </cell>
          <cell r="AT108">
            <v>0</v>
          </cell>
          <cell r="AU108">
            <v>0.14285714285714285</v>
          </cell>
        </row>
        <row r="109">
          <cell r="B109" t="str">
            <v>ID</v>
          </cell>
          <cell r="AK109">
            <v>293</v>
          </cell>
          <cell r="AM109">
            <v>163.73190461274942</v>
          </cell>
          <cell r="AO109">
            <v>36.012140419028846</v>
          </cell>
          <cell r="AP109">
            <v>37</v>
          </cell>
          <cell r="AT109">
            <v>0</v>
          </cell>
          <cell r="AU109">
            <v>0.14285714285714285</v>
          </cell>
        </row>
        <row r="110">
          <cell r="B110" t="str">
            <v>ID</v>
          </cell>
          <cell r="AK110">
            <v>539</v>
          </cell>
          <cell r="AM110">
            <v>160.61059405658662</v>
          </cell>
          <cell r="AO110">
            <v>74.949213715115633</v>
          </cell>
          <cell r="AP110">
            <v>33.428571428571431</v>
          </cell>
          <cell r="AT110">
            <v>-1</v>
          </cell>
          <cell r="AU110">
            <v>0.2857142857142857</v>
          </cell>
        </row>
        <row r="111">
          <cell r="B111" t="str">
            <v>IL</v>
          </cell>
          <cell r="AK111">
            <v>12339</v>
          </cell>
          <cell r="AM111">
            <v>1026.3764919213611</v>
          </cell>
          <cell r="AO111">
            <v>112.65780383193535</v>
          </cell>
          <cell r="AP111">
            <v>1012.5714285714286</v>
          </cell>
          <cell r="AT111">
            <v>-0.93043355913702042</v>
          </cell>
          <cell r="AU111">
            <v>95.857142857142861</v>
          </cell>
        </row>
        <row r="112">
          <cell r="B112" t="str">
            <v>IL</v>
          </cell>
          <cell r="AK112">
            <v>3003</v>
          </cell>
          <cell r="AM112">
            <v>1020.08091514463</v>
          </cell>
          <cell r="AO112">
            <v>64.422945123745961</v>
          </cell>
          <cell r="AP112">
            <v>1129.2857142857142</v>
          </cell>
          <cell r="AT112">
            <v>0.4333828714875072</v>
          </cell>
          <cell r="AU112">
            <v>98.571428571428569</v>
          </cell>
        </row>
        <row r="113">
          <cell r="B113" t="str">
            <v>IL</v>
          </cell>
          <cell r="AK113">
            <v>12030</v>
          </cell>
          <cell r="AM113">
            <v>1009.1643692155932</v>
          </cell>
          <cell r="AO113">
            <v>101.79190775973123</v>
          </cell>
          <cell r="AP113">
            <v>1071</v>
          </cell>
          <cell r="AT113">
            <v>-1.2713000573715054</v>
          </cell>
          <cell r="AU113">
            <v>73.428571428571431</v>
          </cell>
        </row>
        <row r="114">
          <cell r="B114" t="str">
            <v>IL</v>
          </cell>
          <cell r="AK114">
            <v>11405</v>
          </cell>
          <cell r="AM114">
            <v>1002.3158559590991</v>
          </cell>
          <cell r="AO114">
            <v>89.861643160038824</v>
          </cell>
          <cell r="AP114">
            <v>1139</v>
          </cell>
          <cell r="AT114">
            <v>4.4271018648156124</v>
          </cell>
          <cell r="AU114">
            <v>76.285714285714292</v>
          </cell>
        </row>
        <row r="115">
          <cell r="B115" t="str">
            <v>IL</v>
          </cell>
          <cell r="AK115">
            <v>7343</v>
          </cell>
          <cell r="AM115">
            <v>994.61424070525629</v>
          </cell>
          <cell r="AO115">
            <v>75.15257120099281</v>
          </cell>
          <cell r="AP115">
            <v>1208.5714285714287</v>
          </cell>
          <cell r="AT115">
            <v>-1.0385866065495364</v>
          </cell>
          <cell r="AU115">
            <v>75</v>
          </cell>
        </row>
        <row r="116">
          <cell r="B116" t="str">
            <v>IL</v>
          </cell>
          <cell r="AK116">
            <v>13551</v>
          </cell>
          <cell r="AM116">
            <v>985.48288969659745</v>
          </cell>
          <cell r="AO116">
            <v>92.738408137063985</v>
          </cell>
          <cell r="AP116">
            <v>1275.1428571428571</v>
          </cell>
          <cell r="AT116">
            <v>3.8383656513224929</v>
          </cell>
          <cell r="AU116">
            <v>78.571428571428569</v>
          </cell>
        </row>
        <row r="117">
          <cell r="B117" t="str">
            <v>IL</v>
          </cell>
          <cell r="AK117">
            <v>14651</v>
          </cell>
          <cell r="AM117">
            <v>978.14463270088459</v>
          </cell>
          <cell r="AO117">
            <v>87.058684814488913</v>
          </cell>
          <cell r="AP117">
            <v>1360.5714285714287</v>
          </cell>
          <cell r="AT117">
            <v>-4.2514031237354271</v>
          </cell>
          <cell r="AU117">
            <v>76.857142857142861</v>
          </cell>
        </row>
        <row r="118">
          <cell r="B118" t="str">
            <v>IN</v>
          </cell>
          <cell r="AK118">
            <v>1787</v>
          </cell>
          <cell r="AM118">
            <v>563.83994079480487</v>
          </cell>
          <cell r="AO118">
            <v>63.951499659413436</v>
          </cell>
          <cell r="AP118">
            <v>399.42857142857144</v>
          </cell>
          <cell r="AT118">
            <v>1.2148863849577429</v>
          </cell>
          <cell r="AU118">
            <v>20.285714285714285</v>
          </cell>
        </row>
        <row r="119">
          <cell r="B119" t="str">
            <v>IN</v>
          </cell>
          <cell r="AK119">
            <v>2980</v>
          </cell>
          <cell r="AM119">
            <v>557.76168307845671</v>
          </cell>
          <cell r="AO119">
            <v>115.04368181346062</v>
          </cell>
          <cell r="AP119">
            <v>399</v>
          </cell>
          <cell r="AT119">
            <v>4.1492381461821113</v>
          </cell>
          <cell r="AU119">
            <v>24.857142857142858</v>
          </cell>
        </row>
        <row r="120">
          <cell r="B120" t="str">
            <v>IN</v>
          </cell>
          <cell r="AK120">
            <v>2733</v>
          </cell>
          <cell r="AM120">
            <v>554.41122882505499</v>
          </cell>
          <cell r="AO120">
            <v>64.456868033715622</v>
          </cell>
          <cell r="AP120">
            <v>403.28571428571428</v>
          </cell>
          <cell r="AT120">
            <v>-0.61423883406545976</v>
          </cell>
          <cell r="AU120">
            <v>24.142857142857142</v>
          </cell>
        </row>
        <row r="121">
          <cell r="B121" t="str">
            <v>IN</v>
          </cell>
          <cell r="AK121">
            <v>1702</v>
          </cell>
          <cell r="AM121">
            <v>548.48122129691046</v>
          </cell>
          <cell r="AO121">
            <v>60.856506547937869</v>
          </cell>
          <cell r="AP121">
            <v>398</v>
          </cell>
          <cell r="AT121">
            <v>3.0068374965673366</v>
          </cell>
          <cell r="AU121">
            <v>23.857142857142858</v>
          </cell>
        </row>
        <row r="122">
          <cell r="B122" t="str">
            <v>IN</v>
          </cell>
          <cell r="AK122">
            <v>1584</v>
          </cell>
          <cell r="AM122">
            <v>542.26953841117904</v>
          </cell>
          <cell r="AO122">
            <v>52.25419042996581</v>
          </cell>
          <cell r="AP122">
            <v>431.42857142857144</v>
          </cell>
          <cell r="AT122">
            <v>5.8849491923617183</v>
          </cell>
          <cell r="AU122">
            <v>21.142857142857142</v>
          </cell>
        </row>
        <row r="123">
          <cell r="B123" t="str">
            <v>IN</v>
          </cell>
          <cell r="AK123">
            <v>3579</v>
          </cell>
          <cell r="AM123">
            <v>535.12387933976481</v>
          </cell>
          <cell r="AO123">
            <v>64.808643599408029</v>
          </cell>
          <cell r="AP123">
            <v>432.57142857142856</v>
          </cell>
          <cell r="AT123">
            <v>0.79174406918855755</v>
          </cell>
          <cell r="AU123">
            <v>23.285714285714285</v>
          </cell>
        </row>
        <row r="124">
          <cell r="B124" t="str">
            <v>IN</v>
          </cell>
          <cell r="AK124">
            <v>1146</v>
          </cell>
          <cell r="AM124">
            <v>529.43107211274605</v>
          </cell>
          <cell r="AO124">
            <v>51.765646889865145</v>
          </cell>
          <cell r="AP124">
            <v>467.85714285714283</v>
          </cell>
          <cell r="AT124">
            <v>-0.40659800924006678</v>
          </cell>
          <cell r="AU124">
            <v>25.285714285714285</v>
          </cell>
        </row>
        <row r="125">
          <cell r="B125" t="str">
            <v>KS</v>
          </cell>
          <cell r="AK125">
            <v>0</v>
          </cell>
          <cell r="AM125">
            <v>365.93448844935517</v>
          </cell>
          <cell r="AO125">
            <v>0</v>
          </cell>
          <cell r="AP125">
            <v>91.285714285714292</v>
          </cell>
          <cell r="AT125">
            <v>-1</v>
          </cell>
          <cell r="AU125">
            <v>2.7142857142857144</v>
          </cell>
        </row>
        <row r="126">
          <cell r="B126" t="str">
            <v>KS</v>
          </cell>
          <cell r="AK126">
            <v>3286</v>
          </cell>
          <cell r="AM126">
            <v>365.93448844935517</v>
          </cell>
          <cell r="AO126">
            <v>28.375818839147165</v>
          </cell>
          <cell r="AP126">
            <v>91.285714285714292</v>
          </cell>
          <cell r="AT126">
            <v>0</v>
          </cell>
          <cell r="AU126">
            <v>2.7142857142857144</v>
          </cell>
        </row>
        <row r="127">
          <cell r="B127" t="str">
            <v>KS</v>
          </cell>
          <cell r="AK127">
            <v>0</v>
          </cell>
          <cell r="AM127">
            <v>357.10395666236138</v>
          </cell>
          <cell r="AO127">
            <v>0</v>
          </cell>
          <cell r="AP127">
            <v>96.285714285714292</v>
          </cell>
          <cell r="AT127">
            <v>0</v>
          </cell>
          <cell r="AU127">
            <v>3.4285714285714284</v>
          </cell>
        </row>
        <row r="128">
          <cell r="B128" t="str">
            <v>KS</v>
          </cell>
          <cell r="AK128">
            <v>0</v>
          </cell>
          <cell r="AM128">
            <v>357.10395666236138</v>
          </cell>
          <cell r="AO128">
            <v>0</v>
          </cell>
          <cell r="AP128">
            <v>96.285714285714292</v>
          </cell>
          <cell r="AT128">
            <v>-1</v>
          </cell>
          <cell r="AU128">
            <v>3.4285714285714284</v>
          </cell>
        </row>
        <row r="129">
          <cell r="B129" t="str">
            <v>KS</v>
          </cell>
          <cell r="AK129">
            <v>3370</v>
          </cell>
          <cell r="AM129">
            <v>357.10395666236138</v>
          </cell>
          <cell r="AO129">
            <v>31.956562093195593</v>
          </cell>
          <cell r="AP129">
            <v>96.285714285714292</v>
          </cell>
          <cell r="AT129">
            <v>0</v>
          </cell>
          <cell r="AU129">
            <v>3.4285714285714284</v>
          </cell>
        </row>
        <row r="130">
          <cell r="B130" t="str">
            <v>KS</v>
          </cell>
          <cell r="AK130">
            <v>0</v>
          </cell>
          <cell r="AM130">
            <v>349.44166643473636</v>
          </cell>
          <cell r="AO130">
            <v>0</v>
          </cell>
          <cell r="AP130">
            <v>119</v>
          </cell>
          <cell r="AT130">
            <v>-1</v>
          </cell>
          <cell r="AU130">
            <v>2.4285714285714284</v>
          </cell>
        </row>
        <row r="131">
          <cell r="B131" t="str">
            <v>KS</v>
          </cell>
          <cell r="AK131">
            <v>3151</v>
          </cell>
          <cell r="AM131">
            <v>349.44166643473636</v>
          </cell>
          <cell r="AO131">
            <v>43.987779270250705</v>
          </cell>
          <cell r="AP131">
            <v>119</v>
          </cell>
          <cell r="AT131">
            <v>0</v>
          </cell>
          <cell r="AU131">
            <v>2.4285714285714284</v>
          </cell>
        </row>
        <row r="132">
          <cell r="B132" t="str">
            <v>KY</v>
          </cell>
          <cell r="AK132">
            <v>4761</v>
          </cell>
          <cell r="AM132">
            <v>260.19558672015773</v>
          </cell>
          <cell r="AO132">
            <v>34.632301327637769</v>
          </cell>
          <cell r="AP132">
            <v>217.57142857142858</v>
          </cell>
          <cell r="AT132">
            <v>0.75647079736603007</v>
          </cell>
          <cell r="AU132">
            <v>5</v>
          </cell>
        </row>
        <row r="133">
          <cell r="B133" t="str">
            <v>KY</v>
          </cell>
          <cell r="AK133">
            <v>1905</v>
          </cell>
          <cell r="AM133">
            <v>255.03967827131277</v>
          </cell>
          <cell r="AO133">
            <v>41.740070605914582</v>
          </cell>
          <cell r="AP133">
            <v>204.28571428571428</v>
          </cell>
          <cell r="AT133">
            <v>0</v>
          </cell>
          <cell r="AU133">
            <v>4.7142857142857144</v>
          </cell>
        </row>
        <row r="134">
          <cell r="B134" t="str">
            <v>KY</v>
          </cell>
          <cell r="AK134">
            <v>0</v>
          </cell>
          <cell r="AM134">
            <v>250.83939078496928</v>
          </cell>
          <cell r="AO134">
            <v>0</v>
          </cell>
          <cell r="AP134">
            <v>226.14285714285714</v>
          </cell>
          <cell r="AT134">
            <v>-1</v>
          </cell>
          <cell r="AU134">
            <v>5.5714285714285712</v>
          </cell>
        </row>
        <row r="135">
          <cell r="B135" t="str">
            <v>KY</v>
          </cell>
          <cell r="AK135">
            <v>3545</v>
          </cell>
          <cell r="AM135">
            <v>250.83939078496928</v>
          </cell>
          <cell r="AO135">
            <v>24.88908303174011</v>
          </cell>
          <cell r="AP135">
            <v>260.42857142857144</v>
          </cell>
          <cell r="AT135">
            <v>-1</v>
          </cell>
          <cell r="AU135">
            <v>7.4285714285714288</v>
          </cell>
        </row>
        <row r="136">
          <cell r="B136" t="str">
            <v>KY</v>
          </cell>
          <cell r="AK136">
            <v>3772</v>
          </cell>
          <cell r="AM136">
            <v>243.95003035763335</v>
          </cell>
          <cell r="AO136">
            <v>27.625052836335303</v>
          </cell>
          <cell r="AP136">
            <v>256.14285714285717</v>
          </cell>
          <cell r="AT136">
            <v>0</v>
          </cell>
          <cell r="AU136">
            <v>8.1428571428571423</v>
          </cell>
        </row>
        <row r="137">
          <cell r="B137" t="str">
            <v>KY</v>
          </cell>
          <cell r="AK137">
            <v>776</v>
          </cell>
          <cell r="AM137">
            <v>237.90517217622894</v>
          </cell>
          <cell r="AO137">
            <v>24.804831193932912</v>
          </cell>
          <cell r="AP137">
            <v>232.57142857142858</v>
          </cell>
          <cell r="AT137">
            <v>0</v>
          </cell>
          <cell r="AU137">
            <v>8.2857142857142865</v>
          </cell>
        </row>
        <row r="138">
          <cell r="B138" t="str">
            <v>KY</v>
          </cell>
          <cell r="AK138">
            <v>2678</v>
          </cell>
          <cell r="AM138">
            <v>231.34916789860284</v>
          </cell>
          <cell r="AO138">
            <v>31.721773820066364</v>
          </cell>
          <cell r="AP138">
            <v>190.42857142857142</v>
          </cell>
          <cell r="AT138">
            <v>0.70669505261142385</v>
          </cell>
          <cell r="AU138">
            <v>7.1428571428571432</v>
          </cell>
        </row>
        <row r="139">
          <cell r="B139" t="str">
            <v>LA</v>
          </cell>
          <cell r="AK139">
            <v>5446</v>
          </cell>
          <cell r="AM139">
            <v>938.86485443848937</v>
          </cell>
          <cell r="AO139">
            <v>53.441885126662783</v>
          </cell>
          <cell r="AP139">
            <v>409.42857142857144</v>
          </cell>
          <cell r="AT139">
            <v>1.4276746079647162</v>
          </cell>
          <cell r="AU139">
            <v>17.428571428571427</v>
          </cell>
        </row>
        <row r="140">
          <cell r="B140" t="str">
            <v>LA</v>
          </cell>
          <cell r="AK140">
            <v>6197</v>
          </cell>
          <cell r="AM140">
            <v>926.76630247585445</v>
          </cell>
          <cell r="AO140">
            <v>127.17441980276979</v>
          </cell>
          <cell r="AP140">
            <v>387</v>
          </cell>
          <cell r="AT140">
            <v>-2.1766024788761</v>
          </cell>
          <cell r="AU140">
            <v>20.428571428571427</v>
          </cell>
        </row>
        <row r="141">
          <cell r="B141" t="str">
            <v>LA</v>
          </cell>
          <cell r="AK141">
            <v>2696</v>
          </cell>
          <cell r="AM141">
            <v>921.72882710351189</v>
          </cell>
          <cell r="AO141">
            <v>89.585675497464834</v>
          </cell>
          <cell r="AP141">
            <v>414.28571428571428</v>
          </cell>
          <cell r="AT141">
            <v>-4.1492381461821122</v>
          </cell>
          <cell r="AU141">
            <v>20.714285714285715</v>
          </cell>
        </row>
        <row r="142">
          <cell r="B142" t="str">
            <v>LA</v>
          </cell>
          <cell r="AK142">
            <v>2313</v>
          </cell>
          <cell r="AM142">
            <v>914.6246951681569</v>
          </cell>
          <cell r="AO142">
            <v>58.906370697081478</v>
          </cell>
          <cell r="AP142">
            <v>415.57142857142856</v>
          </cell>
          <cell r="AT142">
            <v>-0.86390007845195826</v>
          </cell>
          <cell r="AU142">
            <v>20</v>
          </cell>
        </row>
        <row r="143">
          <cell r="B143" t="str">
            <v>LA</v>
          </cell>
          <cell r="AK143">
            <v>5330</v>
          </cell>
          <cell r="AM143">
            <v>903.92544192006164</v>
          </cell>
          <cell r="AO143">
            <v>67.813390952119249</v>
          </cell>
          <cell r="AP143">
            <v>455.28571428571428</v>
          </cell>
          <cell r="AT143">
            <v>0.86390007845195826</v>
          </cell>
          <cell r="AU143">
            <v>20.857142857142858</v>
          </cell>
        </row>
        <row r="144">
          <cell r="B144" t="str">
            <v>LA</v>
          </cell>
          <cell r="AK144">
            <v>4809</v>
          </cell>
          <cell r="AM144">
            <v>894.73312574916292</v>
          </cell>
          <cell r="AO144">
            <v>66.805701496355411</v>
          </cell>
          <cell r="AP144">
            <v>394.28571428571428</v>
          </cell>
          <cell r="AT144">
            <v>-0.699866808933582</v>
          </cell>
          <cell r="AU144">
            <v>20.428571428571427</v>
          </cell>
        </row>
        <row r="145">
          <cell r="B145" t="str">
            <v>LA</v>
          </cell>
          <cell r="AK145">
            <v>5084</v>
          </cell>
          <cell r="AM145">
            <v>885.49775423320159</v>
          </cell>
          <cell r="AO145">
            <v>73.325291177111652</v>
          </cell>
          <cell r="AP145">
            <v>376.57142857142856</v>
          </cell>
          <cell r="AT145">
            <v>23.911903366978947</v>
          </cell>
          <cell r="AU145">
            <v>21.142857142857142</v>
          </cell>
        </row>
        <row r="146">
          <cell r="B146" t="str">
            <v>LA</v>
          </cell>
          <cell r="AK146">
            <v>1713</v>
          </cell>
          <cell r="AM146">
            <v>877.16654496355807</v>
          </cell>
          <cell r="AO146">
            <v>69.388590190865273</v>
          </cell>
          <cell r="AP146">
            <v>384.57142857142856</v>
          </cell>
          <cell r="AT146">
            <v>0.56640063417613962</v>
          </cell>
          <cell r="AU146">
            <v>19.142857142857142</v>
          </cell>
        </row>
        <row r="147">
          <cell r="B147" t="str">
            <v>MA</v>
          </cell>
          <cell r="AK147">
            <v>2093</v>
          </cell>
          <cell r="AM147">
            <v>1489.1070818624037</v>
          </cell>
          <cell r="AO147">
            <v>273.45695847999013</v>
          </cell>
          <cell r="AP147">
            <v>389.42857142857144</v>
          </cell>
          <cell r="AT147">
            <v>1.74853803193378</v>
          </cell>
          <cell r="AU147">
            <v>46.142857142857146</v>
          </cell>
        </row>
        <row r="148">
          <cell r="B148" t="str">
            <v>MA</v>
          </cell>
          <cell r="AK148">
            <v>2879</v>
          </cell>
          <cell r="AM148">
            <v>1485.3373356666582</v>
          </cell>
          <cell r="AO148">
            <v>377.69579268185129</v>
          </cell>
          <cell r="AP148">
            <v>951.57142857142856</v>
          </cell>
          <cell r="AT148">
            <v>2.1999012252620189</v>
          </cell>
          <cell r="AU148">
            <v>72.428571428571431</v>
          </cell>
        </row>
        <row r="149">
          <cell r="B149" t="str">
            <v>MA</v>
          </cell>
          <cell r="AK149">
            <v>4811</v>
          </cell>
          <cell r="AM149">
            <v>1482.6139448788572</v>
          </cell>
          <cell r="AO149">
            <v>235.49658458111793</v>
          </cell>
          <cell r="AP149">
            <v>924.42857142857144</v>
          </cell>
          <cell r="AT149">
            <v>-1</v>
          </cell>
          <cell r="AU149">
            <v>67.142857142857139</v>
          </cell>
        </row>
        <row r="150">
          <cell r="B150" t="str">
            <v>MA</v>
          </cell>
          <cell r="AK150">
            <v>4120</v>
          </cell>
          <cell r="AM150">
            <v>1478.2565196183757</v>
          </cell>
          <cell r="AO150">
            <v>123.97598176747543</v>
          </cell>
          <cell r="AP150">
            <v>975.85714285714289</v>
          </cell>
          <cell r="AT150">
            <v>1.4982964498672584</v>
          </cell>
          <cell r="AU150">
            <v>74.428571428571431</v>
          </cell>
        </row>
        <row r="151">
          <cell r="B151" t="str">
            <v>MA</v>
          </cell>
          <cell r="AK151">
            <v>4894</v>
          </cell>
          <cell r="AM151">
            <v>1470.0146790763463</v>
          </cell>
          <cell r="AO151">
            <v>143.55415033365674</v>
          </cell>
          <cell r="AP151">
            <v>1006.4285714285714</v>
          </cell>
          <cell r="AT151">
            <v>-1.8966442569921935</v>
          </cell>
          <cell r="AU151">
            <v>73.857142857142861</v>
          </cell>
        </row>
        <row r="152">
          <cell r="B152" t="str">
            <v>MA</v>
          </cell>
          <cell r="AK152">
            <v>2464</v>
          </cell>
          <cell r="AM152">
            <v>1462.9338630280638</v>
          </cell>
          <cell r="AO152">
            <v>149.85417980390892</v>
          </cell>
          <cell r="AP152">
            <v>1024</v>
          </cell>
          <cell r="AT152">
            <v>-2.2154314505145134</v>
          </cell>
          <cell r="AU152">
            <v>80.142857142857139</v>
          </cell>
        </row>
        <row r="153">
          <cell r="B153" t="str">
            <v>MA</v>
          </cell>
          <cell r="AK153">
            <v>4076</v>
          </cell>
          <cell r="AM153">
            <v>1456.1827206014623</v>
          </cell>
          <cell r="AO153">
            <v>163.79818982589742</v>
          </cell>
          <cell r="AP153">
            <v>1053.1428571428571</v>
          </cell>
          <cell r="AT153">
            <v>-0.5450251793184836</v>
          </cell>
          <cell r="AU153">
            <v>86.428571428571431</v>
          </cell>
        </row>
        <row r="154">
          <cell r="B154" t="str">
            <v>MA</v>
          </cell>
          <cell r="AK154">
            <v>-25438</v>
          </cell>
          <cell r="AM154">
            <v>1450.0335908753223</v>
          </cell>
          <cell r="AO154">
            <v>16.354372396795206</v>
          </cell>
          <cell r="AP154">
            <v>1067.1428571428571</v>
          </cell>
          <cell r="AT154">
            <v>0</v>
          </cell>
          <cell r="AU154">
            <v>87.428571428571431</v>
          </cell>
        </row>
        <row r="155">
          <cell r="B155" t="str">
            <v>MD</v>
          </cell>
          <cell r="AK155">
            <v>1579</v>
          </cell>
          <cell r="AM155">
            <v>968.31952571675447</v>
          </cell>
          <cell r="AO155">
            <v>81.311217056394668</v>
          </cell>
          <cell r="AP155">
            <v>675.57142857142856</v>
          </cell>
          <cell r="AT155">
            <v>2.670972168519735</v>
          </cell>
          <cell r="AU155">
            <v>23.571428571428573</v>
          </cell>
        </row>
        <row r="156">
          <cell r="B156" t="str">
            <v>MD</v>
          </cell>
          <cell r="AK156">
            <v>2390</v>
          </cell>
          <cell r="AM156">
            <v>960.10005398549038</v>
          </cell>
          <cell r="AO156">
            <v>93.580070336543599</v>
          </cell>
          <cell r="AP156">
            <v>725.28571428571433</v>
          </cell>
          <cell r="AT156">
            <v>0.63092975357145742</v>
          </cell>
          <cell r="AU156">
            <v>21.571428571428573</v>
          </cell>
        </row>
        <row r="157">
          <cell r="B157" t="str">
            <v>MD</v>
          </cell>
          <cell r="AK157">
            <v>2517</v>
          </cell>
          <cell r="AM157">
            <v>953.01486935314085</v>
          </cell>
          <cell r="AO157">
            <v>81.493712094552791</v>
          </cell>
          <cell r="AP157">
            <v>742.14285714285711</v>
          </cell>
          <cell r="AT157">
            <v>-0.48123137206264704</v>
          </cell>
          <cell r="AU157">
            <v>21.857142857142858</v>
          </cell>
        </row>
        <row r="158">
          <cell r="B158" t="str">
            <v>MD</v>
          </cell>
          <cell r="AK158">
            <v>2530</v>
          </cell>
          <cell r="AM158">
            <v>944.94334811303941</v>
          </cell>
          <cell r="AO158">
            <v>55.612659046425357</v>
          </cell>
          <cell r="AP158">
            <v>781</v>
          </cell>
          <cell r="AT158">
            <v>6.2319013047040608</v>
          </cell>
          <cell r="AU158">
            <v>25.428571428571427</v>
          </cell>
        </row>
        <row r="159">
          <cell r="B159" t="str">
            <v>MD</v>
          </cell>
          <cell r="AK159">
            <v>1588</v>
          </cell>
          <cell r="AM159">
            <v>933.23882036771931</v>
          </cell>
          <cell r="AO159">
            <v>42.799382869095467</v>
          </cell>
          <cell r="AP159">
            <v>826</v>
          </cell>
          <cell r="AT159">
            <v>0.24465054211822604</v>
          </cell>
          <cell r="AU159">
            <v>23.428571428571427</v>
          </cell>
        </row>
        <row r="160">
          <cell r="B160" t="str">
            <v>MD</v>
          </cell>
          <cell r="AK160">
            <v>633</v>
          </cell>
          <cell r="AM160">
            <v>918.24650392989383</v>
          </cell>
          <cell r="AO160">
            <v>43.850932562798349</v>
          </cell>
          <cell r="AP160">
            <v>878.42857142857144</v>
          </cell>
          <cell r="AT160">
            <v>-0.3010299956639812</v>
          </cell>
          <cell r="AU160">
            <v>23.857142857142858</v>
          </cell>
        </row>
        <row r="161">
          <cell r="B161" t="str">
            <v>MD</v>
          </cell>
          <cell r="AK161">
            <v>3740</v>
          </cell>
          <cell r="AM161">
            <v>903.84598945671917</v>
          </cell>
          <cell r="AO161">
            <v>46.877625954635512</v>
          </cell>
          <cell r="AP161">
            <v>937</v>
          </cell>
          <cell r="AT161">
            <v>-14.206699082890459</v>
          </cell>
          <cell r="AU161">
            <v>29.714285714285715</v>
          </cell>
        </row>
        <row r="162">
          <cell r="B162" t="str">
            <v>MD</v>
          </cell>
          <cell r="AK162">
            <v>-1395</v>
          </cell>
          <cell r="AM162">
            <v>890.57976208245918</v>
          </cell>
          <cell r="AO162">
            <v>43.934647784227991</v>
          </cell>
          <cell r="AP162">
            <v>926.85714285714289</v>
          </cell>
          <cell r="AT162">
            <v>-2.1474731101597446</v>
          </cell>
          <cell r="AU162">
            <v>32.714285714285715</v>
          </cell>
        </row>
        <row r="163">
          <cell r="B163" t="str">
            <v>ME</v>
          </cell>
          <cell r="AK163">
            <v>595</v>
          </cell>
          <cell r="AM163">
            <v>193.64090980019171</v>
          </cell>
          <cell r="AO163">
            <v>100.00533452828837</v>
          </cell>
          <cell r="AP163">
            <v>32.714285714285715</v>
          </cell>
          <cell r="AT163">
            <v>0</v>
          </cell>
          <cell r="AU163">
            <v>0.8571428571428571</v>
          </cell>
        </row>
        <row r="164">
          <cell r="B164" t="str">
            <v>ME</v>
          </cell>
          <cell r="AK164">
            <v>2496</v>
          </cell>
          <cell r="AM164">
            <v>192.30340543472607</v>
          </cell>
          <cell r="AO164">
            <v>99.312184553446102</v>
          </cell>
          <cell r="AP164">
            <v>34.142857142857146</v>
          </cell>
          <cell r="AT164">
            <v>-1</v>
          </cell>
          <cell r="AU164">
            <v>1.4285714285714286</v>
          </cell>
        </row>
        <row r="165">
          <cell r="B165" t="str">
            <v>ME</v>
          </cell>
          <cell r="AK165">
            <v>-414</v>
          </cell>
          <cell r="AM165">
            <v>190.96590106926044</v>
          </cell>
          <cell r="AO165">
            <v>38.378214783311506</v>
          </cell>
          <cell r="AP165">
            <v>35</v>
          </cell>
          <cell r="AT165">
            <v>0</v>
          </cell>
          <cell r="AU165">
            <v>1.4285714285714286</v>
          </cell>
        </row>
        <row r="166">
          <cell r="B166" t="str">
            <v>ME</v>
          </cell>
          <cell r="AK166">
            <v>971</v>
          </cell>
          <cell r="AM166">
            <v>187.54783435751492</v>
          </cell>
          <cell r="AO166">
            <v>41.307301999357286</v>
          </cell>
          <cell r="AP166">
            <v>34.571428571428569</v>
          </cell>
          <cell r="AT166">
            <v>-1</v>
          </cell>
          <cell r="AU166">
            <v>1.2857142857142858</v>
          </cell>
        </row>
        <row r="167">
          <cell r="B167" t="str">
            <v>ME</v>
          </cell>
          <cell r="AK167">
            <v>971</v>
          </cell>
          <cell r="AM167">
            <v>184.42699083809509</v>
          </cell>
          <cell r="AO167">
            <v>47.441229750451164</v>
          </cell>
          <cell r="AP167">
            <v>36.571428571428569</v>
          </cell>
          <cell r="AT167">
            <v>0</v>
          </cell>
          <cell r="AU167">
            <v>1.8571428571428572</v>
          </cell>
        </row>
        <row r="168">
          <cell r="B168" t="str">
            <v>ME</v>
          </cell>
          <cell r="AK168">
            <v>2912</v>
          </cell>
          <cell r="AM168">
            <v>181.75198210716383</v>
          </cell>
          <cell r="AO168">
            <v>60.204118650965718</v>
          </cell>
          <cell r="AP168">
            <v>36.714285714285715</v>
          </cell>
          <cell r="AT168">
            <v>-1</v>
          </cell>
          <cell r="AU168">
            <v>1.5714285714285714</v>
          </cell>
        </row>
        <row r="169">
          <cell r="B169" t="str">
            <v>ME</v>
          </cell>
          <cell r="AK169">
            <v>-369</v>
          </cell>
          <cell r="AM169">
            <v>179.67141976088394</v>
          </cell>
          <cell r="AO169">
            <v>40.531216213716064</v>
          </cell>
          <cell r="AP169">
            <v>40.142857142857146</v>
          </cell>
          <cell r="AT169">
            <v>-0.430676558073393</v>
          </cell>
          <cell r="AU169">
            <v>2</v>
          </cell>
        </row>
        <row r="170">
          <cell r="B170" t="str">
            <v>MI</v>
          </cell>
          <cell r="AK170">
            <v>10266</v>
          </cell>
          <cell r="AM170">
            <v>647.06632504495508</v>
          </cell>
          <cell r="AO170">
            <v>76.666887842000008</v>
          </cell>
          <cell r="AP170">
            <v>1038.1428571428571</v>
          </cell>
          <cell r="AT170">
            <v>0</v>
          </cell>
          <cell r="AU170">
            <v>55.714285714285715</v>
          </cell>
        </row>
        <row r="171">
          <cell r="B171" t="str">
            <v>MI</v>
          </cell>
          <cell r="AK171">
            <v>10317</v>
          </cell>
          <cell r="AM171">
            <v>641.2425489264391</v>
          </cell>
          <cell r="AO171">
            <v>0</v>
          </cell>
          <cell r="AP171">
            <v>983</v>
          </cell>
          <cell r="AT171">
            <v>-1</v>
          </cell>
          <cell r="AU171">
            <v>54.142857142857146</v>
          </cell>
        </row>
        <row r="172">
          <cell r="B172" t="str">
            <v>MI</v>
          </cell>
          <cell r="AK172">
            <v>6569</v>
          </cell>
          <cell r="AM172">
            <v>641.2425489264391</v>
          </cell>
          <cell r="AO172">
            <v>103.4848751929886</v>
          </cell>
          <cell r="AP172">
            <v>1002.2857142857143</v>
          </cell>
          <cell r="AT172">
            <v>-0.31546487678572882</v>
          </cell>
          <cell r="AU172">
            <v>57.714285714285715</v>
          </cell>
        </row>
        <row r="173">
          <cell r="B173" t="str">
            <v>MI</v>
          </cell>
          <cell r="AK173">
            <v>67862</v>
          </cell>
          <cell r="AM173">
            <v>636.96182460000864</v>
          </cell>
          <cell r="AO173">
            <v>99.539591869301347</v>
          </cell>
          <cell r="AP173">
            <v>1014.1428571428571</v>
          </cell>
          <cell r="AT173">
            <v>-0.35057670426841453</v>
          </cell>
          <cell r="AU173">
            <v>61.142857142857146</v>
          </cell>
        </row>
        <row r="174">
          <cell r="B174" t="str">
            <v>MI</v>
          </cell>
          <cell r="AK174">
            <v>-34416</v>
          </cell>
          <cell r="AM174">
            <v>632.5417278536479</v>
          </cell>
          <cell r="AO174">
            <v>7.9613234008238445</v>
          </cell>
          <cell r="AP174">
            <v>988.28571428571433</v>
          </cell>
          <cell r="AT174">
            <v>0.29598832607742637</v>
          </cell>
          <cell r="AU174">
            <v>64.142857142857139</v>
          </cell>
        </row>
        <row r="175">
          <cell r="B175" t="str">
            <v>MI</v>
          </cell>
          <cell r="AK175">
            <v>13374</v>
          </cell>
          <cell r="AM175">
            <v>579.79922208288303</v>
          </cell>
          <cell r="AO175">
            <v>195.62208068745554</v>
          </cell>
          <cell r="AP175">
            <v>318.14285714285717</v>
          </cell>
          <cell r="AT175">
            <v>1.7972896380808772</v>
          </cell>
          <cell r="AU175">
            <v>31.857142857142858</v>
          </cell>
        </row>
        <row r="176">
          <cell r="B176" t="str">
            <v>MI</v>
          </cell>
          <cell r="AK176">
            <v>13241</v>
          </cell>
          <cell r="AM176">
            <v>577.74845647533721</v>
          </cell>
          <cell r="AO176">
            <v>131.97811193732647</v>
          </cell>
          <cell r="AP176">
            <v>346.71428571428572</v>
          </cell>
          <cell r="AT176">
            <v>-0.89127312421272697</v>
          </cell>
          <cell r="AU176">
            <v>33.714285714285715</v>
          </cell>
        </row>
        <row r="177">
          <cell r="B177" t="str">
            <v>MI</v>
          </cell>
          <cell r="AK177">
            <v>7255</v>
          </cell>
          <cell r="AM177">
            <v>574.72208392827929</v>
          </cell>
          <cell r="AO177">
            <v>200.73905550530122</v>
          </cell>
          <cell r="AP177">
            <v>375.28571428571428</v>
          </cell>
          <cell r="AT177">
            <v>1.768042774417488</v>
          </cell>
          <cell r="AU177">
            <v>41</v>
          </cell>
        </row>
        <row r="178">
          <cell r="B178" t="str">
            <v>MN</v>
          </cell>
          <cell r="AK178">
            <v>3775</v>
          </cell>
          <cell r="AM178">
            <v>500.34460855572962</v>
          </cell>
          <cell r="AO178">
            <v>65.775349582974755</v>
          </cell>
          <cell r="AP178">
            <v>430.71428571428572</v>
          </cell>
          <cell r="AT178">
            <v>1.1594250266943333</v>
          </cell>
          <cell r="AU178">
            <v>20.857142857142858</v>
          </cell>
        </row>
        <row r="179">
          <cell r="B179" t="str">
            <v>MN</v>
          </cell>
          <cell r="AK179">
            <v>6643</v>
          </cell>
          <cell r="AM179">
            <v>495.09961195796075</v>
          </cell>
          <cell r="AO179">
            <v>57.532570804946204</v>
          </cell>
          <cell r="AP179">
            <v>430.85714285714283</v>
          </cell>
          <cell r="AT179">
            <v>-1.8499047196936118</v>
          </cell>
          <cell r="AU179">
            <v>21.142857142857142</v>
          </cell>
        </row>
        <row r="180">
          <cell r="B180" t="str">
            <v>MN</v>
          </cell>
          <cell r="AK180">
            <v>6869</v>
          </cell>
          <cell r="AM180">
            <v>489.17048536917849</v>
          </cell>
          <cell r="AO180">
            <v>49.85808383799867</v>
          </cell>
          <cell r="AP180">
            <v>433.71428571428572</v>
          </cell>
          <cell r="AT180">
            <v>-2.1766024788761</v>
          </cell>
          <cell r="AU180">
            <v>21</v>
          </cell>
        </row>
        <row r="181">
          <cell r="B181" t="str">
            <v>MN</v>
          </cell>
          <cell r="AK181">
            <v>5934</v>
          </cell>
          <cell r="AM181">
            <v>482.41689443225187</v>
          </cell>
          <cell r="AO181">
            <v>36.240115507628822</v>
          </cell>
          <cell r="AP181">
            <v>473</v>
          </cell>
          <cell r="AT181">
            <v>-1.7095112913514545</v>
          </cell>
          <cell r="AU181">
            <v>20.714285714285715</v>
          </cell>
        </row>
        <row r="182">
          <cell r="B182" t="str">
            <v>MN</v>
          </cell>
          <cell r="AK182">
            <v>39648</v>
          </cell>
          <cell r="AM182">
            <v>473.27761942409938</v>
          </cell>
          <cell r="AO182">
            <v>26.10325177300815</v>
          </cell>
          <cell r="AP182">
            <v>492.71428571428572</v>
          </cell>
          <cell r="AT182">
            <v>5.3644291630532042</v>
          </cell>
          <cell r="AU182">
            <v>21.857142857142858</v>
          </cell>
        </row>
        <row r="183">
          <cell r="B183" t="str">
            <v>MN</v>
          </cell>
          <cell r="AK183">
            <v>5874</v>
          </cell>
          <cell r="AM183">
            <v>460.87557061265244</v>
          </cell>
          <cell r="AO183">
            <v>44.841257790967624</v>
          </cell>
          <cell r="AP183">
            <v>475.14285714285717</v>
          </cell>
          <cell r="AT183">
            <v>1.0514247652017925</v>
          </cell>
          <cell r="AU183">
            <v>21.285714285714285</v>
          </cell>
        </row>
        <row r="184">
          <cell r="B184" t="str">
            <v>MN</v>
          </cell>
          <cell r="AK184">
            <v>3351</v>
          </cell>
          <cell r="AM184">
            <v>453.80622737218124</v>
          </cell>
          <cell r="AO184">
            <v>49.187743818429546</v>
          </cell>
          <cell r="AP184">
            <v>486.57142857142856</v>
          </cell>
          <cell r="AT184">
            <v>-1.8098203722837707</v>
          </cell>
          <cell r="AU184">
            <v>22.142857142857142</v>
          </cell>
        </row>
        <row r="185">
          <cell r="B185" t="str">
            <v>MO</v>
          </cell>
          <cell r="AK185">
            <v>2444</v>
          </cell>
          <cell r="AM185">
            <v>241.73038301128011</v>
          </cell>
          <cell r="AO185">
            <v>57.400795400347668</v>
          </cell>
          <cell r="AP185">
            <v>191.14285714285714</v>
          </cell>
          <cell r="AT185">
            <v>0.93423950888032414</v>
          </cell>
          <cell r="AU185">
            <v>8.1428571428571423</v>
          </cell>
        </row>
        <row r="186">
          <cell r="B186" t="str">
            <v>MO</v>
          </cell>
          <cell r="AK186">
            <v>2793</v>
          </cell>
          <cell r="AM186">
            <v>238.82890520272255</v>
          </cell>
          <cell r="AO186">
            <v>56.077190658883175</v>
          </cell>
          <cell r="AP186">
            <v>201</v>
          </cell>
          <cell r="AT186">
            <v>0</v>
          </cell>
          <cell r="AU186">
            <v>6.5714285714285712</v>
          </cell>
        </row>
        <row r="187">
          <cell r="B187" t="str">
            <v>MO</v>
          </cell>
          <cell r="AK187">
            <v>5683</v>
          </cell>
          <cell r="AM187">
            <v>235.89500864770065</v>
          </cell>
          <cell r="AO187">
            <v>90.530199635326099</v>
          </cell>
          <cell r="AP187">
            <v>200.85714285714286</v>
          </cell>
          <cell r="AT187">
            <v>-1</v>
          </cell>
          <cell r="AU187">
            <v>5.2857142857142856</v>
          </cell>
        </row>
        <row r="188">
          <cell r="B188" t="str">
            <v>MO</v>
          </cell>
          <cell r="AK188">
            <v>3633</v>
          </cell>
          <cell r="AM188">
            <v>234.09576821893026</v>
          </cell>
          <cell r="AO188">
            <v>52.61791196079939</v>
          </cell>
          <cell r="AP188">
            <v>211.42857142857142</v>
          </cell>
          <cell r="AT188">
            <v>-2.6419267958111412</v>
          </cell>
          <cell r="AU188">
            <v>5.4285714285714288</v>
          </cell>
        </row>
        <row r="189">
          <cell r="B189" t="str">
            <v>MO</v>
          </cell>
          <cell r="AK189">
            <v>3921</v>
          </cell>
          <cell r="AM189">
            <v>231.03219667805104</v>
          </cell>
          <cell r="AO189">
            <v>50.057865177392237</v>
          </cell>
          <cell r="AP189">
            <v>208.28571428571428</v>
          </cell>
          <cell r="AT189">
            <v>0</v>
          </cell>
          <cell r="AU189">
            <v>8.7142857142857135</v>
          </cell>
        </row>
        <row r="190">
          <cell r="B190" t="str">
            <v>MO</v>
          </cell>
          <cell r="AK190">
            <v>4408</v>
          </cell>
          <cell r="AM190">
            <v>227.85515952454668</v>
          </cell>
          <cell r="AO190">
            <v>33.250739257945014</v>
          </cell>
          <cell r="AP190">
            <v>197.71428571428572</v>
          </cell>
          <cell r="AT190">
            <v>-1</v>
          </cell>
          <cell r="AU190">
            <v>11.285714285714286</v>
          </cell>
        </row>
        <row r="191">
          <cell r="B191" t="str">
            <v>MO</v>
          </cell>
          <cell r="AK191">
            <v>4003</v>
          </cell>
          <cell r="AM191">
            <v>223.15444128721876</v>
          </cell>
          <cell r="AO191">
            <v>49.353434097977491</v>
          </cell>
          <cell r="AP191">
            <v>182.14285714285714</v>
          </cell>
          <cell r="AT191">
            <v>-0.57571664249344512</v>
          </cell>
          <cell r="AU191">
            <v>12.857142857142858</v>
          </cell>
        </row>
        <row r="192">
          <cell r="B192" t="str">
            <v>MP</v>
          </cell>
          <cell r="AK192">
            <v>261</v>
          </cell>
          <cell r="AM192">
            <v>3000</v>
          </cell>
          <cell r="AO192">
            <v>10.046649249713282</v>
          </cell>
          <cell r="AP192">
            <v>1</v>
          </cell>
          <cell r="AT192">
            <v>0</v>
          </cell>
          <cell r="AU192">
            <v>0</v>
          </cell>
        </row>
        <row r="193">
          <cell r="B193" t="str">
            <v>MP</v>
          </cell>
          <cell r="AK193">
            <v>-9</v>
          </cell>
          <cell r="AM193">
            <v>2800</v>
          </cell>
          <cell r="AO193">
            <v>19.059446834201474</v>
          </cell>
          <cell r="AP193">
            <v>0.8571428571428571</v>
          </cell>
          <cell r="AT193">
            <v>0</v>
          </cell>
          <cell r="AU193">
            <v>0</v>
          </cell>
        </row>
        <row r="194">
          <cell r="B194" t="str">
            <v>MP</v>
          </cell>
          <cell r="AK194">
            <v>536</v>
          </cell>
          <cell r="AM194">
            <v>2700</v>
          </cell>
          <cell r="AO194">
            <v>18.366220369758818</v>
          </cell>
          <cell r="AP194">
            <v>0.7142857142857143</v>
          </cell>
          <cell r="AT194">
            <v>0</v>
          </cell>
          <cell r="AU194">
            <v>0</v>
          </cell>
        </row>
        <row r="195">
          <cell r="B195" t="str">
            <v>MP</v>
          </cell>
          <cell r="AK195">
            <v>0</v>
          </cell>
          <cell r="AM195">
            <v>2600</v>
          </cell>
          <cell r="AO195">
            <v>0</v>
          </cell>
          <cell r="AP195">
            <v>0.5714285714285714</v>
          </cell>
          <cell r="AT195">
            <v>0</v>
          </cell>
          <cell r="AU195">
            <v>0</v>
          </cell>
        </row>
        <row r="196">
          <cell r="B196" t="str">
            <v>MP</v>
          </cell>
          <cell r="AK196">
            <v>0</v>
          </cell>
          <cell r="AM196">
            <v>2600</v>
          </cell>
          <cell r="AO196">
            <v>0</v>
          </cell>
          <cell r="AP196">
            <v>0.5714285714285714</v>
          </cell>
          <cell r="AT196">
            <v>0</v>
          </cell>
          <cell r="AU196">
            <v>0</v>
          </cell>
        </row>
        <row r="197">
          <cell r="B197" t="str">
            <v>MP</v>
          </cell>
          <cell r="AK197">
            <v>108</v>
          </cell>
          <cell r="AM197">
            <v>2600</v>
          </cell>
          <cell r="AO197">
            <v>5.6536219602589055</v>
          </cell>
          <cell r="AP197">
            <v>0.5714285714285714</v>
          </cell>
          <cell r="AT197">
            <v>0</v>
          </cell>
          <cell r="AU197">
            <v>0</v>
          </cell>
        </row>
        <row r="198">
          <cell r="B198" t="str">
            <v>MP</v>
          </cell>
          <cell r="AK198">
            <v>0</v>
          </cell>
          <cell r="AM198">
            <v>2300</v>
          </cell>
          <cell r="AO198">
            <v>0</v>
          </cell>
          <cell r="AP198">
            <v>0.14285714285714285</v>
          </cell>
          <cell r="AT198">
            <v>0</v>
          </cell>
          <cell r="AU198">
            <v>0</v>
          </cell>
        </row>
        <row r="199">
          <cell r="B199" t="str">
            <v>MS</v>
          </cell>
          <cell r="AK199">
            <v>0</v>
          </cell>
          <cell r="AM199">
            <v>594.39459933227624</v>
          </cell>
          <cell r="AO199">
            <v>0</v>
          </cell>
          <cell r="AP199">
            <v>249.71428571428572</v>
          </cell>
          <cell r="AT199">
            <v>-1</v>
          </cell>
          <cell r="AU199">
            <v>10</v>
          </cell>
        </row>
        <row r="200">
          <cell r="B200" t="str">
            <v>MS</v>
          </cell>
          <cell r="AK200">
            <v>-17</v>
          </cell>
          <cell r="AM200">
            <v>594.39459933227624</v>
          </cell>
          <cell r="AO200">
            <v>24.382384965757133</v>
          </cell>
          <cell r="AP200">
            <v>288</v>
          </cell>
          <cell r="AT200">
            <v>1.9433582098747317</v>
          </cell>
          <cell r="AU200">
            <v>14</v>
          </cell>
        </row>
        <row r="201">
          <cell r="B201" t="str">
            <v>MS</v>
          </cell>
          <cell r="AK201">
            <v>5116</v>
          </cell>
          <cell r="AM201">
            <v>577.73495781564668</v>
          </cell>
          <cell r="AO201">
            <v>23.545242557315294</v>
          </cell>
          <cell r="AP201">
            <v>252.71428571428572</v>
          </cell>
          <cell r="AT201">
            <v>0</v>
          </cell>
          <cell r="AU201">
            <v>11.857142857142858</v>
          </cell>
        </row>
        <row r="202">
          <cell r="B202" t="str">
            <v>MS</v>
          </cell>
          <cell r="AK202">
            <v>-90</v>
          </cell>
          <cell r="AM202">
            <v>560.97495701277239</v>
          </cell>
          <cell r="AO202">
            <v>1161.9918990345868</v>
          </cell>
          <cell r="AP202">
            <v>220</v>
          </cell>
          <cell r="AT202">
            <v>-1</v>
          </cell>
          <cell r="AU202">
            <v>11.428571428571429</v>
          </cell>
        </row>
        <row r="203">
          <cell r="B203" t="str">
            <v>MS</v>
          </cell>
          <cell r="AK203">
            <v>6138</v>
          </cell>
          <cell r="AM203">
            <v>560.64042605862323</v>
          </cell>
          <cell r="AO203">
            <v>58.026875113484657</v>
          </cell>
          <cell r="AP203">
            <v>281.28571428571428</v>
          </cell>
          <cell r="AT203">
            <v>-2.4094208396532091</v>
          </cell>
          <cell r="AU203">
            <v>13.285714285714286</v>
          </cell>
        </row>
        <row r="204">
          <cell r="B204" t="str">
            <v>MS</v>
          </cell>
          <cell r="AK204">
            <v>-2142</v>
          </cell>
          <cell r="AM204">
            <v>553.98326007105436</v>
          </cell>
          <cell r="AO204">
            <v>47.881654559231059</v>
          </cell>
          <cell r="AP204">
            <v>312.57142857142856</v>
          </cell>
          <cell r="AT204">
            <v>-3.1062837195053907</v>
          </cell>
          <cell r="AU204">
            <v>14.428571428571429</v>
          </cell>
        </row>
        <row r="205">
          <cell r="B205" t="str">
            <v>MT</v>
          </cell>
          <cell r="AK205">
            <v>1532</v>
          </cell>
          <cell r="AM205">
            <v>50.977263588339277</v>
          </cell>
          <cell r="AO205">
            <v>63.653387086267088</v>
          </cell>
          <cell r="AP205">
            <v>4.4285714285714288</v>
          </cell>
          <cell r="AT205">
            <v>0</v>
          </cell>
          <cell r="AU205">
            <v>0.14285714285714285</v>
          </cell>
        </row>
        <row r="206">
          <cell r="B206" t="str">
            <v>MT</v>
          </cell>
          <cell r="AK206">
            <v>4184</v>
          </cell>
          <cell r="AM206">
            <v>50.425163260667723</v>
          </cell>
          <cell r="AO206">
            <v>126.26799430665302</v>
          </cell>
          <cell r="AP206">
            <v>4.1428571428571432</v>
          </cell>
          <cell r="AT206">
            <v>0</v>
          </cell>
          <cell r="AU206">
            <v>0.14285714285714285</v>
          </cell>
        </row>
        <row r="207">
          <cell r="B207" t="str">
            <v>MT</v>
          </cell>
          <cell r="AK207">
            <v>574</v>
          </cell>
          <cell r="AM207">
            <v>50.149113096831961</v>
          </cell>
          <cell r="AO207">
            <v>75.205936716632436</v>
          </cell>
          <cell r="AP207">
            <v>4.2857142857142856</v>
          </cell>
          <cell r="AT207">
            <v>0</v>
          </cell>
          <cell r="AU207">
            <v>0.14285714285714285</v>
          </cell>
        </row>
        <row r="208">
          <cell r="B208" t="str">
            <v>MT</v>
          </cell>
          <cell r="AK208">
            <v>876</v>
          </cell>
          <cell r="AM208">
            <v>49.689029490439005</v>
          </cell>
          <cell r="AO208">
            <v>-374.64594422441587</v>
          </cell>
          <cell r="AP208">
            <v>5</v>
          </cell>
          <cell r="AT208">
            <v>-1</v>
          </cell>
          <cell r="AU208">
            <v>0.14285714285714285</v>
          </cell>
        </row>
        <row r="209">
          <cell r="B209" t="str">
            <v>MT</v>
          </cell>
          <cell r="AK209">
            <v>1226</v>
          </cell>
          <cell r="AM209">
            <v>49.781046211717594</v>
          </cell>
          <cell r="AO209">
            <v>187.14952481667135</v>
          </cell>
          <cell r="AP209">
            <v>6.8571428571428568</v>
          </cell>
          <cell r="AT209">
            <v>0</v>
          </cell>
          <cell r="AU209">
            <v>0.14285714285714285</v>
          </cell>
        </row>
        <row r="210">
          <cell r="B210" t="str">
            <v>MT</v>
          </cell>
          <cell r="AK210">
            <v>1054</v>
          </cell>
          <cell r="AM210">
            <v>49.597012769160415</v>
          </cell>
          <cell r="AO210">
            <v>26.338072731486925</v>
          </cell>
          <cell r="AP210">
            <v>7.7142857142857144</v>
          </cell>
          <cell r="AT210">
            <v>0</v>
          </cell>
          <cell r="AU210">
            <v>0</v>
          </cell>
        </row>
        <row r="211">
          <cell r="B211" t="str">
            <v>MT</v>
          </cell>
          <cell r="AK211">
            <v>1216</v>
          </cell>
          <cell r="AM211">
            <v>48.308778671260143</v>
          </cell>
          <cell r="AO211">
            <v>181.60434083983267</v>
          </cell>
          <cell r="AP211">
            <v>6.2857142857142856</v>
          </cell>
          <cell r="AT211">
            <v>0</v>
          </cell>
          <cell r="AU211">
            <v>0</v>
          </cell>
        </row>
        <row r="212">
          <cell r="B212" t="str">
            <v>NC</v>
          </cell>
          <cell r="AK212">
            <v>8838</v>
          </cell>
          <cell r="AM212">
            <v>350.17417301506561</v>
          </cell>
          <cell r="AO212">
            <v>37.754953569914719</v>
          </cell>
          <cell r="AP212">
            <v>1038.7142857142858</v>
          </cell>
          <cell r="AT212">
            <v>0.83220025027142353</v>
          </cell>
          <cell r="AU212">
            <v>15.428571428571429</v>
          </cell>
        </row>
        <row r="213">
          <cell r="B213" t="str">
            <v>NC</v>
          </cell>
          <cell r="AK213">
            <v>-493</v>
          </cell>
          <cell r="AM213">
            <v>343.80394317227268</v>
          </cell>
          <cell r="AO213">
            <v>26.612243620300017</v>
          </cell>
          <cell r="AP213">
            <v>1031.5714285714287</v>
          </cell>
          <cell r="AT213">
            <v>0.75647079736603007</v>
          </cell>
          <cell r="AU213">
            <v>15.428571428571429</v>
          </cell>
        </row>
        <row r="214">
          <cell r="B214" t="str">
            <v>NC</v>
          </cell>
          <cell r="AK214">
            <v>4666</v>
          </cell>
          <cell r="AM214">
            <v>334.96477809455115</v>
          </cell>
          <cell r="AO214">
            <v>26.403929268066396</v>
          </cell>
          <cell r="AP214">
            <v>993.85714285714289</v>
          </cell>
          <cell r="AT214">
            <v>-0.37031006220289647</v>
          </cell>
          <cell r="AU214">
            <v>15.714285714285714</v>
          </cell>
        </row>
        <row r="215">
          <cell r="B215" t="str">
            <v>NC</v>
          </cell>
          <cell r="AK215">
            <v>1503</v>
          </cell>
          <cell r="AM215">
            <v>326.2858111045922</v>
          </cell>
          <cell r="AO215">
            <v>17.169504143987659</v>
          </cell>
          <cell r="AP215">
            <v>993.14285714285711</v>
          </cell>
          <cell r="AT215">
            <v>0.47270657975679514</v>
          </cell>
          <cell r="AU215">
            <v>16.428571428571427</v>
          </cell>
        </row>
        <row r="216">
          <cell r="B216" t="str">
            <v>NC</v>
          </cell>
          <cell r="AK216">
            <v>955</v>
          </cell>
          <cell r="AM216">
            <v>313.37572991431665</v>
          </cell>
          <cell r="AO216">
            <v>17.533694964511149</v>
          </cell>
          <cell r="AP216">
            <v>966.71428571428567</v>
          </cell>
          <cell r="AT216">
            <v>-0.55329475566511221</v>
          </cell>
          <cell r="AU216">
            <v>15.285714285714286</v>
          </cell>
        </row>
        <row r="217">
          <cell r="B217" t="str">
            <v>NC</v>
          </cell>
          <cell r="AK217">
            <v>7149</v>
          </cell>
          <cell r="AM217">
            <v>301.22894549514496</v>
          </cell>
          <cell r="AO217">
            <v>18.286344436314479</v>
          </cell>
          <cell r="AP217">
            <v>936.28571428571433</v>
          </cell>
          <cell r="AT217">
            <v>4.4965561056019201</v>
          </cell>
          <cell r="AU217">
            <v>19</v>
          </cell>
        </row>
        <row r="218">
          <cell r="B218" t="str">
            <v>NC</v>
          </cell>
          <cell r="AK218">
            <v>5462</v>
          </cell>
          <cell r="AM218">
            <v>290.02450276869416</v>
          </cell>
          <cell r="AO218">
            <v>23.675373581437551</v>
          </cell>
          <cell r="AP218">
            <v>878.42857142857144</v>
          </cell>
          <cell r="AT218">
            <v>-2.8277587705434639</v>
          </cell>
          <cell r="AU218">
            <v>20.714285714285715</v>
          </cell>
        </row>
        <row r="219">
          <cell r="B219" t="str">
            <v>NC</v>
          </cell>
          <cell r="AK219">
            <v>6753</v>
          </cell>
          <cell r="AM219">
            <v>281.65650853733302</v>
          </cell>
          <cell r="AO219">
            <v>32.747213500140838</v>
          </cell>
          <cell r="AP219">
            <v>821.28571428571433</v>
          </cell>
          <cell r="AT219">
            <v>1.0654171961373795</v>
          </cell>
          <cell r="AU219">
            <v>22.142857142857142</v>
          </cell>
        </row>
        <row r="220">
          <cell r="B220" t="str">
            <v>ND</v>
          </cell>
          <cell r="AK220">
            <v>276</v>
          </cell>
          <cell r="AM220">
            <v>380.8471058376864</v>
          </cell>
          <cell r="AO220">
            <v>95.406338698112648</v>
          </cell>
          <cell r="AP220">
            <v>36.428571428571431</v>
          </cell>
          <cell r="AT220">
            <v>0</v>
          </cell>
          <cell r="AU220">
            <v>1</v>
          </cell>
        </row>
        <row r="221">
          <cell r="B221" t="str">
            <v>ND</v>
          </cell>
          <cell r="AK221">
            <v>57</v>
          </cell>
          <cell r="AM221">
            <v>378.09019814289445</v>
          </cell>
          <cell r="AO221">
            <v>104.7195640776082</v>
          </cell>
          <cell r="AP221">
            <v>36.428571428571431</v>
          </cell>
          <cell r="AT221">
            <v>0</v>
          </cell>
          <cell r="AU221">
            <v>2</v>
          </cell>
        </row>
        <row r="222">
          <cell r="B222" t="str">
            <v>ND</v>
          </cell>
          <cell r="AK222">
            <v>603</v>
          </cell>
          <cell r="AM222">
            <v>375.59585308570172</v>
          </cell>
          <cell r="AO222">
            <v>43.721268076491654</v>
          </cell>
          <cell r="AP222">
            <v>40.571428571428569</v>
          </cell>
          <cell r="AT222">
            <v>-1</v>
          </cell>
          <cell r="AU222">
            <v>2</v>
          </cell>
        </row>
        <row r="223">
          <cell r="B223" t="str">
            <v>ND</v>
          </cell>
          <cell r="AK223">
            <v>1314</v>
          </cell>
          <cell r="AM223">
            <v>369.688193739719</v>
          </cell>
          <cell r="AO223">
            <v>27.143535337659745</v>
          </cell>
          <cell r="AP223">
            <v>37.428571428571431</v>
          </cell>
          <cell r="AT223">
            <v>-0.430676558073393</v>
          </cell>
          <cell r="AU223">
            <v>2.1428571428571428</v>
          </cell>
        </row>
        <row r="224">
          <cell r="B224" t="str">
            <v>ND</v>
          </cell>
          <cell r="AK224">
            <v>722</v>
          </cell>
          <cell r="AM224">
            <v>360.36722010494628</v>
          </cell>
          <cell r="AO224">
            <v>48.439497569439851</v>
          </cell>
          <cell r="AP224">
            <v>32.142857142857146</v>
          </cell>
          <cell r="AT224">
            <v>0</v>
          </cell>
          <cell r="AU224">
            <v>2.1428571428571428</v>
          </cell>
        </row>
        <row r="225">
          <cell r="B225" t="str">
            <v>ND</v>
          </cell>
          <cell r="AK225">
            <v>972</v>
          </cell>
          <cell r="AM225">
            <v>355.24724867176127</v>
          </cell>
          <cell r="AO225">
            <v>69.121597936994618</v>
          </cell>
          <cell r="AP225">
            <v>32.142857142857146</v>
          </cell>
          <cell r="AT225">
            <v>-1</v>
          </cell>
          <cell r="AU225">
            <v>1.7142857142857142</v>
          </cell>
        </row>
        <row r="226">
          <cell r="B226" t="str">
            <v>ND</v>
          </cell>
          <cell r="AK226">
            <v>528</v>
          </cell>
          <cell r="AM226">
            <v>351.70265306417161</v>
          </cell>
          <cell r="AO226">
            <v>55.923658861179604</v>
          </cell>
          <cell r="AP226">
            <v>34.285714285714285</v>
          </cell>
          <cell r="AT226">
            <v>-0.35620718710802207</v>
          </cell>
          <cell r="AU226">
            <v>1.8571428571428572</v>
          </cell>
        </row>
        <row r="227">
          <cell r="B227" t="str">
            <v>NE</v>
          </cell>
          <cell r="AK227">
            <v>105</v>
          </cell>
          <cell r="AM227">
            <v>806.73164086306758</v>
          </cell>
          <cell r="AO227">
            <v>92.182266553765842</v>
          </cell>
          <cell r="AP227">
            <v>201</v>
          </cell>
          <cell r="AT227">
            <v>0</v>
          </cell>
          <cell r="AU227">
            <v>1.4285714285714286</v>
          </cell>
        </row>
        <row r="228">
          <cell r="B228" t="str">
            <v>NE</v>
          </cell>
          <cell r="AK228">
            <v>728</v>
          </cell>
          <cell r="AM228">
            <v>800.68832359403257</v>
          </cell>
          <cell r="AO228">
            <v>118.73729823442864</v>
          </cell>
          <cell r="AP228">
            <v>219</v>
          </cell>
          <cell r="AT228">
            <v>-1</v>
          </cell>
          <cell r="AU228">
            <v>2.5714285714285716</v>
          </cell>
        </row>
        <row r="229">
          <cell r="B229" t="str">
            <v>NE</v>
          </cell>
          <cell r="AK229">
            <v>582</v>
          </cell>
          <cell r="AM229">
            <v>796.02779925943764</v>
          </cell>
          <cell r="AO229">
            <v>65.34541508830182</v>
          </cell>
          <cell r="AP229">
            <v>234</v>
          </cell>
          <cell r="AT229">
            <v>0</v>
          </cell>
          <cell r="AU229">
            <v>2.5714285714285716</v>
          </cell>
        </row>
        <row r="230">
          <cell r="B230" t="str">
            <v>NE</v>
          </cell>
          <cell r="AK230">
            <v>105</v>
          </cell>
          <cell r="AM230">
            <v>787.62861254654126</v>
          </cell>
          <cell r="AO230">
            <v>40.339115144266266</v>
          </cell>
          <cell r="AP230">
            <v>246.42857142857142</v>
          </cell>
          <cell r="AT230">
            <v>-1</v>
          </cell>
          <cell r="AU230">
            <v>2.2857142857142856</v>
          </cell>
        </row>
        <row r="231">
          <cell r="B231" t="str">
            <v>NE</v>
          </cell>
          <cell r="AK231">
            <v>57</v>
          </cell>
          <cell r="AM231">
            <v>774.21039962715804</v>
          </cell>
          <cell r="AO231">
            <v>41.398698047448207</v>
          </cell>
          <cell r="AP231">
            <v>265.14285714285717</v>
          </cell>
          <cell r="AT231">
            <v>-1.1666666666666667</v>
          </cell>
          <cell r="AU231">
            <v>3.1428571428571428</v>
          </cell>
        </row>
        <row r="232">
          <cell r="B232" t="str">
            <v>NE</v>
          </cell>
          <cell r="AK232">
            <v>-261</v>
          </cell>
          <cell r="AM232">
            <v>761.35554679217648</v>
          </cell>
          <cell r="AO232">
            <v>40.061548523252526</v>
          </cell>
          <cell r="AP232">
            <v>270</v>
          </cell>
          <cell r="AT232">
            <v>1</v>
          </cell>
          <cell r="AU232">
            <v>3.4285714285714284</v>
          </cell>
        </row>
        <row r="233">
          <cell r="B233" t="str">
            <v>NE</v>
          </cell>
          <cell r="AK233">
            <v>888</v>
          </cell>
          <cell r="AM233">
            <v>748.29583574468518</v>
          </cell>
          <cell r="AO233">
            <v>37.725949554772534</v>
          </cell>
          <cell r="AP233">
            <v>284.57142857142856</v>
          </cell>
          <cell r="AT233">
            <v>-0.70669505261142374</v>
          </cell>
          <cell r="AU233">
            <v>4</v>
          </cell>
        </row>
        <row r="234">
          <cell r="B234" t="str">
            <v>NH</v>
          </cell>
          <cell r="AK234">
            <v>1211</v>
          </cell>
          <cell r="AM234">
            <v>370.39305857592291</v>
          </cell>
          <cell r="AO234">
            <v>97.444530256708248</v>
          </cell>
          <cell r="AP234">
            <v>56.285714285714285</v>
          </cell>
          <cell r="AT234">
            <v>-1</v>
          </cell>
          <cell r="AU234">
            <v>5.8571428571428568</v>
          </cell>
        </row>
        <row r="235">
          <cell r="B235" t="str">
            <v>NH</v>
          </cell>
          <cell r="AK235">
            <v>1303</v>
          </cell>
          <cell r="AM235">
            <v>367.76770907627082</v>
          </cell>
          <cell r="AO235">
            <v>145.30070217399881</v>
          </cell>
          <cell r="AP235">
            <v>56</v>
          </cell>
          <cell r="AT235">
            <v>0</v>
          </cell>
          <cell r="AU235">
            <v>5.8571428571428568</v>
          </cell>
        </row>
        <row r="236">
          <cell r="B236" t="str">
            <v>NH</v>
          </cell>
          <cell r="AK236">
            <v>0</v>
          </cell>
          <cell r="AM236">
            <v>366.0174760765027</v>
          </cell>
          <cell r="AO236">
            <v>0</v>
          </cell>
          <cell r="AP236">
            <v>67.714285714285708</v>
          </cell>
          <cell r="AT236">
            <v>-1</v>
          </cell>
          <cell r="AU236">
            <v>5.8571428571428568</v>
          </cell>
        </row>
        <row r="237">
          <cell r="B237" t="str">
            <v>NH</v>
          </cell>
          <cell r="AK237">
            <v>2814</v>
          </cell>
          <cell r="AM237">
            <v>366.0174760765027</v>
          </cell>
          <cell r="AO237">
            <v>23.979768668602333</v>
          </cell>
          <cell r="AP237">
            <v>75.285714285714292</v>
          </cell>
          <cell r="AT237">
            <v>3.1062837195053898</v>
          </cell>
          <cell r="AU237">
            <v>6.4285714285714288</v>
          </cell>
        </row>
        <row r="238">
          <cell r="B238" t="str">
            <v>NH</v>
          </cell>
          <cell r="AK238">
            <v>2990</v>
          </cell>
          <cell r="AM238">
            <v>355.58900445288447</v>
          </cell>
          <cell r="AO238">
            <v>41.378207604661576</v>
          </cell>
          <cell r="AP238">
            <v>70</v>
          </cell>
          <cell r="AT238">
            <v>-5.8849491923617157</v>
          </cell>
          <cell r="AU238">
            <v>5.8571428571428568</v>
          </cell>
        </row>
        <row r="239">
          <cell r="B239" t="str">
            <v>NH</v>
          </cell>
          <cell r="AK239">
            <v>-234</v>
          </cell>
          <cell r="AM239">
            <v>349.68196807866713</v>
          </cell>
          <cell r="AO239">
            <v>71.905928968102998</v>
          </cell>
          <cell r="AP239">
            <v>72.714285714285708</v>
          </cell>
          <cell r="AT239">
            <v>-3.454152480827382</v>
          </cell>
          <cell r="AU239">
            <v>6</v>
          </cell>
        </row>
        <row r="240">
          <cell r="B240" t="str">
            <v>NH</v>
          </cell>
          <cell r="AK240">
            <v>755</v>
          </cell>
          <cell r="AM240">
            <v>346.32735482911164</v>
          </cell>
          <cell r="AO240">
            <v>51.086329567311552</v>
          </cell>
          <cell r="AP240">
            <v>74</v>
          </cell>
          <cell r="AT240">
            <v>0</v>
          </cell>
          <cell r="AU240">
            <v>6</v>
          </cell>
        </row>
        <row r="241">
          <cell r="B241" t="str">
            <v>NJ</v>
          </cell>
          <cell r="AK241">
            <v>11418</v>
          </cell>
          <cell r="AM241">
            <v>1844.0623890094796</v>
          </cell>
          <cell r="AO241">
            <v>381.68637424706276</v>
          </cell>
          <cell r="AP241">
            <v>464.42857142857144</v>
          </cell>
          <cell r="AT241">
            <v>0.81446097117496608</v>
          </cell>
          <cell r="AU241">
            <v>76.142857142857139</v>
          </cell>
        </row>
        <row r="242">
          <cell r="B242" t="str">
            <v>NJ</v>
          </cell>
          <cell r="AK242">
            <v>11334</v>
          </cell>
          <cell r="AM242">
            <v>1840.7165878109442</v>
          </cell>
          <cell r="AO242">
            <v>342.05760894130265</v>
          </cell>
          <cell r="AP242">
            <v>511.28571428571428</v>
          </cell>
          <cell r="AT242">
            <v>-1.134615936506072</v>
          </cell>
          <cell r="AU242">
            <v>70.428571428571431</v>
          </cell>
        </row>
        <row r="243">
          <cell r="B243" t="str">
            <v>NJ</v>
          </cell>
          <cell r="AK243">
            <v>38267</v>
          </cell>
          <cell r="AM243">
            <v>1836.9903276132443</v>
          </cell>
          <cell r="AO243">
            <v>419.54194259922508</v>
          </cell>
          <cell r="AP243">
            <v>531.28571428571433</v>
          </cell>
          <cell r="AT243">
            <v>3.3738988121170297</v>
          </cell>
          <cell r="AU243">
            <v>68.285714285714292</v>
          </cell>
        </row>
        <row r="244">
          <cell r="B244" t="str">
            <v>NJ</v>
          </cell>
          <cell r="AK244">
            <v>-5013</v>
          </cell>
          <cell r="AM244">
            <v>1833.9578455904914</v>
          </cell>
          <cell r="AO244">
            <v>203.60649882174212</v>
          </cell>
          <cell r="AP244">
            <v>612.14285714285711</v>
          </cell>
          <cell r="AT244">
            <v>-2.1236349067207363</v>
          </cell>
          <cell r="AU244">
            <v>67.428571428571431</v>
          </cell>
        </row>
        <row r="245">
          <cell r="B245" t="str">
            <v>NJ</v>
          </cell>
          <cell r="AK245">
            <v>53102</v>
          </cell>
          <cell r="AM245">
            <v>1827.7250319865309</v>
          </cell>
          <cell r="AO245">
            <v>140.119502808687</v>
          </cell>
          <cell r="AP245">
            <v>641.71428571428567</v>
          </cell>
          <cell r="AT245">
            <v>-5.3171027523342245</v>
          </cell>
          <cell r="AU245">
            <v>74</v>
          </cell>
        </row>
        <row r="246">
          <cell r="B246" t="str">
            <v>NJ</v>
          </cell>
          <cell r="AK246">
            <v>15689</v>
          </cell>
          <cell r="AM246">
            <v>1818.7059157122183</v>
          </cell>
          <cell r="AO246">
            <v>243.5000395949678</v>
          </cell>
          <cell r="AP246">
            <v>673.57142857142856</v>
          </cell>
          <cell r="AT246">
            <v>-3.454152480827382</v>
          </cell>
          <cell r="AU246">
            <v>81.285714285714292</v>
          </cell>
        </row>
        <row r="247">
          <cell r="B247" t="str">
            <v>NJ</v>
          </cell>
          <cell r="AK247">
            <v>14513</v>
          </cell>
          <cell r="AM247">
            <v>1813.5361493118055</v>
          </cell>
          <cell r="AO247">
            <v>214.44669526929223</v>
          </cell>
          <cell r="AP247">
            <v>777.14285714285711</v>
          </cell>
          <cell r="AT247">
            <v>0.85715519816257457</v>
          </cell>
          <cell r="AU247">
            <v>77.285714285714292</v>
          </cell>
        </row>
        <row r="248">
          <cell r="B248" t="str">
            <v>NJ</v>
          </cell>
          <cell r="AK248">
            <v>15807</v>
          </cell>
          <cell r="AM248">
            <v>1807.6837947070098</v>
          </cell>
          <cell r="AO248">
            <v>178.24085933207664</v>
          </cell>
          <cell r="AP248">
            <v>825.85714285714289</v>
          </cell>
          <cell r="AT248">
            <v>0.91646605464232545</v>
          </cell>
          <cell r="AU248">
            <v>82.714285714285708</v>
          </cell>
        </row>
        <row r="249">
          <cell r="B249" t="str">
            <v>NM</v>
          </cell>
          <cell r="AK249">
            <v>3206</v>
          </cell>
          <cell r="AM249">
            <v>432.21535409035414</v>
          </cell>
          <cell r="AO249">
            <v>51.138707014038786</v>
          </cell>
          <cell r="AP249">
            <v>180.28571428571428</v>
          </cell>
          <cell r="AT249">
            <v>0</v>
          </cell>
          <cell r="AU249">
            <v>5.4285714285714288</v>
          </cell>
        </row>
        <row r="250">
          <cell r="B250" t="str">
            <v>NM</v>
          </cell>
          <cell r="AK250">
            <v>3828</v>
          </cell>
          <cell r="AM250">
            <v>426.39652014652012</v>
          </cell>
          <cell r="AO250">
            <v>43.914913231598298</v>
          </cell>
          <cell r="AP250">
            <v>178.71428571428572</v>
          </cell>
          <cell r="AT250">
            <v>-3.1062837195053907</v>
          </cell>
          <cell r="AU250">
            <v>5.7142857142857144</v>
          </cell>
        </row>
        <row r="251">
          <cell r="B251" t="str">
            <v>NM</v>
          </cell>
          <cell r="AK251">
            <v>3227</v>
          </cell>
          <cell r="AM251">
            <v>419.71916971916971</v>
          </cell>
          <cell r="AO251">
            <v>47.306448727549252</v>
          </cell>
          <cell r="AP251">
            <v>168</v>
          </cell>
          <cell r="AT251">
            <v>3.1062837195053898</v>
          </cell>
          <cell r="AU251">
            <v>5.8571428571428568</v>
          </cell>
        </row>
        <row r="252">
          <cell r="B252" t="str">
            <v>NM</v>
          </cell>
          <cell r="AK252">
            <v>3693</v>
          </cell>
          <cell r="AM252">
            <v>413.6141636141636</v>
          </cell>
          <cell r="AO252">
            <v>18.494435116830715</v>
          </cell>
          <cell r="AP252">
            <v>168.42857142857142</v>
          </cell>
          <cell r="AT252">
            <v>-1</v>
          </cell>
          <cell r="AU252">
            <v>6.1428571428571432</v>
          </cell>
        </row>
        <row r="253">
          <cell r="B253" t="str">
            <v>NM</v>
          </cell>
          <cell r="AK253">
            <v>2631</v>
          </cell>
          <cell r="AM253">
            <v>398.3993437118437</v>
          </cell>
          <cell r="AO253">
            <v>26.834368192890118</v>
          </cell>
          <cell r="AP253">
            <v>141.28571428571428</v>
          </cell>
          <cell r="AT253">
            <v>0</v>
          </cell>
          <cell r="AU253">
            <v>6.8571428571428568</v>
          </cell>
        </row>
        <row r="254">
          <cell r="B254" t="str">
            <v>NM</v>
          </cell>
          <cell r="AK254">
            <v>4999</v>
          </cell>
          <cell r="AM254">
            <v>388.24023199023202</v>
          </cell>
          <cell r="AO254">
            <v>48.292408117080342</v>
          </cell>
          <cell r="AP254">
            <v>126.85714285714286</v>
          </cell>
          <cell r="AT254">
            <v>1.4747698473569486</v>
          </cell>
          <cell r="AU254">
            <v>6.5714285714285712</v>
          </cell>
        </row>
        <row r="255">
          <cell r="B255" t="str">
            <v>NM</v>
          </cell>
          <cell r="AK255">
            <v>1482</v>
          </cell>
          <cell r="AM255">
            <v>382.7075702075702</v>
          </cell>
          <cell r="AO255">
            <v>24.481313208166632</v>
          </cell>
          <cell r="AP255">
            <v>127.71428571428571</v>
          </cell>
          <cell r="AT255">
            <v>-3.8017840169239316</v>
          </cell>
          <cell r="AU255">
            <v>6</v>
          </cell>
        </row>
        <row r="256">
          <cell r="B256" t="str">
            <v>NV</v>
          </cell>
          <cell r="AK256">
            <v>1146</v>
          </cell>
          <cell r="AM256">
            <v>319.46154644868966</v>
          </cell>
          <cell r="AO256">
            <v>28.14489821449019</v>
          </cell>
          <cell r="AP256">
            <v>171.42857142857142</v>
          </cell>
          <cell r="AT256">
            <v>-1</v>
          </cell>
          <cell r="AU256">
            <v>3.4285714285714284</v>
          </cell>
        </row>
        <row r="257">
          <cell r="B257" t="str">
            <v>NV</v>
          </cell>
          <cell r="AK257">
            <v>2936</v>
          </cell>
          <cell r="AM257">
            <v>311.68999935661782</v>
          </cell>
          <cell r="AO257">
            <v>49.164570510115347</v>
          </cell>
          <cell r="AP257">
            <v>156.85714285714286</v>
          </cell>
          <cell r="AT257">
            <v>0.5</v>
          </cell>
          <cell r="AU257">
            <v>3</v>
          </cell>
        </row>
        <row r="258">
          <cell r="B258" t="str">
            <v>NV</v>
          </cell>
          <cell r="AK258">
            <v>2036</v>
          </cell>
          <cell r="AM258">
            <v>307.32646676803648</v>
          </cell>
          <cell r="AO258">
            <v>35.039464432377834</v>
          </cell>
          <cell r="AP258">
            <v>150.85714285714286</v>
          </cell>
          <cell r="AT258">
            <v>-0.5</v>
          </cell>
          <cell r="AU258">
            <v>3</v>
          </cell>
        </row>
        <row r="259">
          <cell r="B259" t="str">
            <v>NV</v>
          </cell>
          <cell r="AK259">
            <v>3724</v>
          </cell>
          <cell r="AM259">
            <v>301.30670283196451</v>
          </cell>
          <cell r="AO259">
            <v>33.452086911047566</v>
          </cell>
          <cell r="AP259">
            <v>137.85714285714286</v>
          </cell>
          <cell r="AT259">
            <v>0</v>
          </cell>
          <cell r="AU259">
            <v>2.8571428571428572</v>
          </cell>
        </row>
        <row r="260">
          <cell r="B260" t="str">
            <v>NV</v>
          </cell>
          <cell r="AK260">
            <v>2924</v>
          </cell>
          <cell r="AM260">
            <v>295.1276858817107</v>
          </cell>
          <cell r="AO260">
            <v>36.144942438533036</v>
          </cell>
          <cell r="AP260">
            <v>130.85714285714286</v>
          </cell>
          <cell r="AT260">
            <v>0</v>
          </cell>
          <cell r="AU260">
            <v>3.2857142857142856</v>
          </cell>
        </row>
        <row r="261">
          <cell r="B261" t="str">
            <v>NV</v>
          </cell>
          <cell r="AK261">
            <v>3618</v>
          </cell>
          <cell r="AM261">
            <v>289.52197978251132</v>
          </cell>
          <cell r="AO261">
            <v>40.302161177178981</v>
          </cell>
          <cell r="AP261">
            <v>126</v>
          </cell>
          <cell r="AT261">
            <v>-1</v>
          </cell>
          <cell r="AU261">
            <v>3.2857142857142856</v>
          </cell>
        </row>
        <row r="262">
          <cell r="B262" t="str">
            <v>NV</v>
          </cell>
          <cell r="AK262">
            <v>3114</v>
          </cell>
          <cell r="AM262">
            <v>284.58513634287556</v>
          </cell>
          <cell r="AO262">
            <v>58.636267960626604</v>
          </cell>
          <cell r="AP262">
            <v>117.42857142857143</v>
          </cell>
          <cell r="AT262">
            <v>-10</v>
          </cell>
          <cell r="AU262">
            <v>4.7142857142857144</v>
          </cell>
        </row>
        <row r="263">
          <cell r="B263" t="str">
            <v>NY</v>
          </cell>
          <cell r="AK263">
            <v>43143</v>
          </cell>
          <cell r="AM263">
            <v>1952.0208077284553</v>
          </cell>
          <cell r="AO263">
            <v>384.77320284218035</v>
          </cell>
          <cell r="AP263">
            <v>920.28571428571433</v>
          </cell>
          <cell r="AT263">
            <v>3.4155134417951341</v>
          </cell>
          <cell r="AU263">
            <v>46.428571428571431</v>
          </cell>
        </row>
        <row r="264">
          <cell r="B264" t="str">
            <v>NY</v>
          </cell>
          <cell r="AK264">
            <v>51034</v>
          </cell>
          <cell r="AM264">
            <v>1948.5075180027807</v>
          </cell>
          <cell r="AO264">
            <v>373.67534041620007</v>
          </cell>
          <cell r="AP264">
            <v>1012.5714285714286</v>
          </cell>
          <cell r="AT264">
            <v>-4.2981034438111951</v>
          </cell>
          <cell r="AU264">
            <v>48.571428571428569</v>
          </cell>
        </row>
        <row r="265">
          <cell r="B265" t="str">
            <v>NY</v>
          </cell>
          <cell r="AK265">
            <v>52625</v>
          </cell>
          <cell r="AM265">
            <v>1944.8964940094811</v>
          </cell>
          <cell r="AO265">
            <v>335.21908101592862</v>
          </cell>
          <cell r="AP265">
            <v>1046.7142857142858</v>
          </cell>
          <cell r="AT265">
            <v>2.8974128724014556</v>
          </cell>
          <cell r="AU265">
            <v>50.571428571428569</v>
          </cell>
        </row>
        <row r="266">
          <cell r="B266" t="str">
            <v>NY</v>
          </cell>
          <cell r="AK266">
            <v>66815</v>
          </cell>
          <cell r="AM266">
            <v>1940.8791012192144</v>
          </cell>
          <cell r="AO266">
            <v>235.6961460523174</v>
          </cell>
          <cell r="AP266">
            <v>1093.7142857142858</v>
          </cell>
          <cell r="AT266">
            <v>-5.4685432205015259</v>
          </cell>
          <cell r="AU266">
            <v>52</v>
          </cell>
        </row>
        <row r="267">
          <cell r="B267" t="str">
            <v>NY</v>
          </cell>
          <cell r="AK267">
            <v>55730</v>
          </cell>
          <cell r="AM267">
            <v>1935.1796502440347</v>
          </cell>
          <cell r="AO267">
            <v>242.2276932168497</v>
          </cell>
          <cell r="AP267">
            <v>1132</v>
          </cell>
          <cell r="AT267">
            <v>-2.7580874894503942</v>
          </cell>
          <cell r="AU267">
            <v>56.428571428571431</v>
          </cell>
        </row>
        <row r="268">
          <cell r="B268" t="str">
            <v>NY</v>
          </cell>
          <cell r="AK268">
            <v>53079</v>
          </cell>
          <cell r="AM268">
            <v>1929.6499482599932</v>
          </cell>
          <cell r="AO268">
            <v>247.76622405628282</v>
          </cell>
          <cell r="AP268">
            <v>1200</v>
          </cell>
          <cell r="AT268">
            <v>-19.059446834201452</v>
          </cell>
          <cell r="AU268">
            <v>58.714285714285715</v>
          </cell>
        </row>
        <row r="269">
          <cell r="B269" t="str">
            <v>NY</v>
          </cell>
          <cell r="AK269">
            <v>51192</v>
          </cell>
          <cell r="AM269">
            <v>1924.2591318141554</v>
          </cell>
          <cell r="AO269">
            <v>247.7833729980884</v>
          </cell>
          <cell r="AP269">
            <v>1302.8571428571429</v>
          </cell>
          <cell r="AT269">
            <v>-5.1908930696844315</v>
          </cell>
          <cell r="AU269">
            <v>62.285714285714285</v>
          </cell>
        </row>
        <row r="270">
          <cell r="B270" t="str">
            <v>OH</v>
          </cell>
          <cell r="AK270">
            <v>10322</v>
          </cell>
          <cell r="AM270">
            <v>333.35904050616233</v>
          </cell>
          <cell r="AO270">
            <v>83.176113926307778</v>
          </cell>
          <cell r="AP270">
            <v>401.71428571428572</v>
          </cell>
          <cell r="AT270">
            <v>-1.4982964498672584</v>
          </cell>
          <cell r="AU270">
            <v>23.285714285714285</v>
          </cell>
        </row>
        <row r="271">
          <cell r="B271" t="str">
            <v>OH</v>
          </cell>
          <cell r="AK271">
            <v>4184</v>
          </cell>
          <cell r="AM271">
            <v>330.59254011893739</v>
          </cell>
          <cell r="AO271">
            <v>74.222851115616592</v>
          </cell>
          <cell r="AP271">
            <v>407.57142857142856</v>
          </cell>
          <cell r="AT271">
            <v>0.51347022905549644</v>
          </cell>
          <cell r="AU271">
            <v>28.285714285714285</v>
          </cell>
        </row>
        <row r="272">
          <cell r="B272" t="str">
            <v>OH</v>
          </cell>
          <cell r="AK272">
            <v>6848</v>
          </cell>
          <cell r="AM272">
            <v>327.51959661189676</v>
          </cell>
          <cell r="AO272">
            <v>72.720083834927223</v>
          </cell>
          <cell r="AP272">
            <v>423.28571428571428</v>
          </cell>
          <cell r="AT272">
            <v>-0.90947481200908442</v>
          </cell>
          <cell r="AU272">
            <v>31.714285714285715</v>
          </cell>
        </row>
        <row r="273">
          <cell r="B273" t="str">
            <v>OH</v>
          </cell>
          <cell r="AK273">
            <v>8801</v>
          </cell>
          <cell r="AM273">
            <v>324.41260386932112</v>
          </cell>
          <cell r="AO273">
            <v>74.487257732850168</v>
          </cell>
          <cell r="AP273">
            <v>439.57142857142856</v>
          </cell>
          <cell r="AT273">
            <v>-10.740053666281314</v>
          </cell>
          <cell r="AU273">
            <v>31.571428571428573</v>
          </cell>
        </row>
        <row r="274">
          <cell r="B274" t="str">
            <v>OH</v>
          </cell>
          <cell r="AK274">
            <v>4184</v>
          </cell>
          <cell r="AM274">
            <v>321.40775883335061</v>
          </cell>
          <cell r="AO274">
            <v>54.635574360830134</v>
          </cell>
          <cell r="AP274">
            <v>456</v>
          </cell>
          <cell r="AT274">
            <v>-0.75647079736603007</v>
          </cell>
          <cell r="AU274">
            <v>32</v>
          </cell>
        </row>
        <row r="275">
          <cell r="B275" t="str">
            <v>OH</v>
          </cell>
          <cell r="AK275">
            <v>6246</v>
          </cell>
          <cell r="AM275">
            <v>317.35589980467654</v>
          </cell>
          <cell r="AO275">
            <v>52.391260543304</v>
          </cell>
          <cell r="AP275">
            <v>481</v>
          </cell>
          <cell r="AT275">
            <v>-28.071034525938607</v>
          </cell>
          <cell r="AU275">
            <v>34.428571428571431</v>
          </cell>
        </row>
        <row r="276">
          <cell r="B276" t="str">
            <v>OH</v>
          </cell>
          <cell r="AK276">
            <v>11777</v>
          </cell>
          <cell r="AM276">
            <v>313.18486845162971</v>
          </cell>
          <cell r="AO276">
            <v>57.350174136922249</v>
          </cell>
          <cell r="AP276">
            <v>479</v>
          </cell>
          <cell r="AT276">
            <v>-2.9164066268968187</v>
          </cell>
          <cell r="AU276">
            <v>36.428571428571431</v>
          </cell>
        </row>
        <row r="277">
          <cell r="B277" t="str">
            <v>OH</v>
          </cell>
          <cell r="AK277">
            <v>8182</v>
          </cell>
          <cell r="AM277">
            <v>309.42242792500383</v>
          </cell>
          <cell r="AO277">
            <v>68.494098734728794</v>
          </cell>
          <cell r="AP277">
            <v>477.71428571428572</v>
          </cell>
          <cell r="AT277">
            <v>35.695958173264017</v>
          </cell>
          <cell r="AU277">
            <v>36.571428571428569</v>
          </cell>
        </row>
        <row r="278">
          <cell r="B278" t="str">
            <v>OK</v>
          </cell>
          <cell r="AK278">
            <v>10658</v>
          </cell>
          <cell r="AM278">
            <v>186.17783206875862</v>
          </cell>
          <cell r="AO278">
            <v>31.953709442857132</v>
          </cell>
          <cell r="AP278">
            <v>95.857142857142861</v>
          </cell>
          <cell r="AT278">
            <v>0</v>
          </cell>
          <cell r="AU278">
            <v>2</v>
          </cell>
        </row>
        <row r="279">
          <cell r="B279" t="str">
            <v>OK</v>
          </cell>
          <cell r="AK279">
            <v>-495</v>
          </cell>
          <cell r="AM279">
            <v>182.18270814279583</v>
          </cell>
          <cell r="AO279">
            <v>90.455264438619821</v>
          </cell>
          <cell r="AP279">
            <v>90.285714285714292</v>
          </cell>
          <cell r="AT279">
            <v>-1</v>
          </cell>
          <cell r="AU279">
            <v>2</v>
          </cell>
        </row>
        <row r="280">
          <cell r="B280" t="str">
            <v>OK</v>
          </cell>
          <cell r="AK280">
            <v>-1323</v>
          </cell>
          <cell r="AM280">
            <v>180.7920004470493</v>
          </cell>
          <cell r="AO280">
            <v>33.366528120246045</v>
          </cell>
          <cell r="AP280">
            <v>92</v>
          </cell>
          <cell r="AT280">
            <v>0.63092975357145742</v>
          </cell>
          <cell r="AU280">
            <v>2</v>
          </cell>
        </row>
        <row r="281">
          <cell r="B281" t="str">
            <v>OK</v>
          </cell>
          <cell r="AK281">
            <v>4170</v>
          </cell>
          <cell r="AM281">
            <v>177.07501806023586</v>
          </cell>
          <cell r="AO281">
            <v>50.216271871148805</v>
          </cell>
          <cell r="AP281">
            <v>83.571428571428569</v>
          </cell>
          <cell r="AT281">
            <v>0</v>
          </cell>
          <cell r="AU281">
            <v>1.5714285714285714</v>
          </cell>
        </row>
        <row r="282">
          <cell r="B282" t="str">
            <v>OK</v>
          </cell>
          <cell r="AK282">
            <v>4749</v>
          </cell>
          <cell r="AM282">
            <v>174.64760099129643</v>
          </cell>
          <cell r="AO282">
            <v>0</v>
          </cell>
          <cell r="AP282">
            <v>81.285714285714292</v>
          </cell>
          <cell r="AT282">
            <v>-1</v>
          </cell>
          <cell r="AU282">
            <v>2.1428571428571428</v>
          </cell>
        </row>
        <row r="283">
          <cell r="B283" t="str">
            <v>OK</v>
          </cell>
          <cell r="AK283">
            <v>2650</v>
          </cell>
          <cell r="AM283">
            <v>174.64760099129643</v>
          </cell>
          <cell r="AO283">
            <v>46.589504060978292</v>
          </cell>
          <cell r="AP283">
            <v>91</v>
          </cell>
          <cell r="AT283">
            <v>1.7095112913514547</v>
          </cell>
          <cell r="AU283">
            <v>2.5714285714285716</v>
          </cell>
        </row>
        <row r="284">
          <cell r="B284" t="str">
            <v>OK</v>
          </cell>
          <cell r="AK284">
            <v>2265</v>
          </cell>
          <cell r="AM284">
            <v>172.06847035554833</v>
          </cell>
          <cell r="AO284">
            <v>41.394641173342173</v>
          </cell>
          <cell r="AP284">
            <v>82.285714285714292</v>
          </cell>
          <cell r="AT284">
            <v>-0.75647079736603007</v>
          </cell>
          <cell r="AU284">
            <v>2.7142857142857144</v>
          </cell>
        </row>
        <row r="285">
          <cell r="B285" t="str">
            <v>OR</v>
          </cell>
          <cell r="AK285">
            <v>3078</v>
          </cell>
          <cell r="AM285">
            <v>115.97062976376448</v>
          </cell>
          <cell r="AO285">
            <v>52.037780296561785</v>
          </cell>
          <cell r="AP285">
            <v>93.285714285714292</v>
          </cell>
          <cell r="AT285">
            <v>0</v>
          </cell>
          <cell r="AU285">
            <v>1.7142857142857142</v>
          </cell>
        </row>
        <row r="286">
          <cell r="B286" t="str">
            <v>OR</v>
          </cell>
          <cell r="AK286">
            <v>339</v>
          </cell>
          <cell r="AM286">
            <v>114.4361346626401</v>
          </cell>
          <cell r="AO286">
            <v>29.579006367953227</v>
          </cell>
          <cell r="AP286">
            <v>88.571428571428569</v>
          </cell>
          <cell r="AT286">
            <v>-1</v>
          </cell>
          <cell r="AU286">
            <v>1.4285714285714286</v>
          </cell>
        </row>
        <row r="287">
          <cell r="B287" t="str">
            <v>OR</v>
          </cell>
          <cell r="AK287">
            <v>781</v>
          </cell>
          <cell r="AM287">
            <v>111.78564312433433</v>
          </cell>
          <cell r="AO287">
            <v>22.478026367008873</v>
          </cell>
          <cell r="AP287">
            <v>80.714285714285708</v>
          </cell>
          <cell r="AT287">
            <v>-1</v>
          </cell>
          <cell r="AU287">
            <v>1.5714285714285714</v>
          </cell>
        </row>
        <row r="288">
          <cell r="B288" t="str">
            <v>OR</v>
          </cell>
          <cell r="AK288">
            <v>1993</v>
          </cell>
          <cell r="AM288">
            <v>108.39115396124097</v>
          </cell>
          <cell r="AO288">
            <v>34.776755092273532</v>
          </cell>
          <cell r="AP288">
            <v>68.142857142857139</v>
          </cell>
          <cell r="AT288">
            <v>0</v>
          </cell>
          <cell r="AU288">
            <v>1.4285714285714286</v>
          </cell>
        </row>
        <row r="289">
          <cell r="B289" t="str">
            <v>OR</v>
          </cell>
          <cell r="AK289">
            <v>2974</v>
          </cell>
          <cell r="AM289">
            <v>106.25216078997668</v>
          </cell>
          <cell r="AO289">
            <v>32.648894014205439</v>
          </cell>
          <cell r="AP289">
            <v>62.714285714285715</v>
          </cell>
          <cell r="AT289">
            <v>0</v>
          </cell>
          <cell r="AU289">
            <v>1.4285714285714286</v>
          </cell>
        </row>
        <row r="290">
          <cell r="B290" t="str">
            <v>OR</v>
          </cell>
          <cell r="AK290">
            <v>1894</v>
          </cell>
          <cell r="AM290">
            <v>104.02016791561392</v>
          </cell>
          <cell r="AO290">
            <v>41.000989718430425</v>
          </cell>
          <cell r="AP290">
            <v>55.428571428571431</v>
          </cell>
          <cell r="AT290">
            <v>-1</v>
          </cell>
          <cell r="AU290">
            <v>1.1428571428571428</v>
          </cell>
        </row>
        <row r="291">
          <cell r="B291" t="str">
            <v>OR</v>
          </cell>
          <cell r="AK291">
            <v>1819</v>
          </cell>
          <cell r="AM291">
            <v>102.27642348251804</v>
          </cell>
          <cell r="AO291">
            <v>47.295618109042444</v>
          </cell>
          <cell r="AP291">
            <v>51.571428571428569</v>
          </cell>
          <cell r="AT291">
            <v>-1.7095112913514545</v>
          </cell>
          <cell r="AU291">
            <v>1.5714285714285714</v>
          </cell>
        </row>
        <row r="292">
          <cell r="B292" t="str">
            <v>PA</v>
          </cell>
          <cell r="AK292">
            <v>3424</v>
          </cell>
          <cell r="AM292">
            <v>601.01968055541909</v>
          </cell>
          <cell r="AO292">
            <v>107.99210058226382</v>
          </cell>
          <cell r="AP292">
            <v>506.57142857142856</v>
          </cell>
          <cell r="AT292">
            <v>0.38331664256694642</v>
          </cell>
          <cell r="AU292">
            <v>49.571428571428569</v>
          </cell>
        </row>
        <row r="293">
          <cell r="B293" t="str">
            <v>PA</v>
          </cell>
          <cell r="AK293">
            <v>4055</v>
          </cell>
          <cell r="AM293">
            <v>597.17439008467284</v>
          </cell>
          <cell r="AO293">
            <v>150.84811137738046</v>
          </cell>
          <cell r="AP293">
            <v>523.57142857142856</v>
          </cell>
          <cell r="AT293">
            <v>-3.8017840169239316</v>
          </cell>
          <cell r="AU293">
            <v>55.142857142857146</v>
          </cell>
        </row>
        <row r="294">
          <cell r="B294" t="str">
            <v>PA</v>
          </cell>
          <cell r="AK294">
            <v>4497</v>
          </cell>
          <cell r="AM294">
            <v>594.43666806594683</v>
          </cell>
          <cell r="AO294">
            <v>104.0525138093882</v>
          </cell>
          <cell r="AP294">
            <v>523.71428571428567</v>
          </cell>
          <cell r="AT294">
            <v>-0.52441393455028507</v>
          </cell>
          <cell r="AU294">
            <v>55.428571428571431</v>
          </cell>
        </row>
        <row r="295">
          <cell r="B295" t="str">
            <v>PA</v>
          </cell>
          <cell r="AK295">
            <v>4612</v>
          </cell>
          <cell r="AM295">
            <v>590.48998048339593</v>
          </cell>
          <cell r="AO295">
            <v>74.510806974057331</v>
          </cell>
          <cell r="AP295">
            <v>525</v>
          </cell>
          <cell r="AT295">
            <v>-1.6216092786808154</v>
          </cell>
          <cell r="AU295">
            <v>56.285714285714285</v>
          </cell>
        </row>
        <row r="296">
          <cell r="B296" t="str">
            <v>PA</v>
          </cell>
          <cell r="AK296">
            <v>3254</v>
          </cell>
          <cell r="AM296">
            <v>585.02233622377503</v>
          </cell>
          <cell r="AO296">
            <v>116.48342938125704</v>
          </cell>
          <cell r="AP296">
            <v>523.71428571428567</v>
          </cell>
          <cell r="AT296">
            <v>-7.1734438535312526</v>
          </cell>
          <cell r="AU296">
            <v>60.285714285714285</v>
          </cell>
        </row>
        <row r="297">
          <cell r="B297" t="str">
            <v>PA</v>
          </cell>
          <cell r="AK297">
            <v>10731</v>
          </cell>
          <cell r="AM297">
            <v>581.55143508892286</v>
          </cell>
          <cell r="AO297">
            <v>95.714446363453263</v>
          </cell>
          <cell r="AP297">
            <v>645.42857142857144</v>
          </cell>
          <cell r="AT297">
            <v>25.991478870900373</v>
          </cell>
          <cell r="AU297">
            <v>63.428571428571431</v>
          </cell>
        </row>
        <row r="298">
          <cell r="B298" t="str">
            <v>PA</v>
          </cell>
          <cell r="AK298">
            <v>-2600</v>
          </cell>
          <cell r="AM298">
            <v>577.35515461577597</v>
          </cell>
          <cell r="AO298">
            <v>99.864237596448348</v>
          </cell>
          <cell r="AP298">
            <v>657.85714285714289</v>
          </cell>
          <cell r="AT298">
            <v>-2.3020108167262388</v>
          </cell>
          <cell r="AU298">
            <v>68</v>
          </cell>
        </row>
        <row r="299">
          <cell r="B299" t="str">
            <v>PR</v>
          </cell>
          <cell r="AK299">
            <v>-1251</v>
          </cell>
          <cell r="AM299">
            <v>518499.99999999994</v>
          </cell>
          <cell r="AO299">
            <v>25.507742633735155</v>
          </cell>
          <cell r="AP299">
            <v>178.57142857142858</v>
          </cell>
          <cell r="AT299">
            <v>0</v>
          </cell>
          <cell r="AU299">
            <v>0.5714285714285714</v>
          </cell>
        </row>
        <row r="300">
          <cell r="B300" t="str">
            <v>PR</v>
          </cell>
          <cell r="AK300">
            <v>-549</v>
          </cell>
          <cell r="AM300">
            <v>504600</v>
          </cell>
          <cell r="AO300">
            <v>56.990767702377937</v>
          </cell>
          <cell r="AP300">
            <v>167.57142857142858</v>
          </cell>
          <cell r="AT300">
            <v>0</v>
          </cell>
          <cell r="AU300">
            <v>0.8571428571428571</v>
          </cell>
        </row>
        <row r="301">
          <cell r="B301" t="str">
            <v>PR</v>
          </cell>
          <cell r="AK301">
            <v>-630</v>
          </cell>
          <cell r="AM301">
            <v>498500.00000000006</v>
          </cell>
          <cell r="AO301">
            <v>49.014590917165265</v>
          </cell>
          <cell r="AP301">
            <v>172.71428571428572</v>
          </cell>
          <cell r="AT301">
            <v>-1</v>
          </cell>
          <cell r="AU301">
            <v>0.8571428571428571</v>
          </cell>
        </row>
        <row r="302">
          <cell r="B302" t="str">
            <v>PR</v>
          </cell>
          <cell r="AK302">
            <v>-2655</v>
          </cell>
          <cell r="AM302">
            <v>491500</v>
          </cell>
          <cell r="AO302">
            <v>11.198388247842733</v>
          </cell>
          <cell r="AP302">
            <v>171</v>
          </cell>
          <cell r="AT302">
            <v>0</v>
          </cell>
          <cell r="AU302">
            <v>1.2857142857142858</v>
          </cell>
        </row>
        <row r="303">
          <cell r="B303" t="str">
            <v>PR</v>
          </cell>
          <cell r="AK303">
            <v>-1008</v>
          </cell>
          <cell r="AM303">
            <v>462000</v>
          </cell>
          <cell r="AO303">
            <v>28.2443300720088</v>
          </cell>
          <cell r="AP303">
            <v>139</v>
          </cell>
          <cell r="AT303">
            <v>0</v>
          </cell>
          <cell r="AU303">
            <v>1.2857142857142858</v>
          </cell>
        </row>
        <row r="304">
          <cell r="B304" t="str">
            <v>PR</v>
          </cell>
          <cell r="AK304">
            <v>-4365</v>
          </cell>
          <cell r="AM304">
            <v>450800</v>
          </cell>
          <cell r="AO304">
            <v>6.0895488541975356</v>
          </cell>
          <cell r="AP304">
            <v>146</v>
          </cell>
          <cell r="AT304">
            <v>-1</v>
          </cell>
          <cell r="AU304">
            <v>1.2857142857142858</v>
          </cell>
        </row>
        <row r="305">
          <cell r="B305" t="str">
            <v>PR</v>
          </cell>
          <cell r="AK305">
            <v>-792</v>
          </cell>
          <cell r="AM305">
            <v>402299.99999999994</v>
          </cell>
          <cell r="AO305">
            <v>31.340002384576632</v>
          </cell>
          <cell r="AP305">
            <v>89.428571428571431</v>
          </cell>
          <cell r="AT305">
            <v>0</v>
          </cell>
          <cell r="AU305">
            <v>1.5714285714285714</v>
          </cell>
        </row>
        <row r="306">
          <cell r="B306" t="str">
            <v>PR</v>
          </cell>
          <cell r="AK306">
            <v>-558</v>
          </cell>
          <cell r="AM306">
            <v>393500</v>
          </cell>
          <cell r="AO306">
            <v>43.644995442328934</v>
          </cell>
          <cell r="AP306">
            <v>87.285714285714292</v>
          </cell>
          <cell r="AT306">
            <v>0</v>
          </cell>
          <cell r="AU306">
            <v>1.2857142857142858</v>
          </cell>
        </row>
        <row r="307">
          <cell r="B307" t="str">
            <v>RI</v>
          </cell>
          <cell r="AK307">
            <v>1228</v>
          </cell>
          <cell r="AM307">
            <v>1485.6636440845666</v>
          </cell>
          <cell r="AO307">
            <v>221.61594799526063</v>
          </cell>
          <cell r="AP307">
            <v>82.714285714285708</v>
          </cell>
          <cell r="AT307">
            <v>-0.63092975357145731</v>
          </cell>
          <cell r="AU307">
            <v>10.857142857142858</v>
          </cell>
        </row>
        <row r="308">
          <cell r="B308" t="str">
            <v>RI</v>
          </cell>
          <cell r="AK308">
            <v>6420</v>
          </cell>
          <cell r="AM308">
            <v>1481.0241999089153</v>
          </cell>
          <cell r="AO308">
            <v>53.594013675391913</v>
          </cell>
          <cell r="AP308">
            <v>93</v>
          </cell>
          <cell r="AT308">
            <v>0</v>
          </cell>
          <cell r="AU308">
            <v>11.285714285714286</v>
          </cell>
        </row>
        <row r="309">
          <cell r="B309" t="str">
            <v>RI</v>
          </cell>
          <cell r="AK309">
            <v>0</v>
          </cell>
          <cell r="AM309">
            <v>1461.9930105353255</v>
          </cell>
          <cell r="AO309">
            <v>0</v>
          </cell>
          <cell r="AP309">
            <v>73.285714285714292</v>
          </cell>
          <cell r="AT309">
            <v>0</v>
          </cell>
          <cell r="AU309">
            <v>7.7142857142857144</v>
          </cell>
        </row>
        <row r="310">
          <cell r="B310" t="str">
            <v>RI</v>
          </cell>
          <cell r="AK310">
            <v>0</v>
          </cell>
          <cell r="AM310">
            <v>1461.9930105353255</v>
          </cell>
          <cell r="AO310">
            <v>0</v>
          </cell>
          <cell r="AP310">
            <v>88.857142857142861</v>
          </cell>
          <cell r="AT310">
            <v>-1</v>
          </cell>
          <cell r="AU310">
            <v>8.7142857142857135</v>
          </cell>
        </row>
        <row r="311">
          <cell r="B311" t="str">
            <v>RI</v>
          </cell>
          <cell r="AK311">
            <v>3656</v>
          </cell>
          <cell r="AM311">
            <v>1461.9930105353255</v>
          </cell>
          <cell r="AO311">
            <v>91.919246136805285</v>
          </cell>
          <cell r="AP311">
            <v>115.14285714285714</v>
          </cell>
          <cell r="AT311">
            <v>5.1908930696844333</v>
          </cell>
          <cell r="AU311">
            <v>11.285714285714286</v>
          </cell>
        </row>
        <row r="312">
          <cell r="B312" t="str">
            <v>RI</v>
          </cell>
          <cell r="AK312">
            <v>2323</v>
          </cell>
          <cell r="AM312">
            <v>1451.0098365684776</v>
          </cell>
          <cell r="AO312">
            <v>99.865106077388305</v>
          </cell>
          <cell r="AP312">
            <v>118.71428571428571</v>
          </cell>
          <cell r="AT312">
            <v>2.0600427171061453</v>
          </cell>
          <cell r="AU312">
            <v>11.285714285714286</v>
          </cell>
        </row>
        <row r="313">
          <cell r="B313" t="str">
            <v>RI</v>
          </cell>
          <cell r="AK313">
            <v>1910</v>
          </cell>
          <cell r="AM313">
            <v>1440.9734879435996</v>
          </cell>
          <cell r="AO313">
            <v>98.241868782756157</v>
          </cell>
          <cell r="AP313">
            <v>123.71428571428571</v>
          </cell>
          <cell r="AT313">
            <v>-3.8017840169239316</v>
          </cell>
          <cell r="AU313">
            <v>12.428571428571429</v>
          </cell>
        </row>
        <row r="314">
          <cell r="B314" t="str">
            <v>RI</v>
          </cell>
          <cell r="AK314">
            <v>1515</v>
          </cell>
          <cell r="AM314">
            <v>1430.8424567845243</v>
          </cell>
          <cell r="AO314">
            <v>86.221889264815829</v>
          </cell>
          <cell r="AP314">
            <v>128.85714285714286</v>
          </cell>
          <cell r="AT314">
            <v>0.38685280723454157</v>
          </cell>
          <cell r="AU314">
            <v>14</v>
          </cell>
        </row>
        <row r="315">
          <cell r="B315" t="str">
            <v>SC</v>
          </cell>
          <cell r="AK315">
            <v>-959</v>
          </cell>
          <cell r="AM315">
            <v>292.27873963910446</v>
          </cell>
          <cell r="AO315">
            <v>24.313567711041411</v>
          </cell>
          <cell r="AP315">
            <v>401.85714285714283</v>
          </cell>
          <cell r="AT315">
            <v>0</v>
          </cell>
          <cell r="AU315">
            <v>9.5714285714285712</v>
          </cell>
        </row>
        <row r="316">
          <cell r="B316" t="str">
            <v>SC</v>
          </cell>
          <cell r="AK316">
            <v>1662</v>
          </cell>
          <cell r="AM316">
            <v>284.06391822030116</v>
          </cell>
          <cell r="AO316">
            <v>19.609708208072657</v>
          </cell>
          <cell r="AP316">
            <v>378.85714285714283</v>
          </cell>
          <cell r="AT316">
            <v>2.1766024788760996</v>
          </cell>
          <cell r="AU316">
            <v>8.1428571428571423</v>
          </cell>
        </row>
        <row r="317">
          <cell r="B317" t="str">
            <v>SC</v>
          </cell>
          <cell r="AK317">
            <v>-1770</v>
          </cell>
          <cell r="AM317">
            <v>274.19845511454201</v>
          </cell>
          <cell r="AO317">
            <v>11.537472134532582</v>
          </cell>
          <cell r="AP317">
            <v>346.42857142857144</v>
          </cell>
          <cell r="AT317">
            <v>0</v>
          </cell>
          <cell r="AU317">
            <v>7.4285714285714288</v>
          </cell>
        </row>
        <row r="318">
          <cell r="B318" t="str">
            <v>SC</v>
          </cell>
          <cell r="AK318">
            <v>0</v>
          </cell>
          <cell r="AM318">
            <v>258.21026296065617</v>
          </cell>
          <cell r="AO318">
            <v>0</v>
          </cell>
          <cell r="AP318">
            <v>294.14285714285717</v>
          </cell>
          <cell r="AT318">
            <v>-1</v>
          </cell>
          <cell r="AU318">
            <v>7.2857142857142856</v>
          </cell>
        </row>
        <row r="319">
          <cell r="B319" t="str">
            <v>SC</v>
          </cell>
          <cell r="AK319">
            <v>-4032</v>
          </cell>
          <cell r="AM319">
            <v>258.21026296065617</v>
          </cell>
          <cell r="AO319">
            <v>20.465999204068972</v>
          </cell>
          <cell r="AP319">
            <v>331.71428571428572</v>
          </cell>
          <cell r="AT319">
            <v>1.1197145045860988</v>
          </cell>
          <cell r="AU319">
            <v>7.8571428571428568</v>
          </cell>
        </row>
        <row r="320">
          <cell r="B320" t="str">
            <v>SC</v>
          </cell>
          <cell r="AK320">
            <v>4386</v>
          </cell>
          <cell r="AM320">
            <v>249.61157138209575</v>
          </cell>
          <cell r="AO320">
            <v>25.116180020625091</v>
          </cell>
          <cell r="AP320">
            <v>316.71428571428572</v>
          </cell>
          <cell r="AT320">
            <v>-0.78118413690513089</v>
          </cell>
          <cell r="AU320">
            <v>7.8571428571428568</v>
          </cell>
        </row>
        <row r="321">
          <cell r="B321" t="str">
            <v>SC</v>
          </cell>
          <cell r="AK321">
            <v>1788</v>
          </cell>
          <cell r="AM321">
            <v>242.81706955439392</v>
          </cell>
          <cell r="AO321">
            <v>36.809139471986278</v>
          </cell>
          <cell r="AP321">
            <v>289.71428571428572</v>
          </cell>
          <cell r="AT321">
            <v>0.24465054211822604</v>
          </cell>
          <cell r="AU321">
            <v>7.4285714285714288</v>
          </cell>
        </row>
        <row r="322">
          <cell r="B322" t="str">
            <v>SC</v>
          </cell>
          <cell r="AK322">
            <v>11419</v>
          </cell>
          <cell r="AM322">
            <v>238.2874016692594</v>
          </cell>
          <cell r="AO322">
            <v>31.882216485224482</v>
          </cell>
          <cell r="AP322">
            <v>285.57142857142856</v>
          </cell>
          <cell r="AT322">
            <v>-0.38685280723454152</v>
          </cell>
          <cell r="AU322">
            <v>7.8571428571428568</v>
          </cell>
        </row>
        <row r="323">
          <cell r="B323" t="str">
            <v>SD</v>
          </cell>
          <cell r="AK323">
            <v>820</v>
          </cell>
          <cell r="AM323">
            <v>611.60961964592423</v>
          </cell>
          <cell r="AO323">
            <v>73.273108420006054</v>
          </cell>
          <cell r="AP323">
            <v>65.142857142857139</v>
          </cell>
          <cell r="AT323">
            <v>0</v>
          </cell>
          <cell r="AU323">
            <v>0.8571428571428571</v>
          </cell>
        </row>
        <row r="324">
          <cell r="B324" t="str">
            <v>SD</v>
          </cell>
          <cell r="AK324">
            <v>429</v>
          </cell>
          <cell r="AM324">
            <v>605.85120932153745</v>
          </cell>
          <cell r="AO324">
            <v>114.56847769708325</v>
          </cell>
          <cell r="AP324">
            <v>62.428571428571431</v>
          </cell>
          <cell r="AT324">
            <v>0</v>
          </cell>
          <cell r="AU324">
            <v>0.42857142857142855</v>
          </cell>
        </row>
        <row r="325">
          <cell r="B325" t="str">
            <v>SD</v>
          </cell>
          <cell r="AK325">
            <v>892</v>
          </cell>
          <cell r="AM325">
            <v>602.19683353875359</v>
          </cell>
          <cell r="AO325">
            <v>52.741883734687619</v>
          </cell>
          <cell r="AP325">
            <v>63.571428571428569</v>
          </cell>
          <cell r="AT325">
            <v>0</v>
          </cell>
          <cell r="AU325">
            <v>0.42857142857142855</v>
          </cell>
        </row>
        <row r="326">
          <cell r="B326" t="str">
            <v>SD</v>
          </cell>
          <cell r="AK326">
            <v>1195</v>
          </cell>
          <cell r="AM326">
            <v>594.33438867276391</v>
          </cell>
          <cell r="AO326">
            <v>40.987126444535306</v>
          </cell>
          <cell r="AP326">
            <v>58.142857142857146</v>
          </cell>
          <cell r="AT326">
            <v>-1</v>
          </cell>
          <cell r="AU326">
            <v>0.42857142857142855</v>
          </cell>
        </row>
        <row r="327">
          <cell r="B327" t="str">
            <v>SD</v>
          </cell>
          <cell r="AK327">
            <v>441</v>
          </cell>
          <cell r="AM327">
            <v>584.36790926517142</v>
          </cell>
          <cell r="AO327">
            <v>121.5776861521381</v>
          </cell>
          <cell r="AP327">
            <v>58.714285714285715</v>
          </cell>
          <cell r="AT327">
            <v>-1</v>
          </cell>
          <cell r="AU327">
            <v>0.8571428571428571</v>
          </cell>
        </row>
        <row r="328">
          <cell r="B328" t="str">
            <v>SD</v>
          </cell>
          <cell r="AK328">
            <v>3110</v>
          </cell>
          <cell r="AM328">
            <v>581.04574946264063</v>
          </cell>
          <cell r="AO328">
            <v>42.440050740784827</v>
          </cell>
          <cell r="AP328">
            <v>64.857142857142861</v>
          </cell>
          <cell r="AT328">
            <v>0</v>
          </cell>
          <cell r="AU328">
            <v>1.4285714285714286</v>
          </cell>
        </row>
        <row r="329">
          <cell r="B329" t="str">
            <v>SD</v>
          </cell>
          <cell r="AK329">
            <v>866</v>
          </cell>
          <cell r="AM329">
            <v>571.63296335547</v>
          </cell>
          <cell r="AO329">
            <v>37.315782377514118</v>
          </cell>
          <cell r="AP329">
            <v>64.571428571428569</v>
          </cell>
          <cell r="AT329">
            <v>0</v>
          </cell>
          <cell r="AU329">
            <v>1.1428571428571428</v>
          </cell>
        </row>
        <row r="330">
          <cell r="B330" t="str">
            <v>TN</v>
          </cell>
          <cell r="AK330">
            <v>2124</v>
          </cell>
          <cell r="AM330">
            <v>399.77812495288202</v>
          </cell>
          <cell r="AO330">
            <v>29.942950624665631</v>
          </cell>
          <cell r="AP330">
            <v>457.14285714285717</v>
          </cell>
          <cell r="AT330">
            <v>0.4499655373188523</v>
          </cell>
          <cell r="AU330">
            <v>7.7142857142857144</v>
          </cell>
        </row>
        <row r="331">
          <cell r="B331" t="str">
            <v>TN</v>
          </cell>
          <cell r="AK331">
            <v>8365</v>
          </cell>
          <cell r="AM331">
            <v>390.62998363483058</v>
          </cell>
          <cell r="AO331">
            <v>32.824777961268481</v>
          </cell>
          <cell r="AP331">
            <v>484.28571428571428</v>
          </cell>
          <cell r="AT331">
            <v>0.63092975357145742</v>
          </cell>
          <cell r="AU331">
            <v>7.7142857142857144</v>
          </cell>
        </row>
        <row r="332">
          <cell r="B332" t="str">
            <v>TN</v>
          </cell>
          <cell r="AK332">
            <v>4247</v>
          </cell>
          <cell r="AM332">
            <v>382.4676958978053</v>
          </cell>
          <cell r="AO332">
            <v>58.639568699921277</v>
          </cell>
          <cell r="AP332">
            <v>482.14285714285717</v>
          </cell>
          <cell r="AT332">
            <v>-0.31546487678572882</v>
          </cell>
          <cell r="AU332">
            <v>7.7142857142857144</v>
          </cell>
        </row>
        <row r="333">
          <cell r="B333" t="str">
            <v>TN</v>
          </cell>
          <cell r="AK333">
            <v>3739</v>
          </cell>
          <cell r="AM333">
            <v>377.97336339606841</v>
          </cell>
          <cell r="AO333">
            <v>32.448998621676296</v>
          </cell>
          <cell r="AP333">
            <v>500.71428571428572</v>
          </cell>
          <cell r="AT333">
            <v>2.7580874894503933</v>
          </cell>
          <cell r="AU333">
            <v>7.5714285714285712</v>
          </cell>
        </row>
        <row r="334">
          <cell r="B334" t="str">
            <v>TN</v>
          </cell>
          <cell r="AK334">
            <v>2034</v>
          </cell>
          <cell r="AM334">
            <v>369.98504982040066</v>
          </cell>
          <cell r="AO334">
            <v>43.87530399822581</v>
          </cell>
          <cell r="AP334">
            <v>490.71428571428572</v>
          </cell>
          <cell r="AT334">
            <v>-1.1197145045860988</v>
          </cell>
          <cell r="AU334">
            <v>6.8571428571428568</v>
          </cell>
        </row>
        <row r="335">
          <cell r="B335" t="str">
            <v>TN</v>
          </cell>
          <cell r="AK335">
            <v>2379</v>
          </cell>
          <cell r="AM335">
            <v>364.18591110848217</v>
          </cell>
          <cell r="AO335">
            <v>58.081788002411479</v>
          </cell>
          <cell r="AP335">
            <v>491.57142857142856</v>
          </cell>
          <cell r="AT335">
            <v>1.1197145045860988</v>
          </cell>
          <cell r="AU335">
            <v>6.4285714285714288</v>
          </cell>
        </row>
        <row r="336">
          <cell r="B336" t="str">
            <v>TN</v>
          </cell>
          <cell r="AK336">
            <v>4173</v>
          </cell>
          <cell r="AM336">
            <v>359.86555276810287</v>
          </cell>
          <cell r="AO336">
            <v>38.142979236316464</v>
          </cell>
          <cell r="AP336">
            <v>502.28571428571428</v>
          </cell>
          <cell r="AT336">
            <v>-1</v>
          </cell>
          <cell r="AU336">
            <v>5</v>
          </cell>
        </row>
        <row r="337">
          <cell r="B337" t="str">
            <v>TN</v>
          </cell>
          <cell r="AK337">
            <v>5433</v>
          </cell>
          <cell r="AM337">
            <v>353.38501525753395</v>
          </cell>
          <cell r="AO337">
            <v>20.230573474574506</v>
          </cell>
          <cell r="AP337">
            <v>487.14285714285717</v>
          </cell>
          <cell r="AT337">
            <v>0.4499655373188523</v>
          </cell>
          <cell r="AU337">
            <v>5.4285714285714288</v>
          </cell>
        </row>
        <row r="338">
          <cell r="B338" t="str">
            <v>TX</v>
          </cell>
          <cell r="AK338">
            <v>10669</v>
          </cell>
          <cell r="AM338">
            <v>262.1207476377391</v>
          </cell>
          <cell r="AO338">
            <v>32.363062299409769</v>
          </cell>
          <cell r="AP338">
            <v>1526.4285714285713</v>
          </cell>
          <cell r="AT338">
            <v>0</v>
          </cell>
          <cell r="AU338">
            <v>22.142857142857142</v>
          </cell>
        </row>
        <row r="339">
          <cell r="B339" t="str">
            <v>TX</v>
          </cell>
          <cell r="AK339">
            <v>13490</v>
          </cell>
          <cell r="AM339">
            <v>256.56637869565299</v>
          </cell>
          <cell r="AO339">
            <v>81.805001566155212</v>
          </cell>
          <cell r="AP339">
            <v>1533.7142857142858</v>
          </cell>
          <cell r="AT339">
            <v>-1</v>
          </cell>
          <cell r="AU339">
            <v>21.714285714285715</v>
          </cell>
        </row>
        <row r="340">
          <cell r="B340" t="str">
            <v>TX</v>
          </cell>
          <cell r="AK340">
            <v>-7081</v>
          </cell>
          <cell r="AM340">
            <v>254.40163380557908</v>
          </cell>
          <cell r="AO340">
            <v>36.123047381318173</v>
          </cell>
          <cell r="AP340">
            <v>1527.2857142857142</v>
          </cell>
          <cell r="AT340">
            <v>-0.66900161979978912</v>
          </cell>
          <cell r="AU340">
            <v>22.571428571428573</v>
          </cell>
        </row>
        <row r="341">
          <cell r="B341" t="str">
            <v>TX</v>
          </cell>
          <cell r="AK341">
            <v>12301</v>
          </cell>
          <cell r="AM341">
            <v>249.56658448213824</v>
          </cell>
          <cell r="AO341">
            <v>25.931807502082741</v>
          </cell>
          <cell r="AP341">
            <v>1602.1428571428571</v>
          </cell>
          <cell r="AT341">
            <v>1.7797429696227607</v>
          </cell>
          <cell r="AU341">
            <v>27.571428571428573</v>
          </cell>
        </row>
        <row r="342">
          <cell r="B342" t="str">
            <v>TX</v>
          </cell>
          <cell r="AK342">
            <v>6091</v>
          </cell>
          <cell r="AM342">
            <v>242.98413136812044</v>
          </cell>
          <cell r="AO342">
            <v>28.971801727197306</v>
          </cell>
          <cell r="AP342">
            <v>1515.2857142857142</v>
          </cell>
          <cell r="AT342">
            <v>-1.5335619341179532</v>
          </cell>
          <cell r="AU342">
            <v>23.142857142857142</v>
          </cell>
        </row>
        <row r="343">
          <cell r="B343" t="str">
            <v>TX</v>
          </cell>
          <cell r="AK343">
            <v>15297</v>
          </cell>
          <cell r="AM343">
            <v>237.23975347016579</v>
          </cell>
          <cell r="AO343">
            <v>29.042497112143405</v>
          </cell>
          <cell r="AP343">
            <v>1449.1428571428571</v>
          </cell>
          <cell r="AT343">
            <v>-7.9661672362978013</v>
          </cell>
          <cell r="AU343">
            <v>23.714285714285715</v>
          </cell>
        </row>
        <row r="344">
          <cell r="B344" t="str">
            <v>TX</v>
          </cell>
          <cell r="AK344">
            <v>3514</v>
          </cell>
          <cell r="AM344">
            <v>231.64466832325067</v>
          </cell>
          <cell r="AO344">
            <v>27.439313830783259</v>
          </cell>
          <cell r="AP344">
            <v>1478.5714285714287</v>
          </cell>
          <cell r="AT344">
            <v>1.179249584839376</v>
          </cell>
          <cell r="AU344">
            <v>24.571428571428573</v>
          </cell>
        </row>
        <row r="345">
          <cell r="B345" t="str">
            <v>TX</v>
          </cell>
          <cell r="AK345">
            <v>-687</v>
          </cell>
          <cell r="AM345">
            <v>225.86636025460524</v>
          </cell>
          <cell r="AO345">
            <v>26.986908179781398</v>
          </cell>
          <cell r="AP345">
            <v>1429.7142857142858</v>
          </cell>
          <cell r="AT345">
            <v>0.5757166424934449</v>
          </cell>
          <cell r="AU345">
            <v>23.142857142857142</v>
          </cell>
        </row>
        <row r="346">
          <cell r="B346" t="str">
            <v>UT</v>
          </cell>
          <cell r="AK346">
            <v>1591</v>
          </cell>
          <cell r="AM346">
            <v>382.64960246670211</v>
          </cell>
          <cell r="AO346">
            <v>36.383277198976089</v>
          </cell>
          <cell r="AP346">
            <v>336.71428571428572</v>
          </cell>
          <cell r="AT346">
            <v>0</v>
          </cell>
          <cell r="AU346">
            <v>2</v>
          </cell>
        </row>
        <row r="347">
          <cell r="B347" t="str">
            <v>UT</v>
          </cell>
          <cell r="AK347">
            <v>2388</v>
          </cell>
          <cell r="AM347">
            <v>375.42864890474584</v>
          </cell>
          <cell r="AO347">
            <v>33.015336993849665</v>
          </cell>
          <cell r="AP347">
            <v>331.85714285714283</v>
          </cell>
          <cell r="AT347">
            <v>0</v>
          </cell>
          <cell r="AU347">
            <v>1.5714285714285714</v>
          </cell>
        </row>
        <row r="348">
          <cell r="B348" t="str">
            <v>UT</v>
          </cell>
          <cell r="AK348">
            <v>122</v>
          </cell>
          <cell r="AM348">
            <v>367.62880033149355</v>
          </cell>
          <cell r="AO348">
            <v>30.859270336026729</v>
          </cell>
          <cell r="AP348">
            <v>324.14285714285717</v>
          </cell>
          <cell r="AT348">
            <v>-1</v>
          </cell>
          <cell r="AU348">
            <v>1.1428571428571428</v>
          </cell>
        </row>
        <row r="349">
          <cell r="B349" t="str">
            <v>UT</v>
          </cell>
          <cell r="AK349">
            <v>-2508</v>
          </cell>
          <cell r="AM349">
            <v>359.46333385637001</v>
          </cell>
          <cell r="AO349">
            <v>14.628254398723939</v>
          </cell>
          <cell r="AP349">
            <v>323.57142857142856</v>
          </cell>
          <cell r="AT349">
            <v>-0.63092975357145731</v>
          </cell>
          <cell r="AU349">
            <v>1.2857142857142858</v>
          </cell>
        </row>
        <row r="350">
          <cell r="B350" t="str">
            <v>UT</v>
          </cell>
          <cell r="AK350">
            <v>300</v>
          </cell>
          <cell r="AM350">
            <v>342.8277193212304</v>
          </cell>
          <cell r="AO350">
            <v>17.417168893060069</v>
          </cell>
          <cell r="AP350">
            <v>284</v>
          </cell>
          <cell r="AT350">
            <v>0</v>
          </cell>
          <cell r="AU350">
            <v>1.8571428571428572</v>
          </cell>
        </row>
        <row r="351">
          <cell r="B351" t="str">
            <v>UT</v>
          </cell>
          <cell r="AK351">
            <v>366</v>
          </cell>
          <cell r="AM351">
            <v>329.45219774444223</v>
          </cell>
          <cell r="AO351">
            <v>23.370069125292023</v>
          </cell>
          <cell r="AP351">
            <v>270.28571428571428</v>
          </cell>
          <cell r="AT351">
            <v>-1</v>
          </cell>
          <cell r="AU351">
            <v>1.5714285714285714</v>
          </cell>
        </row>
        <row r="352">
          <cell r="B352" t="str">
            <v>UT</v>
          </cell>
          <cell r="AK352">
            <v>-760</v>
          </cell>
          <cell r="AM352">
            <v>319.82425966183388</v>
          </cell>
          <cell r="AO352">
            <v>24.316071247553818</v>
          </cell>
          <cell r="AP352">
            <v>255.85714285714286</v>
          </cell>
          <cell r="AT352">
            <v>0</v>
          </cell>
          <cell r="AU352">
            <v>1.7142857142857142</v>
          </cell>
        </row>
        <row r="353">
          <cell r="B353" t="str">
            <v>UT</v>
          </cell>
          <cell r="AK353">
            <v>1649</v>
          </cell>
          <cell r="AM353">
            <v>310.83615290750021</v>
          </cell>
          <cell r="AO353">
            <v>34.487179442390968</v>
          </cell>
          <cell r="AP353">
            <v>226</v>
          </cell>
          <cell r="AT353">
            <v>0</v>
          </cell>
          <cell r="AU353">
            <v>1.7142857142857142</v>
          </cell>
        </row>
        <row r="354">
          <cell r="B354" t="str">
            <v>VA</v>
          </cell>
          <cell r="AK354">
            <v>2394</v>
          </cell>
          <cell r="AM354">
            <v>599.77693556391591</v>
          </cell>
          <cell r="AO354">
            <v>73.291584088741104</v>
          </cell>
          <cell r="AP354">
            <v>785.57142857142856</v>
          </cell>
          <cell r="AT354">
            <v>0.51921095633020742</v>
          </cell>
          <cell r="AU354">
            <v>12.714285714285714</v>
          </cell>
        </row>
        <row r="355">
          <cell r="B355" t="str">
            <v>VA</v>
          </cell>
          <cell r="AK355">
            <v>-1924</v>
          </cell>
          <cell r="AM355">
            <v>594.13134880718724</v>
          </cell>
          <cell r="AO355">
            <v>61.976440309224245</v>
          </cell>
          <cell r="AP355">
            <v>836.14285714285711</v>
          </cell>
          <cell r="AT355">
            <v>-0.79174406918855778</v>
          </cell>
          <cell r="AU355">
            <v>12.142857142857142</v>
          </cell>
        </row>
        <row r="356">
          <cell r="B356" t="str">
            <v>VA</v>
          </cell>
          <cell r="AK356">
            <v>-4155</v>
          </cell>
          <cell r="AM356">
            <v>587.5235778598867</v>
          </cell>
          <cell r="AO356">
            <v>27.011283930551656</v>
          </cell>
          <cell r="AP356">
            <v>867.71428571428567</v>
          </cell>
          <cell r="AT356">
            <v>1.2859956968509314</v>
          </cell>
          <cell r="AU356">
            <v>13.857142857142858</v>
          </cell>
        </row>
        <row r="357">
          <cell r="B357" t="str">
            <v>VA</v>
          </cell>
          <cell r="AK357">
            <v>-1289</v>
          </cell>
          <cell r="AM357">
            <v>572.63870435754677</v>
          </cell>
          <cell r="AO357">
            <v>39.235517272588091</v>
          </cell>
          <cell r="AP357">
            <v>826.57142857142856</v>
          </cell>
          <cell r="AT357">
            <v>-5.1908930696844315</v>
          </cell>
          <cell r="AU357">
            <v>12.857142857142858</v>
          </cell>
        </row>
        <row r="358">
          <cell r="B358" t="str">
            <v>VA</v>
          </cell>
          <cell r="AK358">
            <v>3420</v>
          </cell>
          <cell r="AM358">
            <v>562.61112213050308</v>
          </cell>
          <cell r="AO358">
            <v>49.415661997537342</v>
          </cell>
          <cell r="AP358">
            <v>857</v>
          </cell>
          <cell r="AT358">
            <v>-0.91957165069679381</v>
          </cell>
          <cell r="AU358">
            <v>13.571428571428571</v>
          </cell>
        </row>
        <row r="359">
          <cell r="B359" t="str">
            <v>VA</v>
          </cell>
          <cell r="AK359">
            <v>1693</v>
          </cell>
          <cell r="AM359">
            <v>554.77453763861683</v>
          </cell>
          <cell r="AO359">
            <v>34.532657613389432</v>
          </cell>
          <cell r="AP359">
            <v>922.14285714285711</v>
          </cell>
          <cell r="AT359">
            <v>-3.2802524895194085</v>
          </cell>
          <cell r="AU359">
            <v>15.285714285714286</v>
          </cell>
        </row>
        <row r="360">
          <cell r="B360" t="str">
            <v>VA</v>
          </cell>
          <cell r="AK360">
            <v>6838</v>
          </cell>
          <cell r="AM360">
            <v>543.74999347917333</v>
          </cell>
          <cell r="AO360">
            <v>48.469520048688679</v>
          </cell>
          <cell r="AP360">
            <v>950.85714285714289</v>
          </cell>
          <cell r="AT360">
            <v>2.0600427171061453</v>
          </cell>
          <cell r="AU360">
            <v>21</v>
          </cell>
        </row>
        <row r="361">
          <cell r="B361" t="str">
            <v>VI</v>
          </cell>
          <cell r="AK361">
            <v>9</v>
          </cell>
          <cell r="AM361">
            <v>7099.9999999999991</v>
          </cell>
          <cell r="AO361">
            <v>0</v>
          </cell>
          <cell r="AP361">
            <v>0.14285714285714285</v>
          </cell>
          <cell r="AT361">
            <v>0</v>
          </cell>
          <cell r="AU361">
            <v>0</v>
          </cell>
        </row>
        <row r="362">
          <cell r="B362" t="str">
            <v>VI</v>
          </cell>
          <cell r="AK362">
            <v>3</v>
          </cell>
          <cell r="AM362">
            <v>7099.9999999999991</v>
          </cell>
          <cell r="AO362">
            <v>0</v>
          </cell>
          <cell r="AP362">
            <v>0.14285714285714285</v>
          </cell>
          <cell r="AT362">
            <v>0</v>
          </cell>
          <cell r="AU362">
            <v>0</v>
          </cell>
        </row>
        <row r="363">
          <cell r="B363" t="str">
            <v>VI</v>
          </cell>
          <cell r="AK363">
            <v>0</v>
          </cell>
          <cell r="AM363">
            <v>7099.9999999999991</v>
          </cell>
          <cell r="AO363">
            <v>0</v>
          </cell>
          <cell r="AP363">
            <v>0.2857142857142857</v>
          </cell>
          <cell r="AT363">
            <v>0</v>
          </cell>
          <cell r="AU363">
            <v>0</v>
          </cell>
        </row>
        <row r="364">
          <cell r="B364" t="str">
            <v>VI</v>
          </cell>
          <cell r="AK364">
            <v>145</v>
          </cell>
          <cell r="AM364">
            <v>7099.9999999999991</v>
          </cell>
          <cell r="AO364">
            <v>0</v>
          </cell>
          <cell r="AP364">
            <v>0.2857142857142857</v>
          </cell>
          <cell r="AT364">
            <v>0</v>
          </cell>
          <cell r="AU364">
            <v>0</v>
          </cell>
        </row>
        <row r="365">
          <cell r="B365" t="str">
            <v>VI</v>
          </cell>
          <cell r="AK365">
            <v>5</v>
          </cell>
          <cell r="AM365">
            <v>7099.9999999999991</v>
          </cell>
          <cell r="AO365">
            <v>0</v>
          </cell>
          <cell r="AP365">
            <v>0.2857142857142857</v>
          </cell>
          <cell r="AT365">
            <v>0</v>
          </cell>
          <cell r="AU365">
            <v>0</v>
          </cell>
        </row>
        <row r="366">
          <cell r="B366" t="str">
            <v>VI</v>
          </cell>
          <cell r="AK366">
            <v>10</v>
          </cell>
          <cell r="AM366">
            <v>7099.9999999999991</v>
          </cell>
          <cell r="AO366">
            <v>48.86605689557787</v>
          </cell>
          <cell r="AP366">
            <v>0.2857142857142857</v>
          </cell>
          <cell r="AT366">
            <v>0</v>
          </cell>
          <cell r="AU366">
            <v>0</v>
          </cell>
        </row>
        <row r="367">
          <cell r="B367" t="str">
            <v>VI</v>
          </cell>
          <cell r="AK367">
            <v>20</v>
          </cell>
          <cell r="AM367">
            <v>7000.0000000000009</v>
          </cell>
          <cell r="AO367">
            <v>0</v>
          </cell>
          <cell r="AP367">
            <v>0.14285714285714285</v>
          </cell>
          <cell r="AT367">
            <v>0</v>
          </cell>
          <cell r="AU367">
            <v>0</v>
          </cell>
        </row>
        <row r="368">
          <cell r="B368" t="str">
            <v>VI</v>
          </cell>
          <cell r="AK368">
            <v>195</v>
          </cell>
          <cell r="AM368">
            <v>7000.0000000000009</v>
          </cell>
          <cell r="AO368">
            <v>0</v>
          </cell>
          <cell r="AP368">
            <v>0.14285714285714285</v>
          </cell>
          <cell r="AT368">
            <v>0</v>
          </cell>
          <cell r="AU368">
            <v>0</v>
          </cell>
        </row>
        <row r="369">
          <cell r="B369" t="str">
            <v>VT</v>
          </cell>
          <cell r="AK369">
            <v>1340</v>
          </cell>
          <cell r="AM369">
            <v>172.59470019631851</v>
          </cell>
          <cell r="AO369">
            <v>83.138671913103906</v>
          </cell>
          <cell r="AP369">
            <v>13.714285714285714</v>
          </cell>
          <cell r="AT369">
            <v>0</v>
          </cell>
          <cell r="AU369">
            <v>0</v>
          </cell>
        </row>
        <row r="370">
          <cell r="B370" t="str">
            <v>VT</v>
          </cell>
          <cell r="AK370">
            <v>1460</v>
          </cell>
          <cell r="AM370">
            <v>171.16171836812029</v>
          </cell>
          <cell r="AO370">
            <v>61.747212922343785</v>
          </cell>
          <cell r="AP370">
            <v>13.142857142857142</v>
          </cell>
          <cell r="AT370">
            <v>0</v>
          </cell>
          <cell r="AU370">
            <v>0</v>
          </cell>
        </row>
        <row r="371">
          <cell r="B371" t="str">
            <v>VT</v>
          </cell>
          <cell r="AK371">
            <v>965</v>
          </cell>
          <cell r="AM371">
            <v>169.25107593052266</v>
          </cell>
          <cell r="AO371">
            <v>42.994580652675509</v>
          </cell>
          <cell r="AP371">
            <v>11.714285714285714</v>
          </cell>
          <cell r="AT371">
            <v>0</v>
          </cell>
          <cell r="AU371">
            <v>0</v>
          </cell>
        </row>
        <row r="372">
          <cell r="B372" t="str">
            <v>VT</v>
          </cell>
          <cell r="AK372">
            <v>776</v>
          </cell>
          <cell r="AM372">
            <v>166.54433247725939</v>
          </cell>
          <cell r="AO372">
            <v>37.811943911813529</v>
          </cell>
          <cell r="AP372">
            <v>9.8571428571428577</v>
          </cell>
          <cell r="AT372">
            <v>0</v>
          </cell>
          <cell r="AU372">
            <v>0</v>
          </cell>
        </row>
        <row r="373">
          <cell r="B373" t="str">
            <v>VT</v>
          </cell>
          <cell r="AK373">
            <v>1273</v>
          </cell>
          <cell r="AM373">
            <v>163.5191486177298</v>
          </cell>
          <cell r="AO373">
            <v>711.5155245736787</v>
          </cell>
          <cell r="AP373">
            <v>7.4285714285714288</v>
          </cell>
          <cell r="AT373">
            <v>0</v>
          </cell>
          <cell r="AU373">
            <v>0</v>
          </cell>
        </row>
        <row r="374">
          <cell r="B374" t="str">
            <v>VT</v>
          </cell>
          <cell r="AK374">
            <v>279</v>
          </cell>
          <cell r="AM374">
            <v>163.35992841459665</v>
          </cell>
          <cell r="AO374">
            <v>19.406057942191875</v>
          </cell>
          <cell r="AP374">
            <v>7.4285714285714288</v>
          </cell>
          <cell r="AT374">
            <v>0</v>
          </cell>
          <cell r="AU374">
            <v>0</v>
          </cell>
        </row>
        <row r="375">
          <cell r="B375" t="str">
            <v>VT</v>
          </cell>
          <cell r="AK375">
            <v>556</v>
          </cell>
          <cell r="AM375">
            <v>157.62800110180382</v>
          </cell>
          <cell r="AO375">
            <v>342.76116397741464</v>
          </cell>
          <cell r="AP375">
            <v>2.7142857142857144</v>
          </cell>
          <cell r="AT375">
            <v>0</v>
          </cell>
          <cell r="AU375">
            <v>0.14285714285714285</v>
          </cell>
        </row>
        <row r="376">
          <cell r="B376" t="str">
            <v>WA</v>
          </cell>
          <cell r="AK376">
            <v>2114</v>
          </cell>
          <cell r="AM376">
            <v>308.33278291466246</v>
          </cell>
          <cell r="AO376">
            <v>53.062772414213192</v>
          </cell>
          <cell r="AP376">
            <v>165.85714285714286</v>
          </cell>
          <cell r="AT376">
            <v>-0.63092975357145731</v>
          </cell>
          <cell r="AU376">
            <v>5.2857142857142856</v>
          </cell>
        </row>
        <row r="377">
          <cell r="B377" t="str">
            <v>WA</v>
          </cell>
          <cell r="AK377">
            <v>1598</v>
          </cell>
          <cell r="AM377">
            <v>304.33129261603199</v>
          </cell>
          <cell r="AO377">
            <v>56.96174598822379</v>
          </cell>
          <cell r="AP377">
            <v>160.85714285714286</v>
          </cell>
          <cell r="AT377">
            <v>1.7095112913514547</v>
          </cell>
          <cell r="AU377">
            <v>5.8571428571428568</v>
          </cell>
        </row>
        <row r="378">
          <cell r="B378" t="str">
            <v>WA</v>
          </cell>
          <cell r="AK378">
            <v>-2659</v>
          </cell>
          <cell r="AM378">
            <v>300.65043455286872</v>
          </cell>
          <cell r="AO378">
            <v>59.172003282256476</v>
          </cell>
          <cell r="AP378">
            <v>155</v>
          </cell>
          <cell r="AT378">
            <v>-0.68519825610858121</v>
          </cell>
          <cell r="AU378">
            <v>5</v>
          </cell>
        </row>
        <row r="379">
          <cell r="B379" t="str">
            <v>WA</v>
          </cell>
          <cell r="AK379">
            <v>0</v>
          </cell>
          <cell r="AM379">
            <v>297.1491305415671</v>
          </cell>
          <cell r="AO379">
            <v>0</v>
          </cell>
          <cell r="AP379">
            <v>128</v>
          </cell>
          <cell r="AT379">
            <v>0.533484382560384</v>
          </cell>
          <cell r="AU379">
            <v>5.4285714285714288</v>
          </cell>
        </row>
        <row r="380">
          <cell r="B380" t="str">
            <v>WA</v>
          </cell>
          <cell r="AK380">
            <v>815</v>
          </cell>
          <cell r="AM380">
            <v>297.1491305415671</v>
          </cell>
          <cell r="AO380">
            <v>729.63187273556912</v>
          </cell>
          <cell r="AP380">
            <v>144.28571428571428</v>
          </cell>
          <cell r="AT380">
            <v>-1</v>
          </cell>
          <cell r="AU380">
            <v>4.5714285714285712</v>
          </cell>
        </row>
        <row r="381">
          <cell r="B381" t="str">
            <v>WA</v>
          </cell>
          <cell r="AK381">
            <v>2183</v>
          </cell>
          <cell r="AM381">
            <v>296.86697417435596</v>
          </cell>
          <cell r="AO381">
            <v>228.85721986934348</v>
          </cell>
          <cell r="AP381">
            <v>170.71428571428572</v>
          </cell>
          <cell r="AT381">
            <v>3.8017840169239308</v>
          </cell>
          <cell r="AU381">
            <v>5.7142857142857144</v>
          </cell>
        </row>
        <row r="382">
          <cell r="B382" t="str">
            <v>WA</v>
          </cell>
          <cell r="AK382">
            <v>3236</v>
          </cell>
          <cell r="AM382">
            <v>295.96920391504784</v>
          </cell>
          <cell r="AO382">
            <v>80.849669704529646</v>
          </cell>
          <cell r="AP382">
            <v>188.42857142857142</v>
          </cell>
          <cell r="AT382">
            <v>-3.8017840169239316</v>
          </cell>
          <cell r="AU382">
            <v>7.2857142857142856</v>
          </cell>
        </row>
        <row r="383">
          <cell r="B383" t="str">
            <v>WI</v>
          </cell>
          <cell r="AK383">
            <v>11527</v>
          </cell>
          <cell r="AM383">
            <v>364.13013944195194</v>
          </cell>
          <cell r="AO383">
            <v>54.354838417214914</v>
          </cell>
          <cell r="AP383">
            <v>341.57142857142856</v>
          </cell>
          <cell r="AT383">
            <v>-16</v>
          </cell>
          <cell r="AU383">
            <v>7.7142857142857144</v>
          </cell>
        </row>
        <row r="384">
          <cell r="B384" t="str">
            <v>WI</v>
          </cell>
          <cell r="AK384">
            <v>5559</v>
          </cell>
          <cell r="AM384">
            <v>359.51613823821032</v>
          </cell>
          <cell r="AO384">
            <v>71.487498780678663</v>
          </cell>
          <cell r="AP384">
            <v>356.42857142857144</v>
          </cell>
          <cell r="AT384">
            <v>-1.5</v>
          </cell>
          <cell r="AU384">
            <v>7.2857142857142856</v>
          </cell>
        </row>
        <row r="385">
          <cell r="B385" t="str">
            <v>WI</v>
          </cell>
          <cell r="AK385">
            <v>8689</v>
          </cell>
          <cell r="AM385">
            <v>356.04709288873045</v>
          </cell>
          <cell r="AO385">
            <v>54.356180387013133</v>
          </cell>
          <cell r="AP385">
            <v>347.42857142857144</v>
          </cell>
          <cell r="AT385">
            <v>-0.38685280723454152</v>
          </cell>
          <cell r="AU385">
            <v>7.8571428571428568</v>
          </cell>
        </row>
        <row r="386">
          <cell r="B386" t="str">
            <v>WI</v>
          </cell>
          <cell r="AK386">
            <v>8572</v>
          </cell>
          <cell r="AM386">
            <v>351.53562504507192</v>
          </cell>
          <cell r="AO386">
            <v>43.934287312598705</v>
          </cell>
          <cell r="AP386">
            <v>334.42857142857144</v>
          </cell>
          <cell r="AT386">
            <v>1.2859956968509314</v>
          </cell>
          <cell r="AU386">
            <v>8.1428571428571423</v>
          </cell>
        </row>
        <row r="387">
          <cell r="B387" t="str">
            <v>WI</v>
          </cell>
          <cell r="AK387">
            <v>8752</v>
          </cell>
          <cell r="AM387">
            <v>346.03300138727639</v>
          </cell>
          <cell r="AO387">
            <v>38.967629371134784</v>
          </cell>
          <cell r="AP387">
            <v>363.14285714285717</v>
          </cell>
          <cell r="AT387">
            <v>-1.9433582098747317</v>
          </cell>
          <cell r="AU387">
            <v>9.2857142857142865</v>
          </cell>
        </row>
        <row r="388">
          <cell r="B388" t="str">
            <v>WI</v>
          </cell>
          <cell r="AK388">
            <v>7228</v>
          </cell>
          <cell r="AM388">
            <v>339.93226646232904</v>
          </cell>
          <cell r="AO388">
            <v>27.676540191237049</v>
          </cell>
          <cell r="AP388">
            <v>416.85714285714283</v>
          </cell>
          <cell r="AT388">
            <v>6.5788134789605817</v>
          </cell>
          <cell r="AU388">
            <v>10.857142857142858</v>
          </cell>
        </row>
        <row r="389">
          <cell r="B389" t="str">
            <v>WI</v>
          </cell>
          <cell r="AK389">
            <v>11621</v>
          </cell>
          <cell r="AM389">
            <v>331.524530935511</v>
          </cell>
          <cell r="AO389">
            <v>27.492664327277687</v>
          </cell>
          <cell r="AP389">
            <v>419.71428571428572</v>
          </cell>
          <cell r="AT389">
            <v>-2.4094208396532091</v>
          </cell>
          <cell r="AU389">
            <v>11</v>
          </cell>
        </row>
        <row r="390">
          <cell r="B390" t="str">
            <v>WI</v>
          </cell>
          <cell r="AK390">
            <v>6782</v>
          </cell>
          <cell r="AM390">
            <v>323.27059544881757</v>
          </cell>
          <cell r="AO390">
            <v>34.71180564362357</v>
          </cell>
          <cell r="AP390">
            <v>436.28571428571428</v>
          </cell>
          <cell r="AT390">
            <v>0.5</v>
          </cell>
          <cell r="AU390">
            <v>12.857142857142858</v>
          </cell>
        </row>
        <row r="391">
          <cell r="B391" t="str">
            <v>WV</v>
          </cell>
          <cell r="AK391">
            <v>573</v>
          </cell>
          <cell r="AM391">
            <v>121.98619851861851</v>
          </cell>
          <cell r="AO391">
            <v>93.617763402181467</v>
          </cell>
          <cell r="AP391">
            <v>18.285714285714285</v>
          </cell>
          <cell r="AT391">
            <v>0</v>
          </cell>
          <cell r="AU391">
            <v>1</v>
          </cell>
        </row>
        <row r="392">
          <cell r="B392" t="str">
            <v>WV</v>
          </cell>
          <cell r="AK392">
            <v>1708</v>
          </cell>
          <cell r="AM392">
            <v>121.08634643180527</v>
          </cell>
          <cell r="AO392">
            <v>165.46939330571598</v>
          </cell>
          <cell r="AP392">
            <v>19.428571428571427</v>
          </cell>
          <cell r="AT392">
            <v>0</v>
          </cell>
          <cell r="AU392">
            <v>1.2857142857142858</v>
          </cell>
        </row>
        <row r="393">
          <cell r="B393" t="str">
            <v>WV</v>
          </cell>
          <cell r="AK393">
            <v>1954</v>
          </cell>
          <cell r="AM393">
            <v>120.58017963297283</v>
          </cell>
          <cell r="AO393">
            <v>113.96904088469164</v>
          </cell>
          <cell r="AP393">
            <v>19.142857142857142</v>
          </cell>
          <cell r="AT393">
            <v>0</v>
          </cell>
          <cell r="AU393">
            <v>1.2857142857142858</v>
          </cell>
        </row>
        <row r="394">
          <cell r="B394" t="str">
            <v>WV</v>
          </cell>
          <cell r="AK394">
            <v>1085</v>
          </cell>
          <cell r="AM394">
            <v>119.84904981243707</v>
          </cell>
          <cell r="AO394">
            <v>122.74448703655352</v>
          </cell>
          <cell r="AP394">
            <v>22.428571428571427</v>
          </cell>
          <cell r="AT394">
            <v>-1</v>
          </cell>
          <cell r="AU394">
            <v>1.2857142857142858</v>
          </cell>
        </row>
        <row r="395">
          <cell r="B395" t="str">
            <v>WV</v>
          </cell>
          <cell r="AK395">
            <v>2199</v>
          </cell>
          <cell r="AM395">
            <v>119.17416074732716</v>
          </cell>
          <cell r="AO395">
            <v>54.051903298936949</v>
          </cell>
          <cell r="AP395">
            <v>24</v>
          </cell>
          <cell r="AT395">
            <v>0</v>
          </cell>
          <cell r="AU395">
            <v>1.4285714285714286</v>
          </cell>
        </row>
        <row r="396">
          <cell r="B396" t="str">
            <v>WV</v>
          </cell>
          <cell r="AK396">
            <v>2071</v>
          </cell>
          <cell r="AM396">
            <v>117.65566035082983</v>
          </cell>
          <cell r="AO396">
            <v>68.70350563651732</v>
          </cell>
          <cell r="AP396">
            <v>26.571428571428573</v>
          </cell>
          <cell r="AT396">
            <v>-1</v>
          </cell>
          <cell r="AU396">
            <v>0.5714285714285714</v>
          </cell>
        </row>
        <row r="397">
          <cell r="B397" t="str">
            <v>WV</v>
          </cell>
          <cell r="AK397">
            <v>2925</v>
          </cell>
          <cell r="AM397">
            <v>116.47460448688746</v>
          </cell>
          <cell r="AO397">
            <v>47.502843927804406</v>
          </cell>
          <cell r="AP397">
            <v>29.142857142857142</v>
          </cell>
          <cell r="AT397">
            <v>-1</v>
          </cell>
          <cell r="AU397">
            <v>0.5714285714285714</v>
          </cell>
        </row>
        <row r="398">
          <cell r="B398" t="str">
            <v>WV</v>
          </cell>
          <cell r="AK398">
            <v>2208</v>
          </cell>
          <cell r="AM398">
            <v>114.78738182411266</v>
          </cell>
          <cell r="AO398">
            <v>58.59913464326771</v>
          </cell>
          <cell r="AP398">
            <v>26.714285714285715</v>
          </cell>
          <cell r="AT398">
            <v>0</v>
          </cell>
          <cell r="AU398">
            <v>0.42857142857142855</v>
          </cell>
        </row>
        <row r="399">
          <cell r="B399" t="str">
            <v>WY</v>
          </cell>
          <cell r="AK399">
            <v>262</v>
          </cell>
          <cell r="AM399">
            <v>171.06829504871919</v>
          </cell>
          <cell r="AO399">
            <v>66.888104347054195</v>
          </cell>
          <cell r="AP399">
            <v>8.5714285714285712</v>
          </cell>
          <cell r="AT399">
            <v>0</v>
          </cell>
          <cell r="AU399">
            <v>0</v>
          </cell>
        </row>
        <row r="400">
          <cell r="B400" t="str">
            <v>WY</v>
          </cell>
          <cell r="AK400">
            <v>1093</v>
          </cell>
          <cell r="AM400">
            <v>169.30470437811385</v>
          </cell>
          <cell r="AO400">
            <v>50.838892204047674</v>
          </cell>
          <cell r="AP400">
            <v>7.1428571428571432</v>
          </cell>
          <cell r="AT400">
            <v>0</v>
          </cell>
          <cell r="AU400">
            <v>0</v>
          </cell>
        </row>
        <row r="401">
          <cell r="B401" t="str">
            <v>WY</v>
          </cell>
          <cell r="AK401">
            <v>163</v>
          </cell>
          <cell r="AM401">
            <v>167.01203650632689</v>
          </cell>
          <cell r="AO401">
            <v>81.70423387633258</v>
          </cell>
          <cell r="AP401">
            <v>6.2857142857142856</v>
          </cell>
          <cell r="AT401">
            <v>0</v>
          </cell>
          <cell r="AU401">
            <v>0.14285714285714285</v>
          </cell>
        </row>
        <row r="402">
          <cell r="B402" t="str">
            <v>WY</v>
          </cell>
          <cell r="AK402">
            <v>836</v>
          </cell>
          <cell r="AM402">
            <v>165.60116396984259</v>
          </cell>
          <cell r="AO402">
            <v>108.13058989540842</v>
          </cell>
          <cell r="AP402">
            <v>5.8571428571428568</v>
          </cell>
          <cell r="AT402">
            <v>0</v>
          </cell>
          <cell r="AU402">
            <v>0.14285714285714285</v>
          </cell>
        </row>
        <row r="403">
          <cell r="B403" t="str">
            <v>WY</v>
          </cell>
          <cell r="AK403">
            <v>443</v>
          </cell>
          <cell r="AM403">
            <v>164.54300956747937</v>
          </cell>
          <cell r="AO403">
            <v>35.580430001345164</v>
          </cell>
          <cell r="AP403">
            <v>6</v>
          </cell>
          <cell r="AT403">
            <v>0</v>
          </cell>
          <cell r="AU403">
            <v>0.2857142857142857</v>
          </cell>
        </row>
        <row r="404">
          <cell r="B404" t="str">
            <v>WY</v>
          </cell>
          <cell r="AK404">
            <v>361</v>
          </cell>
          <cell r="AM404">
            <v>161.36854636038976</v>
          </cell>
          <cell r="AO404">
            <v>0</v>
          </cell>
          <cell r="AP404">
            <v>5.8571428571428568</v>
          </cell>
          <cell r="AT404">
            <v>0</v>
          </cell>
          <cell r="AU404">
            <v>0.2857142857142857</v>
          </cell>
        </row>
        <row r="405">
          <cell r="B405" t="str">
            <v>WY</v>
          </cell>
          <cell r="AK405">
            <v>836</v>
          </cell>
          <cell r="AM405">
            <v>161.36854636038976</v>
          </cell>
          <cell r="AO405">
            <v>126.49904394599506</v>
          </cell>
          <cell r="AP405">
            <v>9.2857142857142865</v>
          </cell>
          <cell r="AT405">
            <v>0</v>
          </cell>
          <cell r="AU405">
            <v>0.5714285714285714</v>
          </cell>
        </row>
        <row r="406">
          <cell r="AK406"/>
          <cell r="AO406"/>
          <cell r="AP406"/>
          <cell r="AT406"/>
          <cell r="AU406"/>
        </row>
        <row r="407">
          <cell r="AK407"/>
          <cell r="AO407"/>
          <cell r="AP407"/>
          <cell r="AT407"/>
          <cell r="AU407"/>
        </row>
        <row r="408">
          <cell r="AK408"/>
          <cell r="AO408"/>
          <cell r="AP408"/>
          <cell r="AT408"/>
          <cell r="AU408"/>
        </row>
        <row r="409">
          <cell r="AK409"/>
          <cell r="AO409"/>
          <cell r="AP409"/>
          <cell r="AT409"/>
          <cell r="AU409"/>
        </row>
        <row r="410">
          <cell r="AK410"/>
          <cell r="AO410"/>
          <cell r="AP410"/>
          <cell r="AT410"/>
          <cell r="AU410"/>
        </row>
        <row r="411">
          <cell r="AK411"/>
          <cell r="AO411"/>
          <cell r="AP411"/>
        </row>
        <row r="412">
          <cell r="AK412"/>
          <cell r="AO412"/>
          <cell r="AP412"/>
        </row>
        <row r="413">
          <cell r="AK413"/>
          <cell r="AO413"/>
          <cell r="AP413"/>
        </row>
        <row r="414">
          <cell r="AK414"/>
          <cell r="AO414"/>
          <cell r="AP414"/>
        </row>
        <row r="415">
          <cell r="AK415"/>
          <cell r="AO415"/>
          <cell r="AP415"/>
        </row>
        <row r="416">
          <cell r="AK416"/>
          <cell r="AO416"/>
          <cell r="AP416"/>
        </row>
        <row r="417">
          <cell r="AK417"/>
          <cell r="AO417"/>
          <cell r="AP417"/>
        </row>
        <row r="418">
          <cell r="AK418"/>
          <cell r="AO418"/>
          <cell r="AP418"/>
        </row>
        <row r="419">
          <cell r="AK419"/>
          <cell r="AO419"/>
          <cell r="AP419"/>
        </row>
        <row r="420">
          <cell r="AK420"/>
          <cell r="AO420"/>
          <cell r="AP420"/>
        </row>
        <row r="421">
          <cell r="AK421"/>
          <cell r="AO421"/>
          <cell r="AP421"/>
        </row>
        <row r="422">
          <cell r="AK422"/>
          <cell r="AO422"/>
          <cell r="AP422"/>
        </row>
        <row r="423">
          <cell r="AK423"/>
          <cell r="AO423"/>
          <cell r="AP423"/>
        </row>
        <row r="424">
          <cell r="AK424"/>
          <cell r="AO424"/>
          <cell r="AP424"/>
        </row>
        <row r="425">
          <cell r="AK425"/>
          <cell r="AO425"/>
          <cell r="AP425"/>
        </row>
        <row r="426">
          <cell r="AK426"/>
          <cell r="AO426"/>
          <cell r="AP426"/>
        </row>
        <row r="427">
          <cell r="AK427"/>
          <cell r="AO427"/>
          <cell r="AP427"/>
        </row>
        <row r="428">
          <cell r="AK428"/>
          <cell r="AO428"/>
          <cell r="AP428"/>
        </row>
        <row r="429">
          <cell r="AK429"/>
          <cell r="AO429"/>
          <cell r="AP429"/>
        </row>
        <row r="430">
          <cell r="AK430"/>
          <cell r="AO430"/>
          <cell r="AP430"/>
        </row>
        <row r="431">
          <cell r="AK431"/>
          <cell r="AO431"/>
          <cell r="AP431"/>
        </row>
        <row r="432">
          <cell r="AK432"/>
          <cell r="AO432"/>
          <cell r="AP432"/>
        </row>
        <row r="433">
          <cell r="AK433"/>
          <cell r="AO433"/>
          <cell r="AP433"/>
        </row>
        <row r="434">
          <cell r="AK434"/>
          <cell r="AO434"/>
          <cell r="AP434"/>
        </row>
        <row r="435">
          <cell r="AK435"/>
          <cell r="AO435"/>
          <cell r="AP435"/>
        </row>
        <row r="436">
          <cell r="AK436"/>
          <cell r="AO436"/>
          <cell r="AP436"/>
        </row>
        <row r="437">
          <cell r="AK437"/>
          <cell r="AO437"/>
          <cell r="AP437"/>
        </row>
        <row r="438">
          <cell r="AK438"/>
          <cell r="AO438"/>
          <cell r="AP438"/>
        </row>
        <row r="439">
          <cell r="AK439"/>
          <cell r="AO439"/>
          <cell r="AP439"/>
        </row>
        <row r="440">
          <cell r="AK440"/>
          <cell r="AO440"/>
          <cell r="AP440"/>
        </row>
        <row r="441">
          <cell r="AK441"/>
          <cell r="AO441"/>
          <cell r="AP441"/>
        </row>
        <row r="442">
          <cell r="AK442"/>
          <cell r="AO442"/>
          <cell r="AP442"/>
        </row>
        <row r="443">
          <cell r="AK443"/>
          <cell r="AO443"/>
          <cell r="AP443"/>
        </row>
        <row r="444">
          <cell r="AK444"/>
          <cell r="AO444"/>
          <cell r="AP444"/>
        </row>
        <row r="445">
          <cell r="AK445"/>
          <cell r="AO445"/>
          <cell r="AP445"/>
        </row>
        <row r="446">
          <cell r="AK446"/>
          <cell r="AO446"/>
          <cell r="AP446"/>
        </row>
        <row r="447">
          <cell r="AK447"/>
          <cell r="AO447"/>
          <cell r="AP447"/>
        </row>
        <row r="448">
          <cell r="AK448"/>
          <cell r="AO448"/>
          <cell r="AP448"/>
        </row>
        <row r="449">
          <cell r="AK449"/>
          <cell r="AO449"/>
          <cell r="AP449"/>
        </row>
        <row r="450">
          <cell r="AK450"/>
          <cell r="AO450"/>
          <cell r="AP450"/>
        </row>
        <row r="451">
          <cell r="AK451"/>
          <cell r="AO451"/>
          <cell r="AP451"/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  <sheetName val="Data Engine-County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0</v>
          </cell>
          <cell r="E4">
            <v>3</v>
          </cell>
          <cell r="F4">
            <v>0</v>
          </cell>
          <cell r="G4">
            <v>0</v>
          </cell>
          <cell r="H4">
            <v>1</v>
          </cell>
          <cell r="I4">
            <v>1</v>
          </cell>
          <cell r="J4">
            <v>1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65.242723866276833</v>
          </cell>
          <cell r="U4">
            <v>181.11913722281955</v>
          </cell>
          <cell r="V4">
            <v>0.7142857142857143</v>
          </cell>
          <cell r="X4">
            <v>6.2800482865934919</v>
          </cell>
          <cell r="Z4">
            <v>43.320774572982394</v>
          </cell>
          <cell r="AA4">
            <v>0.2857142857142857</v>
          </cell>
        </row>
        <row r="5">
          <cell r="A5" t="str">
            <v>102nd IW Otis ANGB</v>
          </cell>
          <cell r="B5">
            <v>136</v>
          </cell>
          <cell r="C5">
            <v>203</v>
          </cell>
          <cell r="D5">
            <v>172</v>
          </cell>
          <cell r="E5">
            <v>189</v>
          </cell>
          <cell r="F5">
            <v>240</v>
          </cell>
          <cell r="G5">
            <v>140</v>
          </cell>
          <cell r="H5">
            <v>87</v>
          </cell>
          <cell r="I5">
            <v>22</v>
          </cell>
          <cell r="J5">
            <v>24</v>
          </cell>
          <cell r="K5">
            <v>27</v>
          </cell>
          <cell r="L5">
            <v>17</v>
          </cell>
          <cell r="M5">
            <v>24</v>
          </cell>
          <cell r="N5">
            <v>10</v>
          </cell>
          <cell r="O5">
            <v>20</v>
          </cell>
          <cell r="S5">
            <v>1543.283571031423</v>
          </cell>
          <cell r="U5">
            <v>190.18375476958744</v>
          </cell>
          <cell r="V5">
            <v>166.71428571428572</v>
          </cell>
          <cell r="X5">
            <v>101.23315180291664</v>
          </cell>
          <cell r="Z5">
            <v>100.9391615170471</v>
          </cell>
          <cell r="AA5">
            <v>20.571428571428573</v>
          </cell>
        </row>
        <row r="6">
          <cell r="A6" t="str">
            <v>103d AW Bradley ANGB IAP East Granby</v>
          </cell>
          <cell r="B6">
            <v>330</v>
          </cell>
          <cell r="C6">
            <v>195</v>
          </cell>
          <cell r="D6">
            <v>258</v>
          </cell>
          <cell r="E6">
            <v>338</v>
          </cell>
          <cell r="F6">
            <v>492</v>
          </cell>
          <cell r="G6">
            <v>193</v>
          </cell>
          <cell r="H6">
            <v>162</v>
          </cell>
          <cell r="I6">
            <v>30</v>
          </cell>
          <cell r="J6">
            <v>39</v>
          </cell>
          <cell r="K6">
            <v>23</v>
          </cell>
          <cell r="L6">
            <v>41</v>
          </cell>
          <cell r="M6">
            <v>32</v>
          </cell>
          <cell r="N6">
            <v>24</v>
          </cell>
          <cell r="O6">
            <v>23</v>
          </cell>
          <cell r="S6">
            <v>1216.0041048214978</v>
          </cell>
          <cell r="U6">
            <v>157.87916175929561</v>
          </cell>
          <cell r="V6">
            <v>281.14285714285717</v>
          </cell>
          <cell r="X6">
            <v>109.17642850213427</v>
          </cell>
          <cell r="Z6">
            <v>131.52764266795819</v>
          </cell>
          <cell r="AA6">
            <v>30.285714285714285</v>
          </cell>
        </row>
        <row r="7">
          <cell r="A7" t="str">
            <v>105th AW Stewart IAP Newburgh</v>
          </cell>
          <cell r="B7">
            <v>512</v>
          </cell>
          <cell r="C7">
            <v>449</v>
          </cell>
          <cell r="D7">
            <v>489</v>
          </cell>
          <cell r="E7">
            <v>722</v>
          </cell>
          <cell r="F7">
            <v>557</v>
          </cell>
          <cell r="G7">
            <v>301</v>
          </cell>
          <cell r="H7">
            <v>333</v>
          </cell>
          <cell r="I7">
            <v>38</v>
          </cell>
          <cell r="J7">
            <v>63</v>
          </cell>
          <cell r="K7">
            <v>56</v>
          </cell>
          <cell r="L7">
            <v>55</v>
          </cell>
          <cell r="M7">
            <v>37</v>
          </cell>
          <cell r="N7">
            <v>39</v>
          </cell>
          <cell r="O7">
            <v>29</v>
          </cell>
          <cell r="S7">
            <v>2445.5867650131172</v>
          </cell>
          <cell r="U7">
            <v>319.35924521035224</v>
          </cell>
          <cell r="V7">
            <v>480.42857142857144</v>
          </cell>
          <cell r="X7">
            <v>157.08164747117087</v>
          </cell>
          <cell r="Z7">
            <v>217.50480935545184</v>
          </cell>
          <cell r="AA7">
            <v>45.285714285714285</v>
          </cell>
        </row>
        <row r="8">
          <cell r="A8" t="str">
            <v>109th AW Schenectady County Airport Scotia</v>
          </cell>
          <cell r="B8">
            <v>58</v>
          </cell>
          <cell r="C8">
            <v>90</v>
          </cell>
          <cell r="D8">
            <v>103</v>
          </cell>
          <cell r="E8">
            <v>69</v>
          </cell>
          <cell r="F8">
            <v>91</v>
          </cell>
          <cell r="G8">
            <v>67</v>
          </cell>
          <cell r="H8">
            <v>52</v>
          </cell>
          <cell r="I8">
            <v>6</v>
          </cell>
          <cell r="J8">
            <v>6</v>
          </cell>
          <cell r="K8">
            <v>9</v>
          </cell>
          <cell r="L8">
            <v>4</v>
          </cell>
          <cell r="M8">
            <v>4</v>
          </cell>
          <cell r="N8">
            <v>3</v>
          </cell>
          <cell r="O8">
            <v>7</v>
          </cell>
          <cell r="S8">
            <v>571.81030361717512</v>
          </cell>
          <cell r="U8">
            <v>76.525541189654248</v>
          </cell>
          <cell r="V8">
            <v>75.714285714285708</v>
          </cell>
          <cell r="X8">
            <v>44.807809905930839</v>
          </cell>
          <cell r="Z8">
            <v>81.515394566931718</v>
          </cell>
          <cell r="AA8">
            <v>5.5714285714285712</v>
          </cell>
        </row>
        <row r="9">
          <cell r="A9" t="str">
            <v>110th AW Battle Creek</v>
          </cell>
          <cell r="B9">
            <v>85</v>
          </cell>
          <cell r="C9">
            <v>88</v>
          </cell>
          <cell r="D9">
            <v>103</v>
          </cell>
          <cell r="E9">
            <v>639</v>
          </cell>
          <cell r="F9">
            <v>113</v>
          </cell>
          <cell r="G9">
            <v>91</v>
          </cell>
          <cell r="H9">
            <v>53</v>
          </cell>
          <cell r="I9">
            <v>7</v>
          </cell>
          <cell r="J9">
            <v>1</v>
          </cell>
          <cell r="K9">
            <v>2</v>
          </cell>
          <cell r="L9">
            <v>6</v>
          </cell>
          <cell r="M9">
            <v>7</v>
          </cell>
          <cell r="N9">
            <v>3</v>
          </cell>
          <cell r="O9">
            <v>4</v>
          </cell>
          <cell r="S9">
            <v>393.89716641697464</v>
          </cell>
          <cell r="U9">
            <v>37.052722479153225</v>
          </cell>
          <cell r="V9">
            <v>167.42857142857142</v>
          </cell>
          <cell r="X9">
            <v>14.737352473869541</v>
          </cell>
          <cell r="Z9">
            <v>54.318896964911431</v>
          </cell>
          <cell r="AA9">
            <v>4.2857142857142856</v>
          </cell>
        </row>
        <row r="10">
          <cell r="A10" t="str">
            <v>111th AW  Willow Grove</v>
          </cell>
          <cell r="B10">
            <v>725</v>
          </cell>
          <cell r="C10">
            <v>722</v>
          </cell>
          <cell r="D10">
            <v>614</v>
          </cell>
          <cell r="E10">
            <v>729</v>
          </cell>
          <cell r="F10">
            <v>722</v>
          </cell>
          <cell r="G10">
            <v>461</v>
          </cell>
          <cell r="H10">
            <v>511</v>
          </cell>
          <cell r="I10">
            <v>92</v>
          </cell>
          <cell r="J10">
            <v>86</v>
          </cell>
          <cell r="K10">
            <v>141</v>
          </cell>
          <cell r="L10">
            <v>116</v>
          </cell>
          <cell r="M10">
            <v>55</v>
          </cell>
          <cell r="N10">
            <v>43</v>
          </cell>
          <cell r="O10">
            <v>21</v>
          </cell>
          <cell r="S10">
            <v>1152.5970008167396</v>
          </cell>
          <cell r="U10">
            <v>124.6264288099204</v>
          </cell>
          <cell r="V10">
            <v>640.57142857142856</v>
          </cell>
          <cell r="X10">
            <v>82.761761890429128</v>
          </cell>
          <cell r="Z10">
            <v>72.284437462327347</v>
          </cell>
          <cell r="AA10">
            <v>79.142857142857139</v>
          </cell>
        </row>
        <row r="11">
          <cell r="A11" t="str">
            <v>114th FW Joe Foss Field Sioux Falls</v>
          </cell>
          <cell r="B11">
            <v>23</v>
          </cell>
          <cell r="C11">
            <v>39</v>
          </cell>
          <cell r="D11">
            <v>43</v>
          </cell>
          <cell r="E11">
            <v>35</v>
          </cell>
          <cell r="F11">
            <v>42</v>
          </cell>
          <cell r="G11">
            <v>50</v>
          </cell>
          <cell r="H11">
            <v>24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2</v>
          </cell>
          <cell r="S11">
            <v>1232.810322893318</v>
          </cell>
          <cell r="U11">
            <v>115.36262919850805</v>
          </cell>
          <cell r="V11">
            <v>36.571428571428569</v>
          </cell>
          <cell r="X11">
            <v>12.116071969467498</v>
          </cell>
          <cell r="Z11">
            <v>96.693617620278346</v>
          </cell>
          <cell r="AA11">
            <v>0.42857142857142855</v>
          </cell>
        </row>
        <row r="12">
          <cell r="A12" t="str">
            <v>115th FW Truax Field</v>
          </cell>
          <cell r="B12">
            <v>74</v>
          </cell>
          <cell r="C12">
            <v>358</v>
          </cell>
          <cell r="D12">
            <v>109</v>
          </cell>
          <cell r="E12">
            <v>136</v>
          </cell>
          <cell r="F12">
            <v>67</v>
          </cell>
          <cell r="G12">
            <v>77</v>
          </cell>
          <cell r="H12">
            <v>79</v>
          </cell>
          <cell r="I12">
            <v>0</v>
          </cell>
          <cell r="J12">
            <v>10</v>
          </cell>
          <cell r="K12">
            <v>1</v>
          </cell>
          <cell r="L12">
            <v>8</v>
          </cell>
          <cell r="M12">
            <v>2</v>
          </cell>
          <cell r="N12">
            <v>0</v>
          </cell>
          <cell r="O12">
            <v>0</v>
          </cell>
          <cell r="S12">
            <v>378.59314059721703</v>
          </cell>
          <cell r="U12">
            <v>33.239053594804581</v>
          </cell>
          <cell r="V12">
            <v>128.57142857142858</v>
          </cell>
          <cell r="X12">
            <v>10.877716238668034</v>
          </cell>
          <cell r="Z12">
            <v>41.010231900902909</v>
          </cell>
          <cell r="AA12">
            <v>3</v>
          </cell>
        </row>
        <row r="13">
          <cell r="A13" t="str">
            <v>117th ARW Birmingham IAP</v>
          </cell>
          <cell r="B13">
            <v>76</v>
          </cell>
          <cell r="C13">
            <v>14</v>
          </cell>
          <cell r="D13">
            <v>65</v>
          </cell>
          <cell r="E13">
            <v>105</v>
          </cell>
          <cell r="F13">
            <v>248</v>
          </cell>
          <cell r="G13">
            <v>160</v>
          </cell>
          <cell r="H13">
            <v>116</v>
          </cell>
          <cell r="I13">
            <v>0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2</v>
          </cell>
          <cell r="O13">
            <v>10</v>
          </cell>
          <cell r="S13">
            <v>329.47610037900131</v>
          </cell>
          <cell r="U13">
            <v>40.907082537310167</v>
          </cell>
          <cell r="V13">
            <v>112</v>
          </cell>
          <cell r="X13">
            <v>9.7369924654460327</v>
          </cell>
          <cell r="Z13">
            <v>52.755443146946391</v>
          </cell>
          <cell r="AA13">
            <v>2.5714285714285716</v>
          </cell>
        </row>
        <row r="14">
          <cell r="A14" t="str">
            <v>118th AW Nashville IAP</v>
          </cell>
          <cell r="B14">
            <v>419</v>
          </cell>
          <cell r="C14">
            <v>265</v>
          </cell>
          <cell r="D14">
            <v>189</v>
          </cell>
          <cell r="E14">
            <v>219</v>
          </cell>
          <cell r="F14">
            <v>264</v>
          </cell>
          <cell r="G14">
            <v>230</v>
          </cell>
          <cell r="H14">
            <v>223</v>
          </cell>
          <cell r="I14">
            <v>8</v>
          </cell>
          <cell r="J14">
            <v>4</v>
          </cell>
          <cell r="K14">
            <v>2</v>
          </cell>
          <cell r="L14">
            <v>6</v>
          </cell>
          <cell r="M14">
            <v>5</v>
          </cell>
          <cell r="N14">
            <v>1</v>
          </cell>
          <cell r="O14">
            <v>1</v>
          </cell>
          <cell r="S14">
            <v>558.81765947836675</v>
          </cell>
          <cell r="U14">
            <v>39.605894124260288</v>
          </cell>
          <cell r="V14">
            <v>258.42857142857144</v>
          </cell>
          <cell r="X14">
            <v>7.9155831196250945</v>
          </cell>
          <cell r="Z14">
            <v>37.570078722320225</v>
          </cell>
          <cell r="AA14">
            <v>3.8571428571428572</v>
          </cell>
        </row>
        <row r="15">
          <cell r="A15" t="str">
            <v>119th Wing Hector IAP Fargo</v>
          </cell>
          <cell r="B15">
            <v>21</v>
          </cell>
          <cell r="C15">
            <v>29</v>
          </cell>
          <cell r="D15">
            <v>28</v>
          </cell>
          <cell r="E15">
            <v>42</v>
          </cell>
          <cell r="F15">
            <v>57</v>
          </cell>
          <cell r="G15">
            <v>38</v>
          </cell>
          <cell r="H15">
            <v>14</v>
          </cell>
          <cell r="I15">
            <v>5</v>
          </cell>
          <cell r="J15">
            <v>1</v>
          </cell>
          <cell r="K15">
            <v>0</v>
          </cell>
          <cell r="L15">
            <v>5</v>
          </cell>
          <cell r="M15">
            <v>1</v>
          </cell>
          <cell r="N15">
            <v>0</v>
          </cell>
          <cell r="O15">
            <v>0</v>
          </cell>
          <cell r="S15">
            <v>791.80776284575086</v>
          </cell>
          <cell r="U15">
            <v>53.258074502209261</v>
          </cell>
          <cell r="V15">
            <v>32.714285714285715</v>
          </cell>
          <cell r="X15">
            <v>29.73191204361515</v>
          </cell>
          <cell r="Z15">
            <v>38.064280825836192</v>
          </cell>
          <cell r="AA15">
            <v>1.7142857142857142</v>
          </cell>
        </row>
        <row r="16">
          <cell r="A16" t="str">
            <v>121st ARW Rickenbacker ANGB Columbus</v>
          </cell>
          <cell r="B16">
            <v>118</v>
          </cell>
          <cell r="C16">
            <v>163</v>
          </cell>
          <cell r="D16">
            <v>147</v>
          </cell>
          <cell r="E16">
            <v>147</v>
          </cell>
          <cell r="F16">
            <v>119</v>
          </cell>
          <cell r="G16">
            <v>156</v>
          </cell>
          <cell r="H16">
            <v>123</v>
          </cell>
          <cell r="I16">
            <v>13</v>
          </cell>
          <cell r="J16">
            <v>14</v>
          </cell>
          <cell r="K16">
            <v>4</v>
          </cell>
          <cell r="L16">
            <v>3</v>
          </cell>
          <cell r="M16">
            <v>3</v>
          </cell>
          <cell r="N16">
            <v>3</v>
          </cell>
          <cell r="O16">
            <v>2</v>
          </cell>
          <cell r="S16">
            <v>447.5927562270154</v>
          </cell>
          <cell r="U16">
            <v>68.005128340475494</v>
          </cell>
          <cell r="V16">
            <v>139</v>
          </cell>
          <cell r="X16">
            <v>14.367900542780097</v>
          </cell>
          <cell r="Z16">
            <v>50.483426566238002</v>
          </cell>
          <cell r="AA16">
            <v>6</v>
          </cell>
        </row>
        <row r="17">
          <cell r="A17" t="str">
            <v>123rd AW Louisville IAP</v>
          </cell>
          <cell r="B17">
            <v>72</v>
          </cell>
          <cell r="C17">
            <v>89</v>
          </cell>
          <cell r="D17">
            <v>194</v>
          </cell>
          <cell r="E17">
            <v>164</v>
          </cell>
          <cell r="F17">
            <v>237</v>
          </cell>
          <cell r="G17">
            <v>12</v>
          </cell>
          <cell r="H17">
            <v>111</v>
          </cell>
          <cell r="I17">
            <v>5</v>
          </cell>
          <cell r="J17">
            <v>1</v>
          </cell>
          <cell r="K17">
            <v>10</v>
          </cell>
          <cell r="L17">
            <v>5</v>
          </cell>
          <cell r="M17">
            <v>5</v>
          </cell>
          <cell r="N17">
            <v>0</v>
          </cell>
          <cell r="O17">
            <v>4</v>
          </cell>
          <cell r="S17">
            <v>328.65675340518618</v>
          </cell>
          <cell r="U17">
            <v>35.669934764582941</v>
          </cell>
          <cell r="V17">
            <v>125.57142857142857</v>
          </cell>
          <cell r="X17">
            <v>20.097171587535524</v>
          </cell>
          <cell r="Z17">
            <v>64.184805132441184</v>
          </cell>
          <cell r="AA17">
            <v>4.2857142857142856</v>
          </cell>
        </row>
        <row r="18">
          <cell r="A18" t="str">
            <v>124th Wing Boise Air Terminal</v>
          </cell>
          <cell r="B18">
            <v>0</v>
          </cell>
          <cell r="C18">
            <v>13</v>
          </cell>
          <cell r="D18">
            <v>17</v>
          </cell>
          <cell r="E18">
            <v>15</v>
          </cell>
          <cell r="F18">
            <v>9</v>
          </cell>
          <cell r="G18">
            <v>0</v>
          </cell>
          <cell r="H18">
            <v>11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160.43731782102915</v>
          </cell>
          <cell r="U18">
            <v>94.603503127664538</v>
          </cell>
          <cell r="V18">
            <v>9.2857142857142865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32</v>
          </cell>
          <cell r="C19">
            <v>42</v>
          </cell>
          <cell r="D19">
            <v>73</v>
          </cell>
          <cell r="E19">
            <v>69</v>
          </cell>
          <cell r="F19">
            <v>56</v>
          </cell>
          <cell r="G19">
            <v>44</v>
          </cell>
          <cell r="H19">
            <v>31</v>
          </cell>
          <cell r="I19">
            <v>2</v>
          </cell>
          <cell r="J19">
            <v>4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S19">
            <v>188.68716729975512</v>
          </cell>
          <cell r="U19">
            <v>51.808483247126162</v>
          </cell>
          <cell r="V19">
            <v>49.571428571428569</v>
          </cell>
          <cell r="X19">
            <v>6.7279874667204904</v>
          </cell>
          <cell r="Z19">
            <v>58.318196699132962</v>
          </cell>
          <cell r="AA19">
            <v>1.5714285714285714</v>
          </cell>
        </row>
        <row r="20">
          <cell r="A20" t="str">
            <v>127th Wing Selfridge ANGB</v>
          </cell>
          <cell r="B20">
            <v>49</v>
          </cell>
          <cell r="C20">
            <v>168</v>
          </cell>
          <cell r="D20">
            <v>86</v>
          </cell>
          <cell r="E20">
            <v>3547</v>
          </cell>
          <cell r="F20">
            <v>297</v>
          </cell>
          <cell r="G20">
            <v>328</v>
          </cell>
          <cell r="H20">
            <v>211</v>
          </cell>
          <cell r="I20">
            <v>24</v>
          </cell>
          <cell r="J20">
            <v>17</v>
          </cell>
          <cell r="K20">
            <v>19</v>
          </cell>
          <cell r="L20">
            <v>230</v>
          </cell>
          <cell r="M20">
            <v>26</v>
          </cell>
          <cell r="N20">
            <v>1</v>
          </cell>
          <cell r="O20">
            <v>6</v>
          </cell>
          <cell r="S20">
            <v>920.23118157709109</v>
          </cell>
          <cell r="U20">
            <v>44.675146506065936</v>
          </cell>
          <cell r="V20">
            <v>669.42857142857144</v>
          </cell>
          <cell r="X20">
            <v>104.56883924779005</v>
          </cell>
          <cell r="Z20">
            <v>73.875427896480304</v>
          </cell>
          <cell r="AA20">
            <v>46.142857142857146</v>
          </cell>
        </row>
        <row r="21">
          <cell r="A21" t="str">
            <v>128th ARW  Milwaukee</v>
          </cell>
          <cell r="B21">
            <v>387</v>
          </cell>
          <cell r="C21">
            <v>547</v>
          </cell>
          <cell r="D21">
            <v>431</v>
          </cell>
          <cell r="E21">
            <v>335</v>
          </cell>
          <cell r="F21">
            <v>204</v>
          </cell>
          <cell r="G21">
            <v>242</v>
          </cell>
          <cell r="H21">
            <v>231</v>
          </cell>
          <cell r="I21">
            <v>29</v>
          </cell>
          <cell r="J21">
            <v>20</v>
          </cell>
          <cell r="K21">
            <v>22</v>
          </cell>
          <cell r="L21">
            <v>14</v>
          </cell>
          <cell r="M21">
            <v>19</v>
          </cell>
          <cell r="N21">
            <v>4</v>
          </cell>
          <cell r="O21">
            <v>4</v>
          </cell>
          <cell r="S21">
            <v>736.12609970589256</v>
          </cell>
          <cell r="U21">
            <v>51.351161869427699</v>
          </cell>
          <cell r="V21">
            <v>339.57142857142856</v>
          </cell>
          <cell r="X21">
            <v>26.914074636856181</v>
          </cell>
          <cell r="Z21">
            <v>39.768312714520121</v>
          </cell>
          <cell r="AA21">
            <v>16</v>
          </cell>
        </row>
        <row r="22">
          <cell r="A22" t="str">
            <v>130th AW Yeager Airport ANGS Charleston</v>
          </cell>
          <cell r="B22">
            <v>7</v>
          </cell>
          <cell r="C22">
            <v>9</v>
          </cell>
          <cell r="D22">
            <v>8</v>
          </cell>
          <cell r="E22">
            <v>6</v>
          </cell>
          <cell r="F22">
            <v>7</v>
          </cell>
          <cell r="G22">
            <v>8</v>
          </cell>
          <cell r="H22">
            <v>9</v>
          </cell>
          <cell r="I22">
            <v>1</v>
          </cell>
          <cell r="J22">
            <v>0</v>
          </cell>
          <cell r="K22">
            <v>2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S22">
            <v>91.88099481774502</v>
          </cell>
          <cell r="U22">
            <v>78.812893631934998</v>
          </cell>
          <cell r="V22">
            <v>7.7142857142857144</v>
          </cell>
          <cell r="X22">
            <v>5.944627360512448</v>
          </cell>
          <cell r="Z22">
            <v>91.841565480914426</v>
          </cell>
          <cell r="AA22">
            <v>0.42857142857142855</v>
          </cell>
        </row>
        <row r="23">
          <cell r="A23" t="str">
            <v>132nd FW Des Moines IAP</v>
          </cell>
          <cell r="B23">
            <v>102</v>
          </cell>
          <cell r="C23">
            <v>99</v>
          </cell>
          <cell r="D23">
            <v>240</v>
          </cell>
          <cell r="E23">
            <v>139</v>
          </cell>
          <cell r="F23">
            <v>69</v>
          </cell>
          <cell r="G23">
            <v>87</v>
          </cell>
          <cell r="H23">
            <v>116</v>
          </cell>
          <cell r="I23">
            <v>0</v>
          </cell>
          <cell r="J23">
            <v>3</v>
          </cell>
          <cell r="K23">
            <v>8</v>
          </cell>
          <cell r="L23">
            <v>4</v>
          </cell>
          <cell r="M23">
            <v>2</v>
          </cell>
          <cell r="N23">
            <v>1</v>
          </cell>
          <cell r="O23">
            <v>7</v>
          </cell>
          <cell r="S23">
            <v>798.39952263596501</v>
          </cell>
          <cell r="U23">
            <v>44.152243172924166</v>
          </cell>
          <cell r="V23">
            <v>121.71428571428571</v>
          </cell>
          <cell r="X23">
            <v>23.091667790597398</v>
          </cell>
          <cell r="Z23">
            <v>43.514859905682165</v>
          </cell>
          <cell r="AA23">
            <v>3.5714285714285716</v>
          </cell>
        </row>
        <row r="24">
          <cell r="A24" t="str">
            <v>134th ARW McGhee Tyson Airport</v>
          </cell>
          <cell r="B24">
            <v>83</v>
          </cell>
          <cell r="C24">
            <v>36</v>
          </cell>
          <cell r="D24">
            <v>46</v>
          </cell>
          <cell r="E24">
            <v>53</v>
          </cell>
          <cell r="F24">
            <v>49</v>
          </cell>
          <cell r="G24">
            <v>30</v>
          </cell>
          <cell r="H24">
            <v>94</v>
          </cell>
          <cell r="I24">
            <v>0</v>
          </cell>
          <cell r="J24">
            <v>0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S24">
            <v>130.95397568460996</v>
          </cell>
          <cell r="U24">
            <v>26.704167465483131</v>
          </cell>
          <cell r="V24">
            <v>55.857142857142854</v>
          </cell>
          <cell r="X24">
            <v>2.4628958729674348</v>
          </cell>
          <cell r="Z24">
            <v>49.385925905793165</v>
          </cell>
          <cell r="AA24">
            <v>0.5714285714285714</v>
          </cell>
        </row>
        <row r="25">
          <cell r="A25" t="str">
            <v>138th FW Tulsa IAP</v>
          </cell>
          <cell r="B25">
            <v>42</v>
          </cell>
          <cell r="C25">
            <v>51</v>
          </cell>
          <cell r="D25">
            <v>39</v>
          </cell>
          <cell r="E25">
            <v>30</v>
          </cell>
          <cell r="F25">
            <v>36</v>
          </cell>
          <cell r="G25">
            <v>36</v>
          </cell>
          <cell r="H25">
            <v>14</v>
          </cell>
          <cell r="I25">
            <v>4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S25">
            <v>173.69973506170732</v>
          </cell>
          <cell r="U25">
            <v>43.790335799033677</v>
          </cell>
          <cell r="V25">
            <v>35.428571428571431</v>
          </cell>
          <cell r="X25">
            <v>11.549184512081602</v>
          </cell>
          <cell r="Z25">
            <v>90.628552080084461</v>
          </cell>
          <cell r="AA25">
            <v>1.1428571428571428</v>
          </cell>
        </row>
        <row r="26">
          <cell r="A26" t="str">
            <v>139th AW Rosecrans Memorial Airport St Joseph</v>
          </cell>
          <cell r="B26">
            <v>71</v>
          </cell>
          <cell r="C26">
            <v>101</v>
          </cell>
          <cell r="D26">
            <v>64</v>
          </cell>
          <cell r="E26">
            <v>149</v>
          </cell>
          <cell r="F26">
            <v>38</v>
          </cell>
          <cell r="G26">
            <v>28</v>
          </cell>
          <cell r="H26">
            <v>96</v>
          </cell>
          <cell r="I26">
            <v>7</v>
          </cell>
          <cell r="J26">
            <v>2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2</v>
          </cell>
          <cell r="S26">
            <v>255.04925997590013</v>
          </cell>
          <cell r="U26">
            <v>52.466170044776426</v>
          </cell>
          <cell r="V26">
            <v>78.142857142857139</v>
          </cell>
          <cell r="X26">
            <v>8.010448709353934</v>
          </cell>
          <cell r="Z26">
            <v>56.360819738374467</v>
          </cell>
          <cell r="AA26">
            <v>2.2857142857142856</v>
          </cell>
        </row>
        <row r="27">
          <cell r="A27" t="str">
            <v>142nd FW Portland IAP</v>
          </cell>
          <cell r="B27">
            <v>1431</v>
          </cell>
          <cell r="C27">
            <v>1414</v>
          </cell>
          <cell r="D27">
            <v>1565</v>
          </cell>
          <cell r="E27">
            <v>2122</v>
          </cell>
          <cell r="F27">
            <v>1492</v>
          </cell>
          <cell r="G27">
            <v>1849</v>
          </cell>
          <cell r="H27">
            <v>1138</v>
          </cell>
          <cell r="I27">
            <v>62</v>
          </cell>
          <cell r="J27">
            <v>55</v>
          </cell>
          <cell r="K27">
            <v>49</v>
          </cell>
          <cell r="L27">
            <v>53</v>
          </cell>
          <cell r="M27">
            <v>57</v>
          </cell>
          <cell r="N27">
            <v>26</v>
          </cell>
          <cell r="O27">
            <v>11</v>
          </cell>
          <cell r="S27">
            <v>519.54866150537339</v>
          </cell>
          <cell r="U27">
            <v>35.562436100855464</v>
          </cell>
          <cell r="V27">
            <v>1573</v>
          </cell>
          <cell r="X27">
            <v>20.324704365763075</v>
          </cell>
          <cell r="Z27">
            <v>49.07201141349482</v>
          </cell>
          <cell r="AA27">
            <v>44.714285714285715</v>
          </cell>
        </row>
        <row r="28">
          <cell r="A28" t="str">
            <v>143rd AW Quonset State Airport</v>
          </cell>
          <cell r="B28">
            <v>299</v>
          </cell>
          <cell r="C28">
            <v>346</v>
          </cell>
          <cell r="D28">
            <v>321</v>
          </cell>
          <cell r="E28">
            <v>367</v>
          </cell>
          <cell r="F28">
            <v>455</v>
          </cell>
          <cell r="G28">
            <v>249</v>
          </cell>
          <cell r="H28">
            <v>1152</v>
          </cell>
          <cell r="I28">
            <v>50</v>
          </cell>
          <cell r="J28">
            <v>50</v>
          </cell>
          <cell r="K28">
            <v>44</v>
          </cell>
          <cell r="L28">
            <v>29</v>
          </cell>
          <cell r="M28">
            <v>37</v>
          </cell>
          <cell r="N28">
            <v>17</v>
          </cell>
          <cell r="O28">
            <v>174</v>
          </cell>
          <cell r="S28">
            <v>1427.5156027592247</v>
          </cell>
          <cell r="U28">
            <v>144.06228879722102</v>
          </cell>
          <cell r="V28">
            <v>455.57142857142856</v>
          </cell>
          <cell r="X28">
            <v>95.821456546300524</v>
          </cell>
          <cell r="Z28">
            <v>76.740896732494932</v>
          </cell>
          <cell r="AA28">
            <v>57.285714285714285</v>
          </cell>
        </row>
        <row r="29">
          <cell r="A29" t="str">
            <v>144th FW Fresno ANGB</v>
          </cell>
          <cell r="B29">
            <v>50</v>
          </cell>
          <cell r="C29">
            <v>73</v>
          </cell>
          <cell r="D29">
            <v>101</v>
          </cell>
          <cell r="E29">
            <v>345</v>
          </cell>
          <cell r="F29">
            <v>90</v>
          </cell>
          <cell r="G29">
            <v>46</v>
          </cell>
          <cell r="H29">
            <v>132</v>
          </cell>
          <cell r="I29">
            <v>2</v>
          </cell>
          <cell r="J29">
            <v>1</v>
          </cell>
          <cell r="K29">
            <v>3</v>
          </cell>
          <cell r="L29">
            <v>3</v>
          </cell>
          <cell r="M29">
            <v>0</v>
          </cell>
          <cell r="N29">
            <v>0</v>
          </cell>
          <cell r="O29">
            <v>3</v>
          </cell>
          <cell r="S29">
            <v>299.3431938433751</v>
          </cell>
          <cell r="U29">
            <v>22.671268761365109</v>
          </cell>
          <cell r="V29">
            <v>119.57142857142857</v>
          </cell>
          <cell r="X29">
            <v>4.2214099358421073</v>
          </cell>
          <cell r="Z29">
            <v>22.294438474212129</v>
          </cell>
          <cell r="AA29">
            <v>1.7142857142857142</v>
          </cell>
        </row>
        <row r="30">
          <cell r="A30" t="str">
            <v>145th AW Charlotte Douglas IAP</v>
          </cell>
          <cell r="B30">
            <v>219</v>
          </cell>
          <cell r="C30">
            <v>405</v>
          </cell>
          <cell r="D30">
            <v>366</v>
          </cell>
          <cell r="E30">
            <v>457</v>
          </cell>
          <cell r="F30">
            <v>572</v>
          </cell>
          <cell r="G30">
            <v>292</v>
          </cell>
          <cell r="H30">
            <v>336</v>
          </cell>
          <cell r="I30">
            <v>4</v>
          </cell>
          <cell r="J30">
            <v>7</v>
          </cell>
          <cell r="K30">
            <v>7</v>
          </cell>
          <cell r="L30">
            <v>3</v>
          </cell>
          <cell r="M30">
            <v>8</v>
          </cell>
          <cell r="N30">
            <v>3</v>
          </cell>
          <cell r="O30">
            <v>5</v>
          </cell>
          <cell r="S30">
            <v>343.41331002128237</v>
          </cell>
          <cell r="U30">
            <v>22.95315877045536</v>
          </cell>
          <cell r="V30">
            <v>378.14285714285717</v>
          </cell>
          <cell r="X30">
            <v>8.8068548668138789</v>
          </cell>
          <cell r="Z30">
            <v>42.402802893484242</v>
          </cell>
          <cell r="AA30">
            <v>5.2857142857142856</v>
          </cell>
        </row>
        <row r="31">
          <cell r="A31" t="str">
            <v>146th AW Channel Islands</v>
          </cell>
          <cell r="B31">
            <v>1162</v>
          </cell>
          <cell r="C31">
            <v>1142</v>
          </cell>
          <cell r="D31">
            <v>1442</v>
          </cell>
          <cell r="E31">
            <v>1440</v>
          </cell>
          <cell r="F31">
            <v>1306</v>
          </cell>
          <cell r="G31">
            <v>1535</v>
          </cell>
          <cell r="H31">
            <v>838</v>
          </cell>
          <cell r="I31">
            <v>59</v>
          </cell>
          <cell r="J31">
            <v>47</v>
          </cell>
          <cell r="K31">
            <v>42</v>
          </cell>
          <cell r="L31">
            <v>34</v>
          </cell>
          <cell r="M31">
            <v>55</v>
          </cell>
          <cell r="N31">
            <v>25</v>
          </cell>
          <cell r="O31">
            <v>10</v>
          </cell>
          <cell r="S31">
            <v>606.19490123804871</v>
          </cell>
          <cell r="U31">
            <v>35.767503526818345</v>
          </cell>
          <cell r="V31">
            <v>1266.4285714285713</v>
          </cell>
          <cell r="X31">
            <v>24.712651122684719</v>
          </cell>
          <cell r="Z31">
            <v>47.63773819223556</v>
          </cell>
          <cell r="AA31">
            <v>38.857142857142854</v>
          </cell>
        </row>
        <row r="32">
          <cell r="A32" t="str">
            <v>147th RW Ellington Field JRB</v>
          </cell>
          <cell r="B32">
            <v>466</v>
          </cell>
          <cell r="C32">
            <v>337</v>
          </cell>
          <cell r="D32">
            <v>482</v>
          </cell>
          <cell r="E32">
            <v>465</v>
          </cell>
          <cell r="F32">
            <v>552</v>
          </cell>
          <cell r="G32">
            <v>207</v>
          </cell>
          <cell r="H32">
            <v>415</v>
          </cell>
          <cell r="I32">
            <v>2</v>
          </cell>
          <cell r="J32">
            <v>7</v>
          </cell>
          <cell r="K32">
            <v>8</v>
          </cell>
          <cell r="L32">
            <v>8</v>
          </cell>
          <cell r="M32">
            <v>7</v>
          </cell>
          <cell r="N32">
            <v>3</v>
          </cell>
          <cell r="O32">
            <v>4</v>
          </cell>
          <cell r="S32">
            <v>289.27236471559388</v>
          </cell>
          <cell r="U32">
            <v>33.565004610186982</v>
          </cell>
          <cell r="V32">
            <v>417.71428571428572</v>
          </cell>
          <cell r="X32">
            <v>5.5768122375076574</v>
          </cell>
          <cell r="Z32">
            <v>48.670550553463507</v>
          </cell>
          <cell r="AA32">
            <v>5.5714285714285712</v>
          </cell>
        </row>
        <row r="33">
          <cell r="A33" t="str">
            <v>148th FW Duluth IAP</v>
          </cell>
          <cell r="B33">
            <v>0</v>
          </cell>
          <cell r="C33">
            <v>1</v>
          </cell>
          <cell r="D33">
            <v>3</v>
          </cell>
          <cell r="E33">
            <v>1</v>
          </cell>
          <cell r="F33">
            <v>1</v>
          </cell>
          <cell r="G33">
            <v>2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100.75730490460558</v>
          </cell>
          <cell r="U33">
            <v>166.77867321295878</v>
          </cell>
          <cell r="V33">
            <v>1.2857142857142858</v>
          </cell>
          <cell r="X33">
            <v>4.5503298989176715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175</v>
          </cell>
          <cell r="C34">
            <v>293</v>
          </cell>
          <cell r="D34">
            <v>262</v>
          </cell>
          <cell r="E34">
            <v>436</v>
          </cell>
          <cell r="F34">
            <v>469</v>
          </cell>
          <cell r="G34">
            <v>211</v>
          </cell>
          <cell r="H34">
            <v>242</v>
          </cell>
          <cell r="I34">
            <v>0</v>
          </cell>
          <cell r="J34">
            <v>4</v>
          </cell>
          <cell r="K34">
            <v>0</v>
          </cell>
          <cell r="L34">
            <v>4</v>
          </cell>
          <cell r="M34">
            <v>0</v>
          </cell>
          <cell r="N34">
            <v>0</v>
          </cell>
          <cell r="O34">
            <v>3</v>
          </cell>
          <cell r="S34">
            <v>422.81995348067625</v>
          </cell>
          <cell r="U34">
            <v>25.482874621273016</v>
          </cell>
          <cell r="V34">
            <v>298.28571428571428</v>
          </cell>
          <cell r="X34">
            <v>4.3362247838068635</v>
          </cell>
          <cell r="Z34">
            <v>49.937301932516327</v>
          </cell>
          <cell r="AA34">
            <v>1.5714285714285714</v>
          </cell>
        </row>
        <row r="35">
          <cell r="A35" t="str">
            <v>152nd AW Reno-Tahoe IAP</v>
          </cell>
          <cell r="B35">
            <v>10</v>
          </cell>
          <cell r="C35">
            <v>2</v>
          </cell>
          <cell r="D35">
            <v>4</v>
          </cell>
          <cell r="E35">
            <v>19</v>
          </cell>
          <cell r="F35">
            <v>7</v>
          </cell>
          <cell r="G35">
            <v>3</v>
          </cell>
          <cell r="H35">
            <v>4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S35">
            <v>108.27650399863229</v>
          </cell>
          <cell r="U35">
            <v>27.872982340041425</v>
          </cell>
          <cell r="V35">
            <v>7</v>
          </cell>
          <cell r="X35">
            <v>2.6594229052295653</v>
          </cell>
          <cell r="Z35">
            <v>33.616447248863999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211</v>
          </cell>
          <cell r="C36">
            <v>186</v>
          </cell>
          <cell r="D36">
            <v>274</v>
          </cell>
          <cell r="E36">
            <v>214</v>
          </cell>
          <cell r="F36">
            <v>139</v>
          </cell>
          <cell r="G36">
            <v>121</v>
          </cell>
          <cell r="H36">
            <v>89</v>
          </cell>
          <cell r="I36">
            <v>3</v>
          </cell>
          <cell r="J36">
            <v>1</v>
          </cell>
          <cell r="K36">
            <v>4</v>
          </cell>
          <cell r="L36">
            <v>0</v>
          </cell>
          <cell r="M36">
            <v>2</v>
          </cell>
          <cell r="N36">
            <v>0</v>
          </cell>
          <cell r="O36">
            <v>0</v>
          </cell>
          <cell r="S36">
            <v>719.59474372380953</v>
          </cell>
          <cell r="U36">
            <v>36.828956911047577</v>
          </cell>
          <cell r="V36">
            <v>176.28571428571428</v>
          </cell>
          <cell r="X36">
            <v>5.7841565862516688</v>
          </cell>
          <cell r="Z36">
            <v>36.527760331037697</v>
          </cell>
          <cell r="AA36">
            <v>1.4285714285714286</v>
          </cell>
        </row>
        <row r="37">
          <cell r="A37" t="str">
            <v>157th ARW Pease ANGB</v>
          </cell>
          <cell r="B37">
            <v>294</v>
          </cell>
          <cell r="C37">
            <v>349</v>
          </cell>
          <cell r="D37">
            <v>367</v>
          </cell>
          <cell r="E37">
            <v>389</v>
          </cell>
          <cell r="F37">
            <v>448</v>
          </cell>
          <cell r="G37">
            <v>235</v>
          </cell>
          <cell r="H37">
            <v>144</v>
          </cell>
          <cell r="I37">
            <v>41</v>
          </cell>
          <cell r="J37">
            <v>41</v>
          </cell>
          <cell r="K37">
            <v>37</v>
          </cell>
          <cell r="L37">
            <v>27</v>
          </cell>
          <cell r="M37">
            <v>24</v>
          </cell>
          <cell r="N37">
            <v>18</v>
          </cell>
          <cell r="O37">
            <v>19</v>
          </cell>
          <cell r="S37">
            <v>1309.1961272995741</v>
          </cell>
          <cell r="U37">
            <v>157.54904842119569</v>
          </cell>
          <cell r="V37">
            <v>318</v>
          </cell>
          <cell r="X37">
            <v>87.889407184773788</v>
          </cell>
          <cell r="Z37">
            <v>113.64062565345832</v>
          </cell>
          <cell r="AA37">
            <v>29.571428571428573</v>
          </cell>
        </row>
        <row r="38">
          <cell r="A38" t="str">
            <v>158th FW Burlington IAP</v>
          </cell>
          <cell r="B38">
            <v>6</v>
          </cell>
          <cell r="C38">
            <v>0</v>
          </cell>
          <cell r="D38">
            <v>35</v>
          </cell>
          <cell r="E38">
            <v>1</v>
          </cell>
          <cell r="F38">
            <v>15</v>
          </cell>
          <cell r="G38">
            <v>17</v>
          </cell>
          <cell r="H38">
            <v>12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173.11585835594087</v>
          </cell>
          <cell r="U38">
            <v>55.56389178838127</v>
          </cell>
          <cell r="V38">
            <v>12.285714285714286</v>
          </cell>
          <cell r="X38">
            <v>9.2584666931027915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599</v>
          </cell>
          <cell r="C39">
            <v>532</v>
          </cell>
          <cell r="D39">
            <v>161</v>
          </cell>
          <cell r="E39">
            <v>862</v>
          </cell>
          <cell r="F39">
            <v>670</v>
          </cell>
          <cell r="G39">
            <v>737</v>
          </cell>
          <cell r="H39">
            <v>505</v>
          </cell>
          <cell r="I39">
            <v>15</v>
          </cell>
          <cell r="J39">
            <v>18</v>
          </cell>
          <cell r="K39">
            <v>5</v>
          </cell>
          <cell r="L39">
            <v>8</v>
          </cell>
          <cell r="M39">
            <v>10</v>
          </cell>
          <cell r="N39">
            <v>1</v>
          </cell>
          <cell r="O39">
            <v>1</v>
          </cell>
          <cell r="S39">
            <v>312.18968862183067</v>
          </cell>
          <cell r="U39">
            <v>16.361008798836806</v>
          </cell>
          <cell r="V39">
            <v>580.85714285714289</v>
          </cell>
          <cell r="X39">
            <v>10.94659266680846</v>
          </cell>
          <cell r="Z39">
            <v>40.727389202400246</v>
          </cell>
          <cell r="AA39">
            <v>8.2857142857142865</v>
          </cell>
        </row>
        <row r="40">
          <cell r="A40" t="str">
            <v>163 ATKW March AFB</v>
          </cell>
          <cell r="B40">
            <v>228</v>
          </cell>
          <cell r="C40">
            <v>274</v>
          </cell>
          <cell r="D40">
            <v>291</v>
          </cell>
          <cell r="E40">
            <v>493</v>
          </cell>
          <cell r="F40">
            <v>364</v>
          </cell>
          <cell r="G40">
            <v>316</v>
          </cell>
          <cell r="H40">
            <v>210</v>
          </cell>
          <cell r="I40">
            <v>3</v>
          </cell>
          <cell r="J40">
            <v>8</v>
          </cell>
          <cell r="K40">
            <v>7</v>
          </cell>
          <cell r="L40">
            <v>9</v>
          </cell>
          <cell r="M40">
            <v>2</v>
          </cell>
          <cell r="N40">
            <v>1</v>
          </cell>
          <cell r="O40">
            <v>0</v>
          </cell>
          <cell r="S40">
            <v>250.61321561394789</v>
          </cell>
          <cell r="U40">
            <v>36.05369185905284</v>
          </cell>
          <cell r="V40">
            <v>310.85714285714283</v>
          </cell>
          <cell r="X40">
            <v>7.5068828444239211</v>
          </cell>
          <cell r="Z40">
            <v>78.741011238340548</v>
          </cell>
          <cell r="AA40">
            <v>4.2857142857142856</v>
          </cell>
        </row>
        <row r="41">
          <cell r="A41" t="str">
            <v>164th AW Memphis IAP</v>
          </cell>
          <cell r="B41">
            <v>293</v>
          </cell>
          <cell r="C41">
            <v>178</v>
          </cell>
          <cell r="D41">
            <v>195</v>
          </cell>
          <cell r="E41">
            <v>200</v>
          </cell>
          <cell r="F41">
            <v>275</v>
          </cell>
          <cell r="G41">
            <v>149</v>
          </cell>
          <cell r="H41">
            <v>173</v>
          </cell>
          <cell r="I41">
            <v>7</v>
          </cell>
          <cell r="J41">
            <v>2</v>
          </cell>
          <cell r="K41">
            <v>7</v>
          </cell>
          <cell r="L41">
            <v>4</v>
          </cell>
          <cell r="M41">
            <v>4</v>
          </cell>
          <cell r="N41">
            <v>1</v>
          </cell>
          <cell r="O41">
            <v>3</v>
          </cell>
          <cell r="S41">
            <v>557.12520261133545</v>
          </cell>
          <cell r="U41">
            <v>32.664578854435938</v>
          </cell>
          <cell r="V41">
            <v>209</v>
          </cell>
          <cell r="X41">
            <v>10.35444670314417</v>
          </cell>
          <cell r="Z41">
            <v>31.710220907230418</v>
          </cell>
          <cell r="AA41">
            <v>4</v>
          </cell>
        </row>
        <row r="42">
          <cell r="A42" t="str">
            <v>165th AW Savannah IAP</v>
          </cell>
          <cell r="B42">
            <v>31</v>
          </cell>
          <cell r="C42">
            <v>30</v>
          </cell>
          <cell r="D42">
            <v>25</v>
          </cell>
          <cell r="E42">
            <v>54</v>
          </cell>
          <cell r="F42">
            <v>24</v>
          </cell>
          <cell r="G42">
            <v>22</v>
          </cell>
          <cell r="H42">
            <v>39</v>
          </cell>
          <cell r="I42">
            <v>2</v>
          </cell>
          <cell r="J42">
            <v>0</v>
          </cell>
          <cell r="K42">
            <v>1</v>
          </cell>
          <cell r="L42">
            <v>1</v>
          </cell>
          <cell r="M42">
            <v>0</v>
          </cell>
          <cell r="N42">
            <v>0</v>
          </cell>
          <cell r="O42">
            <v>2</v>
          </cell>
          <cell r="S42">
            <v>186.42634076293331</v>
          </cell>
          <cell r="U42">
            <v>41.142703172147201</v>
          </cell>
          <cell r="V42">
            <v>32.142857142857146</v>
          </cell>
          <cell r="X42">
            <v>7.654719813031047</v>
          </cell>
          <cell r="Z42">
            <v>63.537861412527405</v>
          </cell>
          <cell r="AA42">
            <v>0.8571428571428571</v>
          </cell>
        </row>
        <row r="43">
          <cell r="A43" t="str">
            <v>166th AW New County Castle Airport</v>
          </cell>
          <cell r="B43">
            <v>627</v>
          </cell>
          <cell r="C43">
            <v>654</v>
          </cell>
          <cell r="D43">
            <v>558</v>
          </cell>
          <cell r="E43">
            <v>632</v>
          </cell>
          <cell r="F43">
            <v>664</v>
          </cell>
          <cell r="G43">
            <v>502</v>
          </cell>
          <cell r="H43">
            <v>463</v>
          </cell>
          <cell r="I43">
            <v>91</v>
          </cell>
          <cell r="J43">
            <v>59</v>
          </cell>
          <cell r="K43">
            <v>121</v>
          </cell>
          <cell r="L43">
            <v>97</v>
          </cell>
          <cell r="M43">
            <v>45</v>
          </cell>
          <cell r="N43">
            <v>36</v>
          </cell>
          <cell r="O43">
            <v>11</v>
          </cell>
          <cell r="S43">
            <v>1012.8591286044885</v>
          </cell>
          <cell r="U43">
            <v>101.33738458400376</v>
          </cell>
          <cell r="V43">
            <v>585.71428571428567</v>
          </cell>
          <cell r="X43">
            <v>71.929453967978546</v>
          </cell>
          <cell r="Z43">
            <v>64.016037217884062</v>
          </cell>
          <cell r="AA43">
            <v>65.714285714285708</v>
          </cell>
        </row>
        <row r="44">
          <cell r="A44" t="str">
            <v>167th AW Shepherd Field</v>
          </cell>
          <cell r="B44">
            <v>720</v>
          </cell>
          <cell r="C44">
            <v>664</v>
          </cell>
          <cell r="D44">
            <v>924</v>
          </cell>
          <cell r="E44">
            <v>568</v>
          </cell>
          <cell r="F44">
            <v>668</v>
          </cell>
          <cell r="G44">
            <v>857</v>
          </cell>
          <cell r="H44">
            <v>437</v>
          </cell>
          <cell r="I44">
            <v>24</v>
          </cell>
          <cell r="J44">
            <v>29</v>
          </cell>
          <cell r="K44">
            <v>14</v>
          </cell>
          <cell r="L44">
            <v>24</v>
          </cell>
          <cell r="M44">
            <v>14</v>
          </cell>
          <cell r="N44">
            <v>13</v>
          </cell>
          <cell r="O44">
            <v>5</v>
          </cell>
          <cell r="S44">
            <v>938.95039411120035</v>
          </cell>
          <cell r="U44">
            <v>45.071873902567752</v>
          </cell>
          <cell r="V44">
            <v>691.14285714285711</v>
          </cell>
          <cell r="X44">
            <v>34.665365195061099</v>
          </cell>
          <cell r="Z44">
            <v>65.608869830685052</v>
          </cell>
          <cell r="AA44">
            <v>17.571428571428573</v>
          </cell>
        </row>
        <row r="45">
          <cell r="A45" t="str">
            <v>169th FW McEntire JNGB</v>
          </cell>
          <cell r="B45">
            <v>101</v>
          </cell>
          <cell r="C45">
            <v>115</v>
          </cell>
          <cell r="D45">
            <v>141</v>
          </cell>
          <cell r="E45">
            <v>213</v>
          </cell>
          <cell r="F45">
            <v>182</v>
          </cell>
          <cell r="G45">
            <v>116</v>
          </cell>
          <cell r="H45">
            <v>160</v>
          </cell>
          <cell r="I45">
            <v>0</v>
          </cell>
          <cell r="J45">
            <v>5</v>
          </cell>
          <cell r="K45">
            <v>3</v>
          </cell>
          <cell r="L45">
            <v>3</v>
          </cell>
          <cell r="M45">
            <v>2</v>
          </cell>
          <cell r="N45">
            <v>1</v>
          </cell>
          <cell r="O45">
            <v>6</v>
          </cell>
          <cell r="S45">
            <v>358.99944498316182</v>
          </cell>
          <cell r="U45">
            <v>28.990780897534407</v>
          </cell>
          <cell r="V45">
            <v>146.85714285714286</v>
          </cell>
          <cell r="X45">
            <v>15.07381839456326</v>
          </cell>
          <cell r="Z45">
            <v>62.971785550552333</v>
          </cell>
          <cell r="AA45">
            <v>2.8571428571428572</v>
          </cell>
        </row>
        <row r="46">
          <cell r="A46" t="str">
            <v>172nd AW Jackson IAP</v>
          </cell>
          <cell r="B46">
            <v>78</v>
          </cell>
          <cell r="C46">
            <v>112</v>
          </cell>
          <cell r="D46">
            <v>59</v>
          </cell>
          <cell r="E46">
            <v>77</v>
          </cell>
          <cell r="F46">
            <v>88</v>
          </cell>
          <cell r="G46">
            <v>78</v>
          </cell>
          <cell r="H46">
            <v>131</v>
          </cell>
          <cell r="I46">
            <v>3</v>
          </cell>
          <cell r="J46">
            <v>7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4</v>
          </cell>
          <cell r="S46">
            <v>802.70644675430935</v>
          </cell>
          <cell r="U46">
            <v>53.445571394298391</v>
          </cell>
          <cell r="V46">
            <v>89</v>
          </cell>
          <cell r="X46">
            <v>27.078413507131035</v>
          </cell>
          <cell r="Z46">
            <v>43.134154025787517</v>
          </cell>
          <cell r="AA46">
            <v>3.7142857142857144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1</v>
          </cell>
          <cell r="D47">
            <v>1</v>
          </cell>
          <cell r="E47">
            <v>1</v>
          </cell>
          <cell r="F47">
            <v>0</v>
          </cell>
          <cell r="G47">
            <v>0</v>
          </cell>
          <cell r="H47">
            <v>4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51.889029048909883</v>
          </cell>
          <cell r="U47">
            <v>39.854958300808882</v>
          </cell>
          <cell r="V47">
            <v>1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51</v>
          </cell>
          <cell r="C48">
            <v>63</v>
          </cell>
          <cell r="D48">
            <v>55</v>
          </cell>
          <cell r="E48">
            <v>66</v>
          </cell>
          <cell r="F48">
            <v>115</v>
          </cell>
          <cell r="G48">
            <v>48</v>
          </cell>
          <cell r="H48">
            <v>51</v>
          </cell>
          <cell r="I48">
            <v>7</v>
          </cell>
          <cell r="J48">
            <v>4</v>
          </cell>
          <cell r="K48">
            <v>7</v>
          </cell>
          <cell r="L48">
            <v>5</v>
          </cell>
          <cell r="M48">
            <v>4</v>
          </cell>
          <cell r="N48">
            <v>4</v>
          </cell>
          <cell r="O48">
            <v>3</v>
          </cell>
          <cell r="S48">
            <v>334.08848282848243</v>
          </cell>
          <cell r="U48">
            <v>59.206288665194791</v>
          </cell>
          <cell r="V48">
            <v>64.142857142857139</v>
          </cell>
          <cell r="X48">
            <v>18.18663488451184</v>
          </cell>
          <cell r="Z48">
            <v>42.464515302421674</v>
          </cell>
          <cell r="AA48">
            <v>4.8571428571428568</v>
          </cell>
        </row>
        <row r="49">
          <cell r="A49" t="str">
            <v>175th WG Martin State Airport Baltimore</v>
          </cell>
          <cell r="B49">
            <v>1180</v>
          </cell>
          <cell r="C49">
            <v>1205</v>
          </cell>
          <cell r="D49">
            <v>1284</v>
          </cell>
          <cell r="E49">
            <v>1205</v>
          </cell>
          <cell r="F49">
            <v>1129</v>
          </cell>
          <cell r="G49">
            <v>1260</v>
          </cell>
          <cell r="H49">
            <v>781</v>
          </cell>
          <cell r="I49">
            <v>55</v>
          </cell>
          <cell r="J49">
            <v>64</v>
          </cell>
          <cell r="K49">
            <v>62</v>
          </cell>
          <cell r="L49">
            <v>48</v>
          </cell>
          <cell r="M49">
            <v>49</v>
          </cell>
          <cell r="N49">
            <v>32</v>
          </cell>
          <cell r="O49">
            <v>15</v>
          </cell>
          <cell r="S49">
            <v>950.76239107150877</v>
          </cell>
          <cell r="U49">
            <v>57.865637130565496</v>
          </cell>
          <cell r="V49">
            <v>1149.1428571428571</v>
          </cell>
          <cell r="X49">
            <v>45.356495751621367</v>
          </cell>
          <cell r="Z49">
            <v>68.387448140928313</v>
          </cell>
          <cell r="AA49">
            <v>46.428571428571431</v>
          </cell>
        </row>
        <row r="50">
          <cell r="A50" t="str">
            <v>177th FW Atlantic City IAP</v>
          </cell>
          <cell r="B50">
            <v>518</v>
          </cell>
          <cell r="C50">
            <v>540</v>
          </cell>
          <cell r="D50">
            <v>401</v>
          </cell>
          <cell r="E50">
            <v>572</v>
          </cell>
          <cell r="F50">
            <v>410</v>
          </cell>
          <cell r="G50">
            <v>255</v>
          </cell>
          <cell r="H50">
            <v>342</v>
          </cell>
          <cell r="I50">
            <v>61</v>
          </cell>
          <cell r="J50">
            <v>77</v>
          </cell>
          <cell r="K50">
            <v>122</v>
          </cell>
          <cell r="L50">
            <v>93</v>
          </cell>
          <cell r="M50">
            <v>43</v>
          </cell>
          <cell r="N50">
            <v>48</v>
          </cell>
          <cell r="O50">
            <v>19</v>
          </cell>
          <cell r="S50">
            <v>1436.2666940005433</v>
          </cell>
          <cell r="U50">
            <v>146.0110196632458</v>
          </cell>
          <cell r="V50">
            <v>434</v>
          </cell>
          <cell r="X50">
            <v>98.019532123652553</v>
          </cell>
          <cell r="Z50">
            <v>65.191899236070611</v>
          </cell>
          <cell r="AA50">
            <v>66.142857142857139</v>
          </cell>
        </row>
        <row r="51">
          <cell r="A51" t="str">
            <v>178th FW Springfield-Beckly ANGB</v>
          </cell>
          <cell r="B51">
            <v>143</v>
          </cell>
          <cell r="C51">
            <v>208</v>
          </cell>
          <cell r="D51">
            <v>238</v>
          </cell>
          <cell r="E51">
            <v>238</v>
          </cell>
          <cell r="F51">
            <v>191</v>
          </cell>
          <cell r="G51">
            <v>229</v>
          </cell>
          <cell r="H51">
            <v>198</v>
          </cell>
          <cell r="I51">
            <v>18</v>
          </cell>
          <cell r="J51">
            <v>22</v>
          </cell>
          <cell r="K51">
            <v>7</v>
          </cell>
          <cell r="L51">
            <v>8</v>
          </cell>
          <cell r="M51">
            <v>4</v>
          </cell>
          <cell r="N51">
            <v>3</v>
          </cell>
          <cell r="O51">
            <v>7</v>
          </cell>
          <cell r="S51">
            <v>385.72412674361317</v>
          </cell>
          <cell r="U51">
            <v>64.085748879142329</v>
          </cell>
          <cell r="V51">
            <v>206.42857142857142</v>
          </cell>
          <cell r="X51">
            <v>15.19659387243585</v>
          </cell>
          <cell r="Z51">
            <v>52.814043388340153</v>
          </cell>
          <cell r="AA51">
            <v>9.8571428571428577</v>
          </cell>
        </row>
        <row r="52">
          <cell r="A52" t="str">
            <v>179th AW Mansfield Lahm Airport</v>
          </cell>
          <cell r="B52">
            <v>121</v>
          </cell>
          <cell r="C52">
            <v>176</v>
          </cell>
          <cell r="D52">
            <v>186</v>
          </cell>
          <cell r="E52">
            <v>153</v>
          </cell>
          <cell r="F52">
            <v>122</v>
          </cell>
          <cell r="G52">
            <v>156</v>
          </cell>
          <cell r="H52">
            <v>99</v>
          </cell>
          <cell r="I52">
            <v>15</v>
          </cell>
          <cell r="J52">
            <v>17</v>
          </cell>
          <cell r="K52">
            <v>6</v>
          </cell>
          <cell r="L52">
            <v>4</v>
          </cell>
          <cell r="M52">
            <v>5</v>
          </cell>
          <cell r="N52">
            <v>2</v>
          </cell>
          <cell r="O52">
            <v>2</v>
          </cell>
          <cell r="S52">
            <v>401.75028516455336</v>
          </cell>
          <cell r="U52">
            <v>59.979828164446197</v>
          </cell>
          <cell r="V52">
            <v>144.71428571428572</v>
          </cell>
          <cell r="X52">
            <v>17.862656585323531</v>
          </cell>
          <cell r="Z52">
            <v>52.929865036433512</v>
          </cell>
          <cell r="AA52">
            <v>7.2857142857142856</v>
          </cell>
        </row>
        <row r="53">
          <cell r="A53" t="str">
            <v>180th FW Toledo Express Airport Swanton</v>
          </cell>
          <cell r="B53">
            <v>49</v>
          </cell>
          <cell r="C53">
            <v>132</v>
          </cell>
          <cell r="D53">
            <v>97</v>
          </cell>
          <cell r="E53">
            <v>609</v>
          </cell>
          <cell r="F53">
            <v>153</v>
          </cell>
          <cell r="G53">
            <v>240</v>
          </cell>
          <cell r="H53">
            <v>95</v>
          </cell>
          <cell r="I53">
            <v>18</v>
          </cell>
          <cell r="J53">
            <v>11</v>
          </cell>
          <cell r="K53">
            <v>22</v>
          </cell>
          <cell r="L53">
            <v>123</v>
          </cell>
          <cell r="M53">
            <v>18</v>
          </cell>
          <cell r="N53">
            <v>3</v>
          </cell>
          <cell r="O53">
            <v>11</v>
          </cell>
          <cell r="S53">
            <v>756.61978313232885</v>
          </cell>
          <cell r="U53">
            <v>98.736772023316746</v>
          </cell>
          <cell r="V53">
            <v>196.42857142857142</v>
          </cell>
          <cell r="X53">
            <v>86.847307989440367</v>
          </cell>
          <cell r="Z53">
            <v>75.565972011965798</v>
          </cell>
          <cell r="AA53">
            <v>29.428571428571427</v>
          </cell>
        </row>
        <row r="54">
          <cell r="A54" t="str">
            <v>181st IW Terre Haute IAP-Hulman Field</v>
          </cell>
          <cell r="B54">
            <v>20</v>
          </cell>
          <cell r="C54">
            <v>19</v>
          </cell>
          <cell r="D54">
            <v>38</v>
          </cell>
          <cell r="E54">
            <v>41</v>
          </cell>
          <cell r="F54">
            <v>26</v>
          </cell>
          <cell r="G54">
            <v>25</v>
          </cell>
          <cell r="H54">
            <v>17</v>
          </cell>
          <cell r="I54">
            <v>4</v>
          </cell>
          <cell r="J54">
            <v>3</v>
          </cell>
          <cell r="K54">
            <v>8</v>
          </cell>
          <cell r="L54">
            <v>4</v>
          </cell>
          <cell r="M54">
            <v>7</v>
          </cell>
          <cell r="N54">
            <v>0</v>
          </cell>
          <cell r="O54">
            <v>1</v>
          </cell>
          <cell r="S54">
            <v>310.71915696642435</v>
          </cell>
          <cell r="U54">
            <v>86.415611791869409</v>
          </cell>
          <cell r="V54">
            <v>26.571428571428573</v>
          </cell>
          <cell r="X54">
            <v>26.344799237682405</v>
          </cell>
          <cell r="Z54">
            <v>50.329391432195571</v>
          </cell>
          <cell r="AA54">
            <v>3.8571428571428572</v>
          </cell>
        </row>
        <row r="55">
          <cell r="A55" t="str">
            <v>183rd FW Abraham Lincoln Capital Airport</v>
          </cell>
          <cell r="B55">
            <v>32</v>
          </cell>
          <cell r="C55">
            <v>18</v>
          </cell>
          <cell r="D55">
            <v>26</v>
          </cell>
          <cell r="E55">
            <v>22</v>
          </cell>
          <cell r="F55">
            <v>15</v>
          </cell>
          <cell r="G55">
            <v>6</v>
          </cell>
          <cell r="H55">
            <v>13</v>
          </cell>
          <cell r="I55">
            <v>2</v>
          </cell>
          <cell r="J55">
            <v>0</v>
          </cell>
          <cell r="K55">
            <v>1</v>
          </cell>
          <cell r="L55">
            <v>0</v>
          </cell>
          <cell r="M55">
            <v>3</v>
          </cell>
          <cell r="N55">
            <v>0</v>
          </cell>
          <cell r="O55">
            <v>2</v>
          </cell>
          <cell r="S55">
            <v>144.19431022902086</v>
          </cell>
          <cell r="U55">
            <v>48.577240699024301</v>
          </cell>
          <cell r="V55">
            <v>18.857142857142858</v>
          </cell>
          <cell r="X55">
            <v>8.8834961974302864</v>
          </cell>
          <cell r="Z55">
            <v>49.385925905793165</v>
          </cell>
          <cell r="AA55">
            <v>1.1428571428571428</v>
          </cell>
        </row>
        <row r="56">
          <cell r="A56" t="str">
            <v>185th ARW Sioux Gateway Airport, Col Bud Day Field</v>
          </cell>
          <cell r="B56">
            <v>45</v>
          </cell>
          <cell r="C56">
            <v>73</v>
          </cell>
          <cell r="D56">
            <v>107</v>
          </cell>
          <cell r="E56">
            <v>98</v>
          </cell>
          <cell r="F56">
            <v>58</v>
          </cell>
          <cell r="G56">
            <v>54</v>
          </cell>
          <cell r="H56">
            <v>45</v>
          </cell>
          <cell r="I56">
            <v>2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0</v>
          </cell>
          <cell r="O56">
            <v>2</v>
          </cell>
          <cell r="S56">
            <v>1505.1909161879682</v>
          </cell>
          <cell r="U56">
            <v>64.942942143178641</v>
          </cell>
          <cell r="V56">
            <v>68.571428571428569</v>
          </cell>
          <cell r="X56">
            <v>16.545681227642937</v>
          </cell>
          <cell r="Z56">
            <v>57.0684162932303</v>
          </cell>
          <cell r="AA56">
            <v>0.8571428571428571</v>
          </cell>
        </row>
        <row r="57">
          <cell r="A57" t="str">
            <v>186th ARW Key Field Meridian</v>
          </cell>
          <cell r="B57">
            <v>108</v>
          </cell>
          <cell r="C57">
            <v>88</v>
          </cell>
          <cell r="D57">
            <v>68</v>
          </cell>
          <cell r="E57">
            <v>67</v>
          </cell>
          <cell r="F57">
            <v>96</v>
          </cell>
          <cell r="G57">
            <v>74</v>
          </cell>
          <cell r="H57">
            <v>121</v>
          </cell>
          <cell r="I57">
            <v>13</v>
          </cell>
          <cell r="J57">
            <v>4</v>
          </cell>
          <cell r="K57">
            <v>1</v>
          </cell>
          <cell r="L57">
            <v>4</v>
          </cell>
          <cell r="M57">
            <v>2</v>
          </cell>
          <cell r="N57">
            <v>0</v>
          </cell>
          <cell r="O57">
            <v>10</v>
          </cell>
          <cell r="S57">
            <v>1275.2480822014218</v>
          </cell>
          <cell r="U57">
            <v>42.057034739979557</v>
          </cell>
          <cell r="V57">
            <v>88.857142857142861</v>
          </cell>
          <cell r="X57">
            <v>61.228798648743755</v>
          </cell>
          <cell r="Z57">
            <v>36.898808961378244</v>
          </cell>
          <cell r="AA57">
            <v>4.8571428571428568</v>
          </cell>
        </row>
        <row r="58">
          <cell r="A58" t="str">
            <v>190th ARW Forbes Field Topeka</v>
          </cell>
          <cell r="B58">
            <v>28</v>
          </cell>
          <cell r="C58">
            <v>83</v>
          </cell>
          <cell r="D58">
            <v>37</v>
          </cell>
          <cell r="E58">
            <v>119</v>
          </cell>
          <cell r="F58">
            <v>18</v>
          </cell>
          <cell r="G58">
            <v>11</v>
          </cell>
          <cell r="H58">
            <v>95</v>
          </cell>
          <cell r="I58">
            <v>4</v>
          </cell>
          <cell r="J58">
            <v>0</v>
          </cell>
          <cell r="K58">
            <v>2</v>
          </cell>
          <cell r="L58">
            <v>2</v>
          </cell>
          <cell r="M58">
            <v>1</v>
          </cell>
          <cell r="N58">
            <v>0</v>
          </cell>
          <cell r="O58">
            <v>2</v>
          </cell>
          <cell r="S58">
            <v>336.88464216572146</v>
          </cell>
          <cell r="U58">
            <v>61.97220742392431</v>
          </cell>
          <cell r="V58">
            <v>55.857142857142854</v>
          </cell>
          <cell r="X58">
            <v>11.87347305124108</v>
          </cell>
          <cell r="Z58">
            <v>77.726489182708832</v>
          </cell>
          <cell r="AA58">
            <v>1.5714285714285714</v>
          </cell>
        </row>
        <row r="59">
          <cell r="A59" t="str">
            <v>193rd SOW Harrisburgh</v>
          </cell>
          <cell r="B59">
            <v>282</v>
          </cell>
          <cell r="C59">
            <v>243</v>
          </cell>
          <cell r="D59">
            <v>148</v>
          </cell>
          <cell r="E59">
            <v>252</v>
          </cell>
          <cell r="F59">
            <v>274</v>
          </cell>
          <cell r="G59">
            <v>265</v>
          </cell>
          <cell r="H59">
            <v>167</v>
          </cell>
          <cell r="I59">
            <v>28</v>
          </cell>
          <cell r="J59">
            <v>27</v>
          </cell>
          <cell r="K59">
            <v>20</v>
          </cell>
          <cell r="L59">
            <v>17</v>
          </cell>
          <cell r="M59">
            <v>22</v>
          </cell>
          <cell r="N59">
            <v>6</v>
          </cell>
          <cell r="O59">
            <v>3</v>
          </cell>
          <cell r="S59">
            <v>561.54379634233317</v>
          </cell>
          <cell r="U59">
            <v>67.724053185053023</v>
          </cell>
          <cell r="V59">
            <v>233</v>
          </cell>
          <cell r="X59">
            <v>37.228473868163597</v>
          </cell>
          <cell r="Z59">
            <v>59.494460033544591</v>
          </cell>
          <cell r="AA59">
            <v>17.571428571428573</v>
          </cell>
        </row>
        <row r="60">
          <cell r="A60" t="str">
            <v>301st FW NJRB Fort Worth</v>
          </cell>
          <cell r="B60">
            <v>381</v>
          </cell>
          <cell r="C60">
            <v>440</v>
          </cell>
          <cell r="D60">
            <v>461</v>
          </cell>
          <cell r="E60">
            <v>530</v>
          </cell>
          <cell r="F60">
            <v>423</v>
          </cell>
          <cell r="G60">
            <v>356</v>
          </cell>
          <cell r="H60">
            <v>565</v>
          </cell>
          <cell r="I60">
            <v>19</v>
          </cell>
          <cell r="J60">
            <v>5</v>
          </cell>
          <cell r="K60">
            <v>6</v>
          </cell>
          <cell r="L60">
            <v>14</v>
          </cell>
          <cell r="M60">
            <v>4</v>
          </cell>
          <cell r="N60">
            <v>4</v>
          </cell>
          <cell r="O60">
            <v>3</v>
          </cell>
          <cell r="S60">
            <v>301.88137308643076</v>
          </cell>
          <cell r="U60">
            <v>34.425146937753034</v>
          </cell>
          <cell r="V60">
            <v>450.85714285714283</v>
          </cell>
          <cell r="X60">
            <v>7.2740891472325018</v>
          </cell>
          <cell r="Z60">
            <v>47.731796584799945</v>
          </cell>
          <cell r="AA60">
            <v>7.8571428571428568</v>
          </cell>
        </row>
        <row r="61">
          <cell r="A61" t="str">
            <v>343th ARW Grissom ARB</v>
          </cell>
          <cell r="B61">
            <v>266</v>
          </cell>
          <cell r="C61">
            <v>204</v>
          </cell>
          <cell r="D61">
            <v>244</v>
          </cell>
          <cell r="E61">
            <v>302</v>
          </cell>
          <cell r="F61">
            <v>253</v>
          </cell>
          <cell r="G61">
            <v>233</v>
          </cell>
          <cell r="H61">
            <v>117</v>
          </cell>
          <cell r="I61">
            <v>32</v>
          </cell>
          <cell r="J61">
            <v>7</v>
          </cell>
          <cell r="K61">
            <v>13</v>
          </cell>
          <cell r="L61">
            <v>14</v>
          </cell>
          <cell r="M61">
            <v>20</v>
          </cell>
          <cell r="N61">
            <v>6</v>
          </cell>
          <cell r="O61">
            <v>5</v>
          </cell>
          <cell r="S61">
            <v>702.5865425043213</v>
          </cell>
          <cell r="U61">
            <v>67.260583293180218</v>
          </cell>
          <cell r="V61">
            <v>231.28571428571428</v>
          </cell>
          <cell r="X61">
            <v>39.08622327421088</v>
          </cell>
          <cell r="Z61">
            <v>62.429052926628657</v>
          </cell>
          <cell r="AA61">
            <v>13.857142857142858</v>
          </cell>
        </row>
        <row r="62">
          <cell r="A62" t="str">
            <v>439th AW Westover AFB</v>
          </cell>
          <cell r="B62">
            <v>262</v>
          </cell>
          <cell r="C62">
            <v>174</v>
          </cell>
          <cell r="D62">
            <v>204</v>
          </cell>
          <cell r="E62">
            <v>257</v>
          </cell>
          <cell r="F62">
            <v>386</v>
          </cell>
          <cell r="G62">
            <v>155</v>
          </cell>
          <cell r="H62">
            <v>1036</v>
          </cell>
          <cell r="I62">
            <v>30</v>
          </cell>
          <cell r="J62">
            <v>37</v>
          </cell>
          <cell r="K62">
            <v>18</v>
          </cell>
          <cell r="L62">
            <v>30</v>
          </cell>
          <cell r="M62">
            <v>27</v>
          </cell>
          <cell r="N62">
            <v>21</v>
          </cell>
          <cell r="O62">
            <v>138</v>
          </cell>
          <cell r="S62">
            <v>1180.7930798161105</v>
          </cell>
          <cell r="U62">
            <v>117.00788897227763</v>
          </cell>
          <cell r="V62">
            <v>353.42857142857144</v>
          </cell>
          <cell r="X62">
            <v>99.652479245151213</v>
          </cell>
          <cell r="Z62">
            <v>81.057426928400403</v>
          </cell>
          <cell r="AA62">
            <v>43</v>
          </cell>
        </row>
        <row r="63">
          <cell r="A63" t="str">
            <v>482nd FW Homestead ARB</v>
          </cell>
          <cell r="B63">
            <v>137</v>
          </cell>
          <cell r="C63">
            <v>323</v>
          </cell>
          <cell r="D63">
            <v>447</v>
          </cell>
          <cell r="E63">
            <v>387</v>
          </cell>
          <cell r="F63">
            <v>361</v>
          </cell>
          <cell r="G63">
            <v>363</v>
          </cell>
          <cell r="H63">
            <v>332</v>
          </cell>
          <cell r="I63">
            <v>23</v>
          </cell>
          <cell r="J63">
            <v>10</v>
          </cell>
          <cell r="K63">
            <v>22</v>
          </cell>
          <cell r="L63">
            <v>16</v>
          </cell>
          <cell r="M63">
            <v>12</v>
          </cell>
          <cell r="N63">
            <v>5</v>
          </cell>
          <cell r="O63">
            <v>6</v>
          </cell>
          <cell r="S63">
            <v>585.86248663032836</v>
          </cell>
          <cell r="U63">
            <v>57.036757266631234</v>
          </cell>
          <cell r="V63">
            <v>335.71428571428572</v>
          </cell>
          <cell r="X63">
            <v>23.482560720547831</v>
          </cell>
          <cell r="Z63">
            <v>57.154446254634436</v>
          </cell>
          <cell r="AA63">
            <v>13.428571428571429</v>
          </cell>
        </row>
        <row r="64">
          <cell r="A64" t="str">
            <v>910th AW Youngstown JARS</v>
          </cell>
          <cell r="B64">
            <v>152</v>
          </cell>
          <cell r="C64">
            <v>160</v>
          </cell>
          <cell r="D64">
            <v>168</v>
          </cell>
          <cell r="E64">
            <v>174</v>
          </cell>
          <cell r="F64">
            <v>134</v>
          </cell>
          <cell r="G64">
            <v>80</v>
          </cell>
          <cell r="H64">
            <v>114</v>
          </cell>
          <cell r="I64">
            <v>24</v>
          </cell>
          <cell r="J64">
            <v>10</v>
          </cell>
          <cell r="K64">
            <v>20</v>
          </cell>
          <cell r="L64">
            <v>9</v>
          </cell>
          <cell r="M64">
            <v>6</v>
          </cell>
          <cell r="N64">
            <v>3</v>
          </cell>
          <cell r="O64">
            <v>19</v>
          </cell>
          <cell r="S64">
            <v>305.36581533752297</v>
          </cell>
          <cell r="U64">
            <v>65.338037999430682</v>
          </cell>
          <cell r="V64">
            <v>140.28571428571428</v>
          </cell>
          <cell r="X64">
            <v>25.795532618026048</v>
          </cell>
          <cell r="Z64">
            <v>59.530006444640655</v>
          </cell>
          <cell r="AA64">
            <v>13</v>
          </cell>
        </row>
        <row r="65">
          <cell r="A65" t="str">
            <v>911th AW Pittsburgh IAP ARS</v>
          </cell>
          <cell r="B65">
            <v>48</v>
          </cell>
          <cell r="C65">
            <v>58</v>
          </cell>
          <cell r="D65">
            <v>57</v>
          </cell>
          <cell r="E65">
            <v>51</v>
          </cell>
          <cell r="F65">
            <v>61</v>
          </cell>
          <cell r="G65">
            <v>44</v>
          </cell>
          <cell r="H65">
            <v>27</v>
          </cell>
          <cell r="I65">
            <v>13</v>
          </cell>
          <cell r="J65">
            <v>5</v>
          </cell>
          <cell r="K65">
            <v>5</v>
          </cell>
          <cell r="L65">
            <v>4</v>
          </cell>
          <cell r="M65">
            <v>4</v>
          </cell>
          <cell r="N65">
            <v>0</v>
          </cell>
          <cell r="O65">
            <v>3</v>
          </cell>
          <cell r="S65">
            <v>215.87016360598406</v>
          </cell>
          <cell r="U65">
            <v>108.68350687113653</v>
          </cell>
          <cell r="V65">
            <v>49.428571428571431</v>
          </cell>
          <cell r="X65">
            <v>18.102552626508245</v>
          </cell>
          <cell r="Z65">
            <v>92.697810142500714</v>
          </cell>
          <cell r="AA65">
            <v>4.8571428571428568</v>
          </cell>
        </row>
        <row r="66">
          <cell r="A66" t="str">
            <v>934th AW Minneapolis - St. Paul IAP</v>
          </cell>
          <cell r="B66">
            <v>216</v>
          </cell>
          <cell r="C66">
            <v>315</v>
          </cell>
          <cell r="D66">
            <v>280</v>
          </cell>
          <cell r="E66">
            <v>513</v>
          </cell>
          <cell r="F66">
            <v>406</v>
          </cell>
          <cell r="G66">
            <v>271</v>
          </cell>
          <cell r="H66">
            <v>248</v>
          </cell>
          <cell r="I66">
            <v>19</v>
          </cell>
          <cell r="J66">
            <v>11</v>
          </cell>
          <cell r="K66">
            <v>27</v>
          </cell>
          <cell r="L66">
            <v>28</v>
          </cell>
          <cell r="M66">
            <v>18</v>
          </cell>
          <cell r="N66">
            <v>14</v>
          </cell>
          <cell r="O66">
            <v>10</v>
          </cell>
          <cell r="S66">
            <v>507.94685598546005</v>
          </cell>
          <cell r="U66">
            <v>41.810549467250581</v>
          </cell>
          <cell r="V66">
            <v>321.28571428571428</v>
          </cell>
          <cell r="X66">
            <v>27.189622402169348</v>
          </cell>
          <cell r="Z66">
            <v>39.614806731051935</v>
          </cell>
          <cell r="AA66">
            <v>18.142857142857142</v>
          </cell>
        </row>
        <row r="67">
          <cell r="A67" t="str">
            <v>94th AW Dobbins ARB</v>
          </cell>
          <cell r="B67">
            <v>124</v>
          </cell>
          <cell r="C67">
            <v>555</v>
          </cell>
          <cell r="D67">
            <v>634</v>
          </cell>
          <cell r="E67">
            <v>526</v>
          </cell>
          <cell r="F67">
            <v>279</v>
          </cell>
          <cell r="G67">
            <v>81</v>
          </cell>
          <cell r="H67">
            <v>479</v>
          </cell>
          <cell r="I67">
            <v>6</v>
          </cell>
          <cell r="J67">
            <v>15</v>
          </cell>
          <cell r="K67">
            <v>15</v>
          </cell>
          <cell r="L67">
            <v>14</v>
          </cell>
          <cell r="M67">
            <v>4</v>
          </cell>
          <cell r="N67">
            <v>1</v>
          </cell>
          <cell r="O67">
            <v>15</v>
          </cell>
          <cell r="S67">
            <v>448.64390327185691</v>
          </cell>
          <cell r="U67">
            <v>54.309596208105063</v>
          </cell>
          <cell r="V67">
            <v>382.57142857142856</v>
          </cell>
          <cell r="X67">
            <v>17.682819007201175</v>
          </cell>
          <cell r="Z67">
            <v>82.068138319009492</v>
          </cell>
          <cell r="AA67">
            <v>10</v>
          </cell>
        </row>
        <row r="68">
          <cell r="A68" t="str">
            <v>Altus AFB</v>
          </cell>
          <cell r="B68">
            <v>8</v>
          </cell>
          <cell r="C68">
            <v>9</v>
          </cell>
          <cell r="D68">
            <v>6</v>
          </cell>
          <cell r="E68">
            <v>14</v>
          </cell>
          <cell r="F68">
            <v>3</v>
          </cell>
          <cell r="G68">
            <v>4</v>
          </cell>
          <cell r="H68">
            <v>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153.81258282727751</v>
          </cell>
          <cell r="U68">
            <v>59.322400270898541</v>
          </cell>
          <cell r="V68">
            <v>6.7142857142857144</v>
          </cell>
          <cell r="X68">
            <v>4.7900112299152164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251</v>
          </cell>
          <cell r="C69">
            <v>139</v>
          </cell>
          <cell r="D69">
            <v>127</v>
          </cell>
          <cell r="E69">
            <v>220</v>
          </cell>
          <cell r="F69">
            <v>163</v>
          </cell>
          <cell r="G69">
            <v>141</v>
          </cell>
          <cell r="H69">
            <v>118</v>
          </cell>
          <cell r="I69">
            <v>8</v>
          </cell>
          <cell r="J69">
            <v>3</v>
          </cell>
          <cell r="K69">
            <v>1</v>
          </cell>
          <cell r="L69">
            <v>1</v>
          </cell>
          <cell r="M69">
            <v>2</v>
          </cell>
          <cell r="N69">
            <v>0</v>
          </cell>
          <cell r="O69">
            <v>0</v>
          </cell>
          <cell r="S69">
            <v>324.53236576460728</v>
          </cell>
          <cell r="U69">
            <v>29.551295159629788</v>
          </cell>
          <cell r="V69">
            <v>165.57142857142858</v>
          </cell>
          <cell r="X69">
            <v>4.3622384644920604</v>
          </cell>
          <cell r="Z69">
            <v>30.705116165907512</v>
          </cell>
          <cell r="AA69">
            <v>2.1428571428571428</v>
          </cell>
        </row>
        <row r="70">
          <cell r="A70" t="str">
            <v>Barksdale AFB</v>
          </cell>
          <cell r="B70">
            <v>56</v>
          </cell>
          <cell r="C70">
            <v>52</v>
          </cell>
          <cell r="D70">
            <v>123</v>
          </cell>
          <cell r="E70">
            <v>48</v>
          </cell>
          <cell r="F70">
            <v>31</v>
          </cell>
          <cell r="G70">
            <v>41</v>
          </cell>
          <cell r="H70">
            <v>23</v>
          </cell>
          <cell r="I70">
            <v>1</v>
          </cell>
          <cell r="J70">
            <v>13</v>
          </cell>
          <cell r="K70">
            <v>2</v>
          </cell>
          <cell r="L70">
            <v>7</v>
          </cell>
          <cell r="M70">
            <v>3</v>
          </cell>
          <cell r="N70">
            <v>1</v>
          </cell>
          <cell r="O70">
            <v>0</v>
          </cell>
          <cell r="S70">
            <v>637.83250889869237</v>
          </cell>
          <cell r="U70">
            <v>66.465540228247363</v>
          </cell>
          <cell r="V70">
            <v>53.428571428571431</v>
          </cell>
          <cell r="X70">
            <v>48.425730287259945</v>
          </cell>
          <cell r="Z70">
            <v>69.917440181933799</v>
          </cell>
          <cell r="AA70">
            <v>3.8571428571428572</v>
          </cell>
        </row>
        <row r="71">
          <cell r="A71" t="str">
            <v>Beale AFB</v>
          </cell>
          <cell r="B71">
            <v>30</v>
          </cell>
          <cell r="C71">
            <v>58</v>
          </cell>
          <cell r="D71">
            <v>66</v>
          </cell>
          <cell r="E71">
            <v>50</v>
          </cell>
          <cell r="F71">
            <v>34</v>
          </cell>
          <cell r="G71">
            <v>46</v>
          </cell>
          <cell r="H71">
            <v>68</v>
          </cell>
          <cell r="I71">
            <v>0</v>
          </cell>
          <cell r="J71">
            <v>0</v>
          </cell>
          <cell r="K71">
            <v>0</v>
          </cell>
          <cell r="L71">
            <v>2</v>
          </cell>
          <cell r="M71">
            <v>0</v>
          </cell>
          <cell r="N71">
            <v>0</v>
          </cell>
          <cell r="O71">
            <v>2</v>
          </cell>
          <cell r="S71">
            <v>90.31103107222151</v>
          </cell>
          <cell r="U71">
            <v>41.570145187770478</v>
          </cell>
          <cell r="V71">
            <v>50.285714285714285</v>
          </cell>
          <cell r="X71">
            <v>3.6231324534071105</v>
          </cell>
          <cell r="Z71">
            <v>147.64007827452883</v>
          </cell>
          <cell r="AA71">
            <v>0.5714285714285714</v>
          </cell>
        </row>
        <row r="72">
          <cell r="A72" t="str">
            <v>Buckley AFB</v>
          </cell>
          <cell r="B72">
            <v>181</v>
          </cell>
          <cell r="C72">
            <v>226</v>
          </cell>
          <cell r="D72">
            <v>263</v>
          </cell>
          <cell r="E72">
            <v>222</v>
          </cell>
          <cell r="F72">
            <v>187</v>
          </cell>
          <cell r="G72">
            <v>108</v>
          </cell>
          <cell r="H72">
            <v>154</v>
          </cell>
          <cell r="I72">
            <v>15</v>
          </cell>
          <cell r="J72">
            <v>18</v>
          </cell>
          <cell r="K72">
            <v>17</v>
          </cell>
          <cell r="L72">
            <v>11</v>
          </cell>
          <cell r="M72">
            <v>4</v>
          </cell>
          <cell r="N72">
            <v>0</v>
          </cell>
          <cell r="O72">
            <v>15</v>
          </cell>
          <cell r="S72">
            <v>538.5427836440789</v>
          </cell>
          <cell r="U72">
            <v>84.315633244026486</v>
          </cell>
          <cell r="V72">
            <v>191.57142857142858</v>
          </cell>
          <cell r="X72">
            <v>31.600463350712435</v>
          </cell>
          <cell r="Z72">
            <v>82.92591300129331</v>
          </cell>
          <cell r="AA72">
            <v>11.428571428571429</v>
          </cell>
        </row>
        <row r="73">
          <cell r="A73" t="str">
            <v>Cannon AFB</v>
          </cell>
          <cell r="B73">
            <v>2</v>
          </cell>
          <cell r="C73">
            <v>16</v>
          </cell>
          <cell r="D73">
            <v>4</v>
          </cell>
          <cell r="E73">
            <v>35</v>
          </cell>
          <cell r="F73">
            <v>5</v>
          </cell>
          <cell r="G73">
            <v>0</v>
          </cell>
          <cell r="H73">
            <v>5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357.04549252051254</v>
          </cell>
          <cell r="U73">
            <v>29.053903404228514</v>
          </cell>
          <cell r="V73">
            <v>9.5714285714285712</v>
          </cell>
          <cell r="X73">
            <v>12.311913535190087</v>
          </cell>
          <cell r="Z73">
            <v>0</v>
          </cell>
          <cell r="AA73">
            <v>0</v>
          </cell>
        </row>
        <row r="74">
          <cell r="A74" t="str">
            <v>Cape Canaveral AFS</v>
          </cell>
          <cell r="B74">
            <v>108</v>
          </cell>
          <cell r="C74">
            <v>252</v>
          </cell>
          <cell r="D74">
            <v>208</v>
          </cell>
          <cell r="E74">
            <v>194</v>
          </cell>
          <cell r="F74">
            <v>237</v>
          </cell>
          <cell r="G74">
            <v>229</v>
          </cell>
          <cell r="H74">
            <v>219</v>
          </cell>
          <cell r="I74">
            <v>5</v>
          </cell>
          <cell r="J74">
            <v>4</v>
          </cell>
          <cell r="K74">
            <v>4</v>
          </cell>
          <cell r="L74">
            <v>8</v>
          </cell>
          <cell r="M74">
            <v>4</v>
          </cell>
          <cell r="N74">
            <v>2</v>
          </cell>
          <cell r="O74">
            <v>2</v>
          </cell>
          <cell r="S74">
            <v>147.64485212194705</v>
          </cell>
          <cell r="U74">
            <v>36.698106218666972</v>
          </cell>
          <cell r="V74">
            <v>206.71428571428572</v>
          </cell>
          <cell r="X74">
            <v>4.3165538772075402</v>
          </cell>
          <cell r="Z74">
            <v>53.694259206877646</v>
          </cell>
          <cell r="AA74">
            <v>4.1428571428571432</v>
          </cell>
        </row>
        <row r="75">
          <cell r="A75" t="str">
            <v>Charleston AFB</v>
          </cell>
          <cell r="B75">
            <v>50</v>
          </cell>
          <cell r="C75">
            <v>25</v>
          </cell>
          <cell r="D75">
            <v>71</v>
          </cell>
          <cell r="E75">
            <v>87</v>
          </cell>
          <cell r="F75">
            <v>70</v>
          </cell>
          <cell r="G75">
            <v>79</v>
          </cell>
          <cell r="H75">
            <v>101</v>
          </cell>
          <cell r="I75">
            <v>0</v>
          </cell>
          <cell r="J75">
            <v>2</v>
          </cell>
          <cell r="K75">
            <v>0</v>
          </cell>
          <cell r="L75">
            <v>3</v>
          </cell>
          <cell r="M75">
            <v>0</v>
          </cell>
          <cell r="N75">
            <v>0</v>
          </cell>
          <cell r="O75">
            <v>3</v>
          </cell>
          <cell r="S75">
            <v>227.32950487955151</v>
          </cell>
          <cell r="U75">
            <v>28.081080647500674</v>
          </cell>
          <cell r="V75">
            <v>69</v>
          </cell>
          <cell r="X75">
            <v>10.121384316192046</v>
          </cell>
          <cell r="Z75">
            <v>76.072376755887035</v>
          </cell>
          <cell r="AA75">
            <v>1.1428571428571428</v>
          </cell>
        </row>
        <row r="76">
          <cell r="A76" t="str">
            <v>Columbus AFB</v>
          </cell>
          <cell r="B76">
            <v>91</v>
          </cell>
          <cell r="C76">
            <v>73</v>
          </cell>
          <cell r="D76">
            <v>86</v>
          </cell>
          <cell r="E76">
            <v>62</v>
          </cell>
          <cell r="F76">
            <v>136</v>
          </cell>
          <cell r="G76">
            <v>73</v>
          </cell>
          <cell r="H76">
            <v>98</v>
          </cell>
          <cell r="I76">
            <v>7</v>
          </cell>
          <cell r="J76">
            <v>0</v>
          </cell>
          <cell r="K76">
            <v>2</v>
          </cell>
          <cell r="L76">
            <v>4</v>
          </cell>
          <cell r="M76">
            <v>5</v>
          </cell>
          <cell r="N76">
            <v>1</v>
          </cell>
          <cell r="O76">
            <v>9</v>
          </cell>
          <cell r="S76">
            <v>567.50182877496627</v>
          </cell>
          <cell r="U76">
            <v>34.071096025780143</v>
          </cell>
          <cell r="V76">
            <v>88.428571428571431</v>
          </cell>
          <cell r="X76">
            <v>23.780536664676337</v>
          </cell>
          <cell r="Z76">
            <v>31.536927174263599</v>
          </cell>
          <cell r="AA76">
            <v>4</v>
          </cell>
        </row>
        <row r="77">
          <cell r="A77" t="str">
            <v>Combat Readiness Training Center Volk Field at Camp Douglas</v>
          </cell>
          <cell r="B77">
            <v>6</v>
          </cell>
          <cell r="C77">
            <v>12</v>
          </cell>
          <cell r="D77">
            <v>9</v>
          </cell>
          <cell r="E77">
            <v>16</v>
          </cell>
          <cell r="F77">
            <v>15</v>
          </cell>
          <cell r="G77">
            <v>8</v>
          </cell>
          <cell r="H77">
            <v>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67.616292240727844</v>
          </cell>
          <cell r="U77">
            <v>27.551147227197994</v>
          </cell>
          <cell r="V77">
            <v>9.7142857142857135</v>
          </cell>
          <cell r="X77">
            <v>2.9398387930751233</v>
          </cell>
          <cell r="Z77">
            <v>0</v>
          </cell>
          <cell r="AA77">
            <v>0</v>
          </cell>
        </row>
        <row r="78">
          <cell r="A78" t="str">
            <v>Davis-Monthan AFB</v>
          </cell>
          <cell r="B78">
            <v>193</v>
          </cell>
          <cell r="C78">
            <v>257</v>
          </cell>
          <cell r="D78">
            <v>117</v>
          </cell>
          <cell r="E78">
            <v>297</v>
          </cell>
          <cell r="F78">
            <v>172</v>
          </cell>
          <cell r="G78">
            <v>231</v>
          </cell>
          <cell r="H78">
            <v>135</v>
          </cell>
          <cell r="I78">
            <v>7</v>
          </cell>
          <cell r="J78">
            <v>5</v>
          </cell>
          <cell r="K78">
            <v>9</v>
          </cell>
          <cell r="L78">
            <v>2</v>
          </cell>
          <cell r="M78">
            <v>4</v>
          </cell>
          <cell r="N78">
            <v>0</v>
          </cell>
          <cell r="O78">
            <v>1</v>
          </cell>
          <cell r="S78">
            <v>319.87079250092836</v>
          </cell>
          <cell r="U78">
            <v>16.882337841667834</v>
          </cell>
          <cell r="V78">
            <v>200.28571428571428</v>
          </cell>
          <cell r="X78">
            <v>16.189483773897155</v>
          </cell>
          <cell r="Z78">
            <v>43.320774572982394</v>
          </cell>
          <cell r="AA78">
            <v>4</v>
          </cell>
        </row>
        <row r="79">
          <cell r="A79" t="str">
            <v>Dover AFB</v>
          </cell>
          <cell r="B79">
            <v>468</v>
          </cell>
          <cell r="C79">
            <v>464</v>
          </cell>
          <cell r="D79">
            <v>355</v>
          </cell>
          <cell r="E79">
            <v>468</v>
          </cell>
          <cell r="F79">
            <v>401</v>
          </cell>
          <cell r="G79">
            <v>352</v>
          </cell>
          <cell r="H79">
            <v>352</v>
          </cell>
          <cell r="I79">
            <v>53</v>
          </cell>
          <cell r="J79">
            <v>39</v>
          </cell>
          <cell r="K79">
            <v>103</v>
          </cell>
          <cell r="L79">
            <v>74</v>
          </cell>
          <cell r="M79">
            <v>30</v>
          </cell>
          <cell r="N79">
            <v>23</v>
          </cell>
          <cell r="O79">
            <v>7</v>
          </cell>
          <cell r="S79">
            <v>1095.9186164630348</v>
          </cell>
          <cell r="U79">
            <v>105.66312270145208</v>
          </cell>
          <cell r="V79">
            <v>408.57142857142856</v>
          </cell>
          <cell r="X79">
            <v>66.996481106290787</v>
          </cell>
          <cell r="Z79">
            <v>55.989354501702465</v>
          </cell>
          <cell r="AA79">
            <v>47</v>
          </cell>
        </row>
        <row r="80">
          <cell r="A80" t="str">
            <v>Dyess AFB</v>
          </cell>
          <cell r="B80">
            <v>212</v>
          </cell>
          <cell r="C80">
            <v>35</v>
          </cell>
          <cell r="D80">
            <v>9</v>
          </cell>
          <cell r="E80">
            <v>3</v>
          </cell>
          <cell r="F80">
            <v>1</v>
          </cell>
          <cell r="G80">
            <v>0</v>
          </cell>
          <cell r="H80">
            <v>1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439.5699858833749</v>
          </cell>
          <cell r="U80">
            <v>18.464494215393493</v>
          </cell>
          <cell r="V80">
            <v>37.285714285714285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50</v>
          </cell>
          <cell r="C81">
            <v>44</v>
          </cell>
          <cell r="D81">
            <v>52</v>
          </cell>
          <cell r="E81">
            <v>53</v>
          </cell>
          <cell r="F81">
            <v>111</v>
          </cell>
          <cell r="G81">
            <v>42</v>
          </cell>
          <cell r="H81">
            <v>51</v>
          </cell>
          <cell r="I81">
            <v>8</v>
          </cell>
          <cell r="J81">
            <v>4</v>
          </cell>
          <cell r="K81">
            <v>6</v>
          </cell>
          <cell r="L81">
            <v>4</v>
          </cell>
          <cell r="M81">
            <v>4</v>
          </cell>
          <cell r="N81">
            <v>3</v>
          </cell>
          <cell r="O81">
            <v>3</v>
          </cell>
          <cell r="S81">
            <v>367.26963855103344</v>
          </cell>
          <cell r="U81">
            <v>56.552706099916115</v>
          </cell>
          <cell r="V81">
            <v>57.571428571428569</v>
          </cell>
          <cell r="X81">
            <v>19.117293923731324</v>
          </cell>
          <cell r="Z81">
            <v>36.952325572488824</v>
          </cell>
          <cell r="AA81">
            <v>4.5714285714285712</v>
          </cell>
        </row>
        <row r="82">
          <cell r="A82" t="str">
            <v>Edwards AFB</v>
          </cell>
          <cell r="B82">
            <v>1204</v>
          </cell>
          <cell r="C82">
            <v>1158</v>
          </cell>
          <cell r="D82">
            <v>1460</v>
          </cell>
          <cell r="E82">
            <v>1467</v>
          </cell>
          <cell r="F82">
            <v>1409</v>
          </cell>
          <cell r="G82">
            <v>1576</v>
          </cell>
          <cell r="H82">
            <v>874</v>
          </cell>
          <cell r="I82">
            <v>60</v>
          </cell>
          <cell r="J82">
            <v>47</v>
          </cell>
          <cell r="K82">
            <v>47</v>
          </cell>
          <cell r="L82">
            <v>34</v>
          </cell>
          <cell r="M82">
            <v>56</v>
          </cell>
          <cell r="N82">
            <v>25</v>
          </cell>
          <cell r="O82">
            <v>11</v>
          </cell>
          <cell r="S82">
            <v>616.56545216887105</v>
          </cell>
          <cell r="U82">
            <v>35.426207179513042</v>
          </cell>
          <cell r="V82">
            <v>1306.8571428571429</v>
          </cell>
          <cell r="X82">
            <v>24.699914775238543</v>
          </cell>
          <cell r="Z82">
            <v>46.474656963305833</v>
          </cell>
          <cell r="AA82">
            <v>40</v>
          </cell>
        </row>
        <row r="83">
          <cell r="A83" t="str">
            <v>Eglin AFB</v>
          </cell>
          <cell r="B83">
            <v>27</v>
          </cell>
          <cell r="C83">
            <v>14</v>
          </cell>
          <cell r="D83">
            <v>28</v>
          </cell>
          <cell r="E83">
            <v>28</v>
          </cell>
          <cell r="F83">
            <v>22</v>
          </cell>
          <cell r="G83">
            <v>26</v>
          </cell>
          <cell r="H83">
            <v>16</v>
          </cell>
          <cell r="I83">
            <v>1</v>
          </cell>
          <cell r="J83">
            <v>1</v>
          </cell>
          <cell r="K83">
            <v>0</v>
          </cell>
          <cell r="L83">
            <v>1</v>
          </cell>
          <cell r="M83">
            <v>0</v>
          </cell>
          <cell r="N83">
            <v>0</v>
          </cell>
          <cell r="O83">
            <v>0</v>
          </cell>
          <cell r="S83">
            <v>199.94618143668313</v>
          </cell>
          <cell r="U83">
            <v>52.723631586549338</v>
          </cell>
          <cell r="V83">
            <v>23</v>
          </cell>
          <cell r="X83">
            <v>7.2666414605040996</v>
          </cell>
          <cell r="Z83">
            <v>103.16301727184451</v>
          </cell>
          <cell r="AA83">
            <v>0.42857142857142855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88.798025792728893</v>
          </cell>
          <cell r="U84">
            <v>416.92793307642393</v>
          </cell>
          <cell r="V84">
            <v>0.14285714285714285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8</v>
          </cell>
          <cell r="C85">
            <v>18</v>
          </cell>
          <cell r="D85">
            <v>22</v>
          </cell>
          <cell r="E85">
            <v>11</v>
          </cell>
          <cell r="F85">
            <v>13</v>
          </cell>
          <cell r="G85">
            <v>12</v>
          </cell>
          <cell r="H85">
            <v>11</v>
          </cell>
          <cell r="I85">
            <v>0</v>
          </cell>
          <cell r="J85">
            <v>0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0</v>
          </cell>
          <cell r="S85">
            <v>210.22977001816344</v>
          </cell>
          <cell r="U85">
            <v>19.927796412220712</v>
          </cell>
          <cell r="V85">
            <v>13.571428571428571</v>
          </cell>
          <cell r="X85">
            <v>2.6477301009844263</v>
          </cell>
          <cell r="Z85">
            <v>11.780103505065176</v>
          </cell>
          <cell r="AA85">
            <v>0.2857142857142857</v>
          </cell>
        </row>
        <row r="86">
          <cell r="A86" t="str">
            <v>Fairchild AFB</v>
          </cell>
          <cell r="B86">
            <v>13</v>
          </cell>
          <cell r="C86">
            <v>17</v>
          </cell>
          <cell r="D86">
            <v>22</v>
          </cell>
          <cell r="E86">
            <v>63</v>
          </cell>
          <cell r="F86">
            <v>7</v>
          </cell>
          <cell r="G86">
            <v>29</v>
          </cell>
          <cell r="H86">
            <v>30</v>
          </cell>
          <cell r="I86">
            <v>1</v>
          </cell>
          <cell r="J86">
            <v>0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0</v>
          </cell>
          <cell r="S86">
            <v>110.75607087894089</v>
          </cell>
          <cell r="U86">
            <v>23.67062512709305</v>
          </cell>
          <cell r="V86">
            <v>25.857142857142858</v>
          </cell>
          <cell r="X86">
            <v>4.4500207049574465</v>
          </cell>
          <cell r="Z86">
            <v>86.98951090123289</v>
          </cell>
          <cell r="AA86">
            <v>0.2857142857142857</v>
          </cell>
        </row>
        <row r="87">
          <cell r="A87" t="str">
            <v>FE Warren AFB</v>
          </cell>
          <cell r="B87">
            <v>4</v>
          </cell>
          <cell r="C87">
            <v>33</v>
          </cell>
          <cell r="D87">
            <v>17</v>
          </cell>
          <cell r="E87">
            <v>10</v>
          </cell>
          <cell r="F87">
            <v>29</v>
          </cell>
          <cell r="G87">
            <v>20</v>
          </cell>
          <cell r="H87">
            <v>24</v>
          </cell>
          <cell r="I87">
            <v>0</v>
          </cell>
          <cell r="J87">
            <v>1</v>
          </cell>
          <cell r="K87">
            <v>1</v>
          </cell>
          <cell r="L87">
            <v>0</v>
          </cell>
          <cell r="M87">
            <v>1</v>
          </cell>
          <cell r="N87">
            <v>0</v>
          </cell>
          <cell r="O87">
            <v>0</v>
          </cell>
          <cell r="S87">
            <v>419.62938430366529</v>
          </cell>
          <cell r="U87">
            <v>121.48509762813356</v>
          </cell>
          <cell r="V87">
            <v>19.571428571428573</v>
          </cell>
          <cell r="X87">
            <v>20.127572212239759</v>
          </cell>
          <cell r="Z87">
            <v>266.51494069828914</v>
          </cell>
          <cell r="AA87">
            <v>0.42857142857142855</v>
          </cell>
        </row>
        <row r="88">
          <cell r="A88" t="str">
            <v>Goodfellow AFB</v>
          </cell>
          <cell r="B88">
            <v>7</v>
          </cell>
          <cell r="C88">
            <v>3</v>
          </cell>
          <cell r="D88">
            <v>8</v>
          </cell>
          <cell r="E88">
            <v>2</v>
          </cell>
          <cell r="F88">
            <v>10</v>
          </cell>
          <cell r="G88">
            <v>0</v>
          </cell>
          <cell r="H88">
            <v>4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144.24101362094117</v>
          </cell>
          <cell r="U88">
            <v>62.443765116129342</v>
          </cell>
          <cell r="V88">
            <v>4.8571428571428568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0</v>
          </cell>
          <cell r="C89">
            <v>2</v>
          </cell>
          <cell r="D89">
            <v>0</v>
          </cell>
          <cell r="E89">
            <v>2</v>
          </cell>
          <cell r="F89">
            <v>1</v>
          </cell>
          <cell r="G89">
            <v>2</v>
          </cell>
          <cell r="H89">
            <v>2</v>
          </cell>
          <cell r="I89">
            <v>0</v>
          </cell>
          <cell r="J89">
            <v>0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S89">
            <v>340.63109652246618</v>
          </cell>
          <cell r="U89">
            <v>236.86362583510569</v>
          </cell>
          <cell r="V89">
            <v>1.2857142857142858</v>
          </cell>
          <cell r="X89">
            <v>4.64496949803363</v>
          </cell>
          <cell r="Z89">
            <v>28.764216077547601</v>
          </cell>
          <cell r="AA89">
            <v>0.14285714285714285</v>
          </cell>
        </row>
        <row r="90">
          <cell r="A90" t="str">
            <v>Hanscom AFB</v>
          </cell>
          <cell r="B90">
            <v>423</v>
          </cell>
          <cell r="C90">
            <v>439</v>
          </cell>
          <cell r="D90">
            <v>508</v>
          </cell>
          <cell r="E90">
            <v>533</v>
          </cell>
          <cell r="F90">
            <v>614</v>
          </cell>
          <cell r="G90">
            <v>314</v>
          </cell>
          <cell r="H90">
            <v>1187</v>
          </cell>
          <cell r="I90">
            <v>61</v>
          </cell>
          <cell r="J90">
            <v>65</v>
          </cell>
          <cell r="K90">
            <v>57</v>
          </cell>
          <cell r="L90">
            <v>37</v>
          </cell>
          <cell r="M90">
            <v>50</v>
          </cell>
          <cell r="N90">
            <v>25</v>
          </cell>
          <cell r="O90">
            <v>166</v>
          </cell>
          <cell r="S90">
            <v>1425.0035497677436</v>
          </cell>
          <cell r="U90">
            <v>135.38680557549458</v>
          </cell>
          <cell r="V90">
            <v>574</v>
          </cell>
          <cell r="X90">
            <v>94.335077790624553</v>
          </cell>
          <cell r="Z90">
            <v>77.969522870166088</v>
          </cell>
          <cell r="AA90">
            <v>65.857142857142861</v>
          </cell>
        </row>
        <row r="91">
          <cell r="A91" t="str">
            <v>Hickam AFB</v>
          </cell>
          <cell r="B91">
            <v>1</v>
          </cell>
          <cell r="C91">
            <v>1</v>
          </cell>
          <cell r="D91">
            <v>1</v>
          </cell>
          <cell r="E91">
            <v>7</v>
          </cell>
          <cell r="F91">
            <v>8</v>
          </cell>
          <cell r="G91">
            <v>2</v>
          </cell>
          <cell r="H91">
            <v>1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45.353661076810837</v>
          </cell>
          <cell r="U91">
            <v>101.77671762440558</v>
          </cell>
          <cell r="V91">
            <v>3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146</v>
          </cell>
          <cell r="C92">
            <v>244</v>
          </cell>
          <cell r="D92">
            <v>193</v>
          </cell>
          <cell r="E92">
            <v>374</v>
          </cell>
          <cell r="F92">
            <v>416</v>
          </cell>
          <cell r="G92">
            <v>121</v>
          </cell>
          <cell r="H92">
            <v>188</v>
          </cell>
          <cell r="I92">
            <v>0</v>
          </cell>
          <cell r="J92">
            <v>4</v>
          </cell>
          <cell r="K92">
            <v>0</v>
          </cell>
          <cell r="L92">
            <v>4</v>
          </cell>
          <cell r="M92">
            <v>0</v>
          </cell>
          <cell r="N92">
            <v>0</v>
          </cell>
          <cell r="O92">
            <v>3</v>
          </cell>
          <cell r="S92">
            <v>419.34857743939085</v>
          </cell>
          <cell r="U92">
            <v>22.835839162270808</v>
          </cell>
          <cell r="V92">
            <v>240.28571428571428</v>
          </cell>
          <cell r="X92">
            <v>4.956838976824951</v>
          </cell>
          <cell r="Z92">
            <v>41.556360691410426</v>
          </cell>
          <cell r="AA92">
            <v>1.5714285714285714</v>
          </cell>
        </row>
        <row r="93">
          <cell r="A93" t="str">
            <v>Holloman AFB</v>
          </cell>
          <cell r="B93">
            <v>119</v>
          </cell>
          <cell r="C93">
            <v>34</v>
          </cell>
          <cell r="D93">
            <v>132</v>
          </cell>
          <cell r="E93">
            <v>156</v>
          </cell>
          <cell r="F93">
            <v>26</v>
          </cell>
          <cell r="G93">
            <v>13</v>
          </cell>
          <cell r="H93">
            <v>17</v>
          </cell>
          <cell r="I93">
            <v>0</v>
          </cell>
          <cell r="J93">
            <v>0</v>
          </cell>
          <cell r="K93">
            <v>0</v>
          </cell>
          <cell r="L93">
            <v>1</v>
          </cell>
          <cell r="M93">
            <v>0</v>
          </cell>
          <cell r="N93">
            <v>0</v>
          </cell>
          <cell r="O93">
            <v>0</v>
          </cell>
          <cell r="S93">
            <v>419.69301853439976</v>
          </cell>
          <cell r="U93">
            <v>11.355301699235589</v>
          </cell>
          <cell r="V93">
            <v>71</v>
          </cell>
          <cell r="X93">
            <v>2.4502511507429512</v>
          </cell>
          <cell r="Z93">
            <v>33.616447248863999</v>
          </cell>
          <cell r="AA93">
            <v>0.14285714285714285</v>
          </cell>
        </row>
        <row r="94">
          <cell r="A94" t="str">
            <v>Joint Base Andrews</v>
          </cell>
          <cell r="B94">
            <v>1209</v>
          </cell>
          <cell r="C94">
            <v>1273</v>
          </cell>
          <cell r="D94">
            <v>1453</v>
          </cell>
          <cell r="E94">
            <v>1305</v>
          </cell>
          <cell r="F94">
            <v>1216</v>
          </cell>
          <cell r="G94">
            <v>1395</v>
          </cell>
          <cell r="H94">
            <v>838</v>
          </cell>
          <cell r="I94">
            <v>41</v>
          </cell>
          <cell r="J94">
            <v>65</v>
          </cell>
          <cell r="K94">
            <v>50</v>
          </cell>
          <cell r="L94">
            <v>44</v>
          </cell>
          <cell r="M94">
            <v>49</v>
          </cell>
          <cell r="N94">
            <v>34</v>
          </cell>
          <cell r="O94">
            <v>14</v>
          </cell>
          <cell r="S94">
            <v>1049.5303530339327</v>
          </cell>
          <cell r="U94">
            <v>53.52981460328256</v>
          </cell>
          <cell r="V94">
            <v>1241.2857142857142</v>
          </cell>
          <cell r="X94">
            <v>42.880597117209902</v>
          </cell>
          <cell r="Z94">
            <v>64.052475745624221</v>
          </cell>
          <cell r="AA94">
            <v>42.428571428571431</v>
          </cell>
        </row>
        <row r="95">
          <cell r="A95" t="str">
            <v>Joint Base Elmendorf-Richardson</v>
          </cell>
          <cell r="B95">
            <v>15</v>
          </cell>
          <cell r="C95">
            <v>8</v>
          </cell>
          <cell r="D95">
            <v>5</v>
          </cell>
          <cell r="E95">
            <v>15</v>
          </cell>
          <cell r="F95">
            <v>4</v>
          </cell>
          <cell r="G95">
            <v>7</v>
          </cell>
          <cell r="H95">
            <v>11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104.16666666666667</v>
          </cell>
          <cell r="U95">
            <v>22.04559613936873</v>
          </cell>
          <cell r="V95">
            <v>9.2857142857142865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734</v>
          </cell>
          <cell r="C96">
            <v>796</v>
          </cell>
          <cell r="D96">
            <v>701</v>
          </cell>
          <cell r="E96">
            <v>979</v>
          </cell>
          <cell r="F96">
            <v>770</v>
          </cell>
          <cell r="G96">
            <v>420</v>
          </cell>
          <cell r="H96">
            <v>524</v>
          </cell>
          <cell r="I96">
            <v>95</v>
          </cell>
          <cell r="J96">
            <v>118</v>
          </cell>
          <cell r="K96">
            <v>155</v>
          </cell>
          <cell r="L96">
            <v>127</v>
          </cell>
          <cell r="M96">
            <v>61</v>
          </cell>
          <cell r="N96">
            <v>68</v>
          </cell>
          <cell r="O96">
            <v>38</v>
          </cell>
          <cell r="S96">
            <v>1565.8835630679439</v>
          </cell>
          <cell r="U96">
            <v>168.112446953378</v>
          </cell>
          <cell r="V96">
            <v>703.42857142857144</v>
          </cell>
          <cell r="X96">
            <v>117.21365456182501</v>
          </cell>
          <cell r="Z96">
            <v>93.446700805658239</v>
          </cell>
          <cell r="AA96">
            <v>94.571428571428569</v>
          </cell>
        </row>
        <row r="97">
          <cell r="A97" t="str">
            <v>Keesler AFB</v>
          </cell>
          <cell r="B97">
            <v>51</v>
          </cell>
          <cell r="C97">
            <v>20</v>
          </cell>
          <cell r="D97">
            <v>53</v>
          </cell>
          <cell r="E97">
            <v>32</v>
          </cell>
          <cell r="F97">
            <v>70</v>
          </cell>
          <cell r="G97">
            <v>86</v>
          </cell>
          <cell r="H97">
            <v>86</v>
          </cell>
          <cell r="I97">
            <v>2</v>
          </cell>
          <cell r="J97">
            <v>1</v>
          </cell>
          <cell r="K97">
            <v>2</v>
          </cell>
          <cell r="L97">
            <v>6</v>
          </cell>
          <cell r="M97">
            <v>2</v>
          </cell>
          <cell r="N97">
            <v>0</v>
          </cell>
          <cell r="O97">
            <v>2</v>
          </cell>
          <cell r="S97">
            <v>447.52320284361286</v>
          </cell>
          <cell r="U97">
            <v>60.863934303665779</v>
          </cell>
          <cell r="V97">
            <v>56.857142857142854</v>
          </cell>
          <cell r="X97">
            <v>23.530397440891019</v>
          </cell>
          <cell r="Z97">
            <v>85.048688292512551</v>
          </cell>
          <cell r="AA97">
            <v>2.1428571428571428</v>
          </cell>
        </row>
        <row r="98">
          <cell r="A98" t="str">
            <v>Kirtland AFB</v>
          </cell>
          <cell r="B98">
            <v>25</v>
          </cell>
          <cell r="C98">
            <v>32</v>
          </cell>
          <cell r="D98">
            <v>24</v>
          </cell>
          <cell r="E98">
            <v>19</v>
          </cell>
          <cell r="F98">
            <v>23</v>
          </cell>
          <cell r="G98">
            <v>34</v>
          </cell>
          <cell r="H98">
            <v>11</v>
          </cell>
          <cell r="I98">
            <v>1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1</v>
          </cell>
          <cell r="O98">
            <v>0</v>
          </cell>
          <cell r="S98">
            <v>229.55747900472997</v>
          </cell>
          <cell r="U98">
            <v>71.769056452073784</v>
          </cell>
          <cell r="V98">
            <v>24</v>
          </cell>
          <cell r="X98">
            <v>9.9287976501845563</v>
          </cell>
          <cell r="Z98">
            <v>130.65793710386231</v>
          </cell>
          <cell r="AA98">
            <v>0.5714285714285714</v>
          </cell>
        </row>
        <row r="99">
          <cell r="A99" t="str">
            <v>Lackland AFB</v>
          </cell>
          <cell r="B99">
            <v>73</v>
          </cell>
          <cell r="C99">
            <v>93</v>
          </cell>
          <cell r="D99">
            <v>81</v>
          </cell>
          <cell r="E99">
            <v>153</v>
          </cell>
          <cell r="F99">
            <v>288</v>
          </cell>
          <cell r="G99">
            <v>29</v>
          </cell>
          <cell r="H99">
            <v>69</v>
          </cell>
          <cell r="I99">
            <v>0</v>
          </cell>
          <cell r="J99">
            <v>3</v>
          </cell>
          <cell r="K99">
            <v>0</v>
          </cell>
          <cell r="L99">
            <v>1</v>
          </cell>
          <cell r="M99">
            <v>0</v>
          </cell>
          <cell r="N99">
            <v>0</v>
          </cell>
          <cell r="O99">
            <v>0</v>
          </cell>
          <cell r="S99">
            <v>154.09597201655657</v>
          </cell>
          <cell r="U99">
            <v>27.319644919768237</v>
          </cell>
          <cell r="V99">
            <v>112.28571428571429</v>
          </cell>
          <cell r="X99">
            <v>3.4724884367854112</v>
          </cell>
          <cell r="Z99">
            <v>122.16686284382311</v>
          </cell>
          <cell r="AA99">
            <v>0.5714285714285714</v>
          </cell>
        </row>
        <row r="100">
          <cell r="A100" t="str">
            <v>Langley AFB</v>
          </cell>
          <cell r="B100">
            <v>178</v>
          </cell>
          <cell r="C100">
            <v>77</v>
          </cell>
          <cell r="D100">
            <v>148</v>
          </cell>
          <cell r="E100">
            <v>153</v>
          </cell>
          <cell r="F100">
            <v>195</v>
          </cell>
          <cell r="G100">
            <v>182</v>
          </cell>
          <cell r="H100">
            <v>101</v>
          </cell>
          <cell r="I100">
            <v>1</v>
          </cell>
          <cell r="J100">
            <v>3</v>
          </cell>
          <cell r="K100">
            <v>4</v>
          </cell>
          <cell r="L100">
            <v>3</v>
          </cell>
          <cell r="M100">
            <v>2</v>
          </cell>
          <cell r="N100">
            <v>1</v>
          </cell>
          <cell r="O100">
            <v>0</v>
          </cell>
          <cell r="S100">
            <v>351.04398746474504</v>
          </cell>
          <cell r="U100">
            <v>43.69618137297153</v>
          </cell>
          <cell r="V100">
            <v>147.71428571428572</v>
          </cell>
          <cell r="X100">
            <v>13.165084550137466</v>
          </cell>
          <cell r="Z100">
            <v>121.64700105784118</v>
          </cell>
          <cell r="AA100">
            <v>2</v>
          </cell>
        </row>
        <row r="101">
          <cell r="A101" t="str">
            <v>Laughlin AFB</v>
          </cell>
          <cell r="B101">
            <v>7</v>
          </cell>
          <cell r="C101">
            <v>0</v>
          </cell>
          <cell r="D101">
            <v>9</v>
          </cell>
          <cell r="E101">
            <v>0</v>
          </cell>
          <cell r="F101">
            <v>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1</v>
          </cell>
          <cell r="N101">
            <v>0</v>
          </cell>
          <cell r="O101">
            <v>0</v>
          </cell>
          <cell r="S101">
            <v>142.92741329224944</v>
          </cell>
          <cell r="U101">
            <v>37.012977726254462</v>
          </cell>
          <cell r="V101">
            <v>2.8571428571428572</v>
          </cell>
          <cell r="X101">
            <v>1.856200172626616</v>
          </cell>
          <cell r="Z101">
            <v>9.3532066849994671</v>
          </cell>
          <cell r="AA101">
            <v>0.14285714285714285</v>
          </cell>
        </row>
        <row r="102">
          <cell r="A102" t="str">
            <v>Little Rock AFB</v>
          </cell>
          <cell r="B102">
            <v>88</v>
          </cell>
          <cell r="C102">
            <v>52</v>
          </cell>
          <cell r="D102">
            <v>46</v>
          </cell>
          <cell r="E102">
            <v>39</v>
          </cell>
          <cell r="F102">
            <v>40</v>
          </cell>
          <cell r="G102">
            <v>26</v>
          </cell>
          <cell r="H102">
            <v>44</v>
          </cell>
          <cell r="I102">
            <v>1</v>
          </cell>
          <cell r="J102">
            <v>0</v>
          </cell>
          <cell r="K102">
            <v>2</v>
          </cell>
          <cell r="L102">
            <v>0</v>
          </cell>
          <cell r="M102">
            <v>1</v>
          </cell>
          <cell r="N102">
            <v>0</v>
          </cell>
          <cell r="O102">
            <v>1</v>
          </cell>
          <cell r="S102">
            <v>214.45131733058994</v>
          </cell>
          <cell r="U102">
            <v>33.225374074922271</v>
          </cell>
          <cell r="V102">
            <v>47.857142857142854</v>
          </cell>
          <cell r="X102">
            <v>7.0311907321504901</v>
          </cell>
          <cell r="Z102">
            <v>73.403740976460981</v>
          </cell>
          <cell r="AA102">
            <v>0.7142857142857143</v>
          </cell>
        </row>
        <row r="103">
          <cell r="A103" t="str">
            <v>Los Angeles AFB</v>
          </cell>
          <cell r="B103">
            <v>1270</v>
          </cell>
          <cell r="C103">
            <v>1292</v>
          </cell>
          <cell r="D103">
            <v>1591</v>
          </cell>
          <cell r="E103">
            <v>1693</v>
          </cell>
          <cell r="F103">
            <v>1505</v>
          </cell>
          <cell r="G103">
            <v>1720</v>
          </cell>
          <cell r="H103">
            <v>905</v>
          </cell>
          <cell r="I103">
            <v>62</v>
          </cell>
          <cell r="J103">
            <v>55</v>
          </cell>
          <cell r="K103">
            <v>49</v>
          </cell>
          <cell r="L103">
            <v>43</v>
          </cell>
          <cell r="M103">
            <v>57</v>
          </cell>
          <cell r="N103">
            <v>26</v>
          </cell>
          <cell r="O103">
            <v>10</v>
          </cell>
          <cell r="S103">
            <v>523.64000496415383</v>
          </cell>
          <cell r="U103">
            <v>35.462770972676537</v>
          </cell>
          <cell r="V103">
            <v>1425.1428571428571</v>
          </cell>
          <cell r="X103">
            <v>20.390013231817097</v>
          </cell>
          <cell r="Z103">
            <v>45.714705451792604</v>
          </cell>
          <cell r="AA103">
            <v>43.142857142857146</v>
          </cell>
        </row>
        <row r="104">
          <cell r="A104" t="str">
            <v>Luke AFB</v>
          </cell>
          <cell r="B104">
            <v>643</v>
          </cell>
          <cell r="C104">
            <v>563</v>
          </cell>
          <cell r="D104">
            <v>169</v>
          </cell>
          <cell r="E104">
            <v>932</v>
          </cell>
          <cell r="F104">
            <v>719</v>
          </cell>
          <cell r="G104">
            <v>782</v>
          </cell>
          <cell r="H104">
            <v>520</v>
          </cell>
          <cell r="I104">
            <v>15</v>
          </cell>
          <cell r="J104">
            <v>18</v>
          </cell>
          <cell r="K104">
            <v>6</v>
          </cell>
          <cell r="L104">
            <v>9</v>
          </cell>
          <cell r="M104">
            <v>10</v>
          </cell>
          <cell r="N104">
            <v>1</v>
          </cell>
          <cell r="O104">
            <v>1</v>
          </cell>
          <cell r="S104">
            <v>305.7675685496331</v>
          </cell>
          <cell r="U104">
            <v>16.612942946268792</v>
          </cell>
          <cell r="V104">
            <v>618.28571428571433</v>
          </cell>
          <cell r="X104">
            <v>10.751377823423979</v>
          </cell>
          <cell r="Z104">
            <v>42.673823193176446</v>
          </cell>
          <cell r="AA104">
            <v>8.5714285714285712</v>
          </cell>
        </row>
        <row r="105">
          <cell r="A105" t="str">
            <v>MacDill AFB</v>
          </cell>
          <cell r="B105">
            <v>126</v>
          </cell>
          <cell r="C105">
            <v>207</v>
          </cell>
          <cell r="D105">
            <v>215</v>
          </cell>
          <cell r="E105">
            <v>272</v>
          </cell>
          <cell r="F105">
            <v>212</v>
          </cell>
          <cell r="G105">
            <v>239</v>
          </cell>
          <cell r="H105">
            <v>264</v>
          </cell>
          <cell r="I105">
            <v>14</v>
          </cell>
          <cell r="J105">
            <v>5</v>
          </cell>
          <cell r="K105">
            <v>9</v>
          </cell>
          <cell r="L105">
            <v>16</v>
          </cell>
          <cell r="M105">
            <v>4</v>
          </cell>
          <cell r="N105">
            <v>1</v>
          </cell>
          <cell r="O105">
            <v>1</v>
          </cell>
          <cell r="S105">
            <v>176.22792301461433</v>
          </cell>
          <cell r="U105">
            <v>28.0814209721335</v>
          </cell>
          <cell r="V105">
            <v>219.28571428571428</v>
          </cell>
          <cell r="X105">
            <v>9.7773775388361734</v>
          </cell>
          <cell r="Z105">
            <v>48.075855642808499</v>
          </cell>
          <cell r="AA105">
            <v>7.1428571428571432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86</v>
          </cell>
          <cell r="C107">
            <v>38</v>
          </cell>
          <cell r="D107">
            <v>82</v>
          </cell>
          <cell r="E107">
            <v>108</v>
          </cell>
          <cell r="F107">
            <v>197</v>
          </cell>
          <cell r="G107">
            <v>141</v>
          </cell>
          <cell r="H107">
            <v>167</v>
          </cell>
          <cell r="I107">
            <v>2</v>
          </cell>
          <cell r="J107">
            <v>0</v>
          </cell>
          <cell r="K107">
            <v>0</v>
          </cell>
          <cell r="L107">
            <v>7</v>
          </cell>
          <cell r="M107">
            <v>6</v>
          </cell>
          <cell r="N107">
            <v>1</v>
          </cell>
          <cell r="O107">
            <v>14</v>
          </cell>
          <cell r="S107">
            <v>655.87598607339442</v>
          </cell>
          <cell r="U107">
            <v>35.767052421212625</v>
          </cell>
          <cell r="V107">
            <v>117</v>
          </cell>
          <cell r="X107">
            <v>24.208021139519971</v>
          </cell>
          <cell r="Z107">
            <v>36.042542548939579</v>
          </cell>
          <cell r="AA107">
            <v>4.2857142857142856</v>
          </cell>
        </row>
        <row r="108">
          <cell r="A108" t="str">
            <v>McChord AFB</v>
          </cell>
          <cell r="B108">
            <v>58</v>
          </cell>
          <cell r="C108">
            <v>66</v>
          </cell>
          <cell r="D108">
            <v>74</v>
          </cell>
          <cell r="E108">
            <v>85</v>
          </cell>
          <cell r="F108">
            <v>47</v>
          </cell>
          <cell r="G108">
            <v>342</v>
          </cell>
          <cell r="H108">
            <v>63</v>
          </cell>
          <cell r="I108">
            <v>3</v>
          </cell>
          <cell r="J108">
            <v>4</v>
          </cell>
          <cell r="K108">
            <v>2</v>
          </cell>
          <cell r="L108">
            <v>3</v>
          </cell>
          <cell r="M108">
            <v>1</v>
          </cell>
          <cell r="N108">
            <v>2</v>
          </cell>
          <cell r="O108">
            <v>2</v>
          </cell>
          <cell r="S108">
            <v>285.40622182044069</v>
          </cell>
          <cell r="U108">
            <v>74.598603424196199</v>
          </cell>
          <cell r="V108">
            <v>105</v>
          </cell>
          <cell r="X108">
            <v>16.969012571901477</v>
          </cell>
          <cell r="Z108">
            <v>192.307361045199</v>
          </cell>
          <cell r="AA108">
            <v>2.4285714285714284</v>
          </cell>
        </row>
        <row r="109">
          <cell r="A109" t="str">
            <v>McConnell AFB</v>
          </cell>
          <cell r="B109">
            <v>6</v>
          </cell>
          <cell r="C109">
            <v>20</v>
          </cell>
          <cell r="D109">
            <v>9</v>
          </cell>
          <cell r="E109">
            <v>16</v>
          </cell>
          <cell r="F109">
            <v>7</v>
          </cell>
          <cell r="G109">
            <v>17</v>
          </cell>
          <cell r="H109">
            <v>16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</v>
          </cell>
          <cell r="S109">
            <v>109.1775094330568</v>
          </cell>
          <cell r="U109">
            <v>48.172897925717457</v>
          </cell>
          <cell r="V109">
            <v>13</v>
          </cell>
          <cell r="X109">
            <v>4.0791596931032208</v>
          </cell>
          <cell r="Z109">
            <v>164.6222121731559</v>
          </cell>
          <cell r="AA109">
            <v>0.14285714285714285</v>
          </cell>
        </row>
        <row r="110">
          <cell r="A110" t="str">
            <v>Minot AFB</v>
          </cell>
          <cell r="B110">
            <v>1</v>
          </cell>
          <cell r="C110">
            <v>1</v>
          </cell>
          <cell r="D110">
            <v>0</v>
          </cell>
          <cell r="E110">
            <v>2</v>
          </cell>
          <cell r="F110">
            <v>2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65.756255650928225</v>
          </cell>
          <cell r="U110">
            <v>38.46862773701838</v>
          </cell>
          <cell r="V110">
            <v>1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25</v>
          </cell>
          <cell r="C111">
            <v>89</v>
          </cell>
          <cell r="D111">
            <v>132</v>
          </cell>
          <cell r="E111">
            <v>126</v>
          </cell>
          <cell r="F111">
            <v>170</v>
          </cell>
          <cell r="G111">
            <v>27</v>
          </cell>
          <cell r="H111">
            <v>54</v>
          </cell>
          <cell r="I111">
            <v>1</v>
          </cell>
          <cell r="J111">
            <v>0</v>
          </cell>
          <cell r="K111">
            <v>0</v>
          </cell>
          <cell r="L111">
            <v>3</v>
          </cell>
          <cell r="M111">
            <v>0</v>
          </cell>
          <cell r="N111">
            <v>0</v>
          </cell>
          <cell r="O111">
            <v>2</v>
          </cell>
          <cell r="S111">
            <v>611.14994156335217</v>
          </cell>
          <cell r="U111">
            <v>32.884332700048773</v>
          </cell>
          <cell r="V111">
            <v>89</v>
          </cell>
          <cell r="X111">
            <v>26.353782340674197</v>
          </cell>
          <cell r="Z111">
            <v>148.44875146245172</v>
          </cell>
          <cell r="AA111">
            <v>0.8571428571428571</v>
          </cell>
        </row>
        <row r="112">
          <cell r="A112" t="str">
            <v>Mountain Home AFB</v>
          </cell>
          <cell r="B112">
            <v>0</v>
          </cell>
          <cell r="C112">
            <v>6</v>
          </cell>
          <cell r="D112">
            <v>9</v>
          </cell>
          <cell r="E112">
            <v>1</v>
          </cell>
          <cell r="F112">
            <v>5</v>
          </cell>
          <cell r="G112">
            <v>0</v>
          </cell>
          <cell r="H112">
            <v>6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169.69943619090034</v>
          </cell>
          <cell r="U112">
            <v>158.51223876241713</v>
          </cell>
          <cell r="V112">
            <v>3.8571428571428572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126</v>
          </cell>
          <cell r="C113">
            <v>78</v>
          </cell>
          <cell r="D113">
            <v>133</v>
          </cell>
          <cell r="E113">
            <v>130</v>
          </cell>
          <cell r="F113">
            <v>145</v>
          </cell>
          <cell r="G113">
            <v>152</v>
          </cell>
          <cell r="H113">
            <v>109</v>
          </cell>
          <cell r="I113">
            <v>0</v>
          </cell>
          <cell r="J113">
            <v>9</v>
          </cell>
          <cell r="K113">
            <v>0</v>
          </cell>
          <cell r="L113">
            <v>2</v>
          </cell>
          <cell r="M113">
            <v>1</v>
          </cell>
          <cell r="N113">
            <v>1</v>
          </cell>
          <cell r="O113">
            <v>4</v>
          </cell>
          <cell r="S113">
            <v>334.93403449485271</v>
          </cell>
          <cell r="U113">
            <v>41.847903534068969</v>
          </cell>
          <cell r="V113">
            <v>124.71428571428571</v>
          </cell>
          <cell r="X113">
            <v>16.014364399582657</v>
          </cell>
          <cell r="Z113">
            <v>103.25815547773878</v>
          </cell>
          <cell r="AA113">
            <v>2.4285714285714284</v>
          </cell>
        </row>
        <row r="114">
          <cell r="A114" t="str">
            <v>Offutt AFB</v>
          </cell>
          <cell r="B114">
            <v>211</v>
          </cell>
          <cell r="C114">
            <v>206</v>
          </cell>
          <cell r="D114">
            <v>288</v>
          </cell>
          <cell r="E114">
            <v>229</v>
          </cell>
          <cell r="F114">
            <v>141</v>
          </cell>
          <cell r="G114">
            <v>130</v>
          </cell>
          <cell r="H114">
            <v>117</v>
          </cell>
          <cell r="I114">
            <v>3</v>
          </cell>
          <cell r="J114">
            <v>4</v>
          </cell>
          <cell r="K114">
            <v>4</v>
          </cell>
          <cell r="L114">
            <v>1</v>
          </cell>
          <cell r="M114">
            <v>2</v>
          </cell>
          <cell r="N114">
            <v>0</v>
          </cell>
          <cell r="O114">
            <v>0</v>
          </cell>
          <cell r="S114">
            <v>614.55276264983411</v>
          </cell>
          <cell r="U114">
            <v>31.447265333847056</v>
          </cell>
          <cell r="V114">
            <v>188.85714285714286</v>
          </cell>
          <cell r="X114">
            <v>5.3914359876933382</v>
          </cell>
          <cell r="Z114">
            <v>25.991478870900373</v>
          </cell>
          <cell r="AA114">
            <v>2</v>
          </cell>
        </row>
        <row r="115">
          <cell r="A115" t="str">
            <v>Patrick AFB</v>
          </cell>
          <cell r="B115">
            <v>53</v>
          </cell>
          <cell r="C115">
            <v>121</v>
          </cell>
          <cell r="D115">
            <v>108</v>
          </cell>
          <cell r="E115">
            <v>112</v>
          </cell>
          <cell r="F115">
            <v>130</v>
          </cell>
          <cell r="G115">
            <v>116</v>
          </cell>
          <cell r="H115">
            <v>113</v>
          </cell>
          <cell r="I115">
            <v>2</v>
          </cell>
          <cell r="J115">
            <v>0</v>
          </cell>
          <cell r="K115">
            <v>2</v>
          </cell>
          <cell r="L115">
            <v>1</v>
          </cell>
          <cell r="M115">
            <v>2</v>
          </cell>
          <cell r="N115">
            <v>1</v>
          </cell>
          <cell r="O115">
            <v>0</v>
          </cell>
          <cell r="S115">
            <v>150.91782404422418</v>
          </cell>
          <cell r="U115">
            <v>32.456556814933357</v>
          </cell>
          <cell r="V115">
            <v>107.57142857142857</v>
          </cell>
          <cell r="X115">
            <v>3.9130137053305032</v>
          </cell>
          <cell r="Z115">
            <v>79.71142348129591</v>
          </cell>
          <cell r="AA115">
            <v>1.1428571428571428</v>
          </cell>
        </row>
        <row r="116">
          <cell r="A116" t="str">
            <v>Petersen AFB</v>
          </cell>
          <cell r="B116">
            <v>16</v>
          </cell>
          <cell r="C116">
            <v>27</v>
          </cell>
          <cell r="D116">
            <v>25</v>
          </cell>
          <cell r="E116">
            <v>23</v>
          </cell>
          <cell r="F116">
            <v>26</v>
          </cell>
          <cell r="G116">
            <v>27</v>
          </cell>
          <cell r="H116">
            <v>33</v>
          </cell>
          <cell r="I116">
            <v>6</v>
          </cell>
          <cell r="J116">
            <v>2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2</v>
          </cell>
          <cell r="S116">
            <v>226.49570752909602</v>
          </cell>
          <cell r="U116">
            <v>83.590329740170205</v>
          </cell>
          <cell r="V116">
            <v>25.285714285714285</v>
          </cell>
          <cell r="X116">
            <v>12.35296641324593</v>
          </cell>
          <cell r="Z116">
            <v>67.176918245741575</v>
          </cell>
          <cell r="AA116">
            <v>1.7142857142857142</v>
          </cell>
        </row>
        <row r="117">
          <cell r="A117" t="str">
            <v>Robins AFB</v>
          </cell>
          <cell r="B117">
            <v>41</v>
          </cell>
          <cell r="C117">
            <v>90</v>
          </cell>
          <cell r="D117">
            <v>109</v>
          </cell>
          <cell r="E117">
            <v>76</v>
          </cell>
          <cell r="F117">
            <v>29</v>
          </cell>
          <cell r="G117">
            <v>13</v>
          </cell>
          <cell r="H117">
            <v>44</v>
          </cell>
          <cell r="I117">
            <v>2</v>
          </cell>
          <cell r="J117">
            <v>2</v>
          </cell>
          <cell r="K117">
            <v>2</v>
          </cell>
          <cell r="L117">
            <v>5</v>
          </cell>
          <cell r="M117">
            <v>1</v>
          </cell>
          <cell r="N117">
            <v>0</v>
          </cell>
          <cell r="O117">
            <v>7</v>
          </cell>
          <cell r="S117">
            <v>469.5193234047577</v>
          </cell>
          <cell r="U117">
            <v>74.062752925372621</v>
          </cell>
          <cell r="V117">
            <v>57.428571428571431</v>
          </cell>
          <cell r="X117">
            <v>28.55956955016774</v>
          </cell>
          <cell r="Z117">
            <v>95.41676200982873</v>
          </cell>
          <cell r="AA117">
            <v>2.7142857142857144</v>
          </cell>
        </row>
        <row r="118">
          <cell r="A118" t="str">
            <v>Scott AFB</v>
          </cell>
          <cell r="B118">
            <v>160</v>
          </cell>
          <cell r="C118">
            <v>110</v>
          </cell>
          <cell r="D118">
            <v>132</v>
          </cell>
          <cell r="E118">
            <v>153</v>
          </cell>
          <cell r="F118">
            <v>94</v>
          </cell>
          <cell r="G118">
            <v>271</v>
          </cell>
          <cell r="H118">
            <v>74</v>
          </cell>
          <cell r="I118">
            <v>5</v>
          </cell>
          <cell r="J118">
            <v>9</v>
          </cell>
          <cell r="K118">
            <v>5</v>
          </cell>
          <cell r="L118">
            <v>10</v>
          </cell>
          <cell r="M118">
            <v>8</v>
          </cell>
          <cell r="N118">
            <v>1</v>
          </cell>
          <cell r="O118">
            <v>11</v>
          </cell>
          <cell r="S118">
            <v>408.35763872962593</v>
          </cell>
          <cell r="U118">
            <v>58.755745422471414</v>
          </cell>
          <cell r="V118">
            <v>142</v>
          </cell>
          <cell r="X118">
            <v>31.264249347734001</v>
          </cell>
          <cell r="Z118">
            <v>91.445479489500556</v>
          </cell>
          <cell r="AA118">
            <v>7</v>
          </cell>
        </row>
        <row r="119">
          <cell r="A119" t="str">
            <v>Seymour Johnson AFB</v>
          </cell>
          <cell r="B119">
            <v>219</v>
          </cell>
          <cell r="C119">
            <v>136</v>
          </cell>
          <cell r="D119">
            <v>379</v>
          </cell>
          <cell r="E119">
            <v>280</v>
          </cell>
          <cell r="F119">
            <v>304</v>
          </cell>
          <cell r="G119">
            <v>278</v>
          </cell>
          <cell r="H119">
            <v>249</v>
          </cell>
          <cell r="I119">
            <v>9</v>
          </cell>
          <cell r="J119">
            <v>3</v>
          </cell>
          <cell r="K119">
            <v>1</v>
          </cell>
          <cell r="L119">
            <v>0</v>
          </cell>
          <cell r="M119">
            <v>4</v>
          </cell>
          <cell r="N119">
            <v>0</v>
          </cell>
          <cell r="O119">
            <v>1</v>
          </cell>
          <cell r="S119">
            <v>322.26843632072092</v>
          </cell>
          <cell r="U119">
            <v>25.676632157879425</v>
          </cell>
          <cell r="V119">
            <v>263.57142857142856</v>
          </cell>
          <cell r="X119">
            <v>7.6854639219573713</v>
          </cell>
          <cell r="Z119">
            <v>63.268301490894665</v>
          </cell>
          <cell r="AA119">
            <v>2.5714285714285716</v>
          </cell>
        </row>
        <row r="120">
          <cell r="A120" t="str">
            <v>Shaw AFB</v>
          </cell>
          <cell r="B120">
            <v>125</v>
          </cell>
          <cell r="C120">
            <v>122</v>
          </cell>
          <cell r="D120">
            <v>154</v>
          </cell>
          <cell r="E120">
            <v>238</v>
          </cell>
          <cell r="F120">
            <v>190</v>
          </cell>
          <cell r="G120">
            <v>132</v>
          </cell>
          <cell r="H120">
            <v>176</v>
          </cell>
          <cell r="I120">
            <v>0</v>
          </cell>
          <cell r="J120">
            <v>7</v>
          </cell>
          <cell r="K120">
            <v>4</v>
          </cell>
          <cell r="L120">
            <v>3</v>
          </cell>
          <cell r="M120">
            <v>3</v>
          </cell>
          <cell r="N120">
            <v>1</v>
          </cell>
          <cell r="O120">
            <v>7</v>
          </cell>
          <cell r="S120">
            <v>377.77499929078533</v>
          </cell>
          <cell r="U120">
            <v>30.338957775959226</v>
          </cell>
          <cell r="V120">
            <v>162.42857142857142</v>
          </cell>
          <cell r="X120">
            <v>17.073685825268424</v>
          </cell>
          <cell r="Z120">
            <v>62.729181578407591</v>
          </cell>
          <cell r="AA120">
            <v>3.5714285714285716</v>
          </cell>
        </row>
        <row r="121">
          <cell r="A121" t="str">
            <v>Sheppard AFB</v>
          </cell>
          <cell r="B121">
            <v>3</v>
          </cell>
          <cell r="C121">
            <v>7</v>
          </cell>
          <cell r="D121">
            <v>7</v>
          </cell>
          <cell r="E121">
            <v>15</v>
          </cell>
          <cell r="F121">
            <v>3</v>
          </cell>
          <cell r="G121">
            <v>4</v>
          </cell>
          <cell r="H121">
            <v>3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131.67360528564342</v>
          </cell>
          <cell r="U121">
            <v>58.223675514525333</v>
          </cell>
          <cell r="V121">
            <v>6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21</v>
          </cell>
          <cell r="C122">
            <v>29</v>
          </cell>
          <cell r="D122">
            <v>35</v>
          </cell>
          <cell r="E122">
            <v>39</v>
          </cell>
          <cell r="F122">
            <v>11</v>
          </cell>
          <cell r="G122">
            <v>27</v>
          </cell>
          <cell r="H122">
            <v>24</v>
          </cell>
          <cell r="I122">
            <v>1</v>
          </cell>
          <cell r="J122">
            <v>0</v>
          </cell>
          <cell r="K122">
            <v>1</v>
          </cell>
          <cell r="L122">
            <v>0</v>
          </cell>
          <cell r="M122">
            <v>2</v>
          </cell>
          <cell r="N122">
            <v>0</v>
          </cell>
          <cell r="O122">
            <v>0</v>
          </cell>
          <cell r="S122">
            <v>156.50115185311986</v>
          </cell>
          <cell r="U122">
            <v>70.007293329202852</v>
          </cell>
          <cell r="V122">
            <v>26.571428571428573</v>
          </cell>
          <cell r="X122">
            <v>7.7757339074223442</v>
          </cell>
          <cell r="Z122">
            <v>162.19619340343891</v>
          </cell>
          <cell r="AA122">
            <v>0.5714285714285714</v>
          </cell>
        </row>
        <row r="123">
          <cell r="A123" t="str">
            <v>Travis AFB</v>
          </cell>
          <cell r="B123">
            <v>225</v>
          </cell>
          <cell r="C123">
            <v>268</v>
          </cell>
          <cell r="D123">
            <v>252</v>
          </cell>
          <cell r="E123">
            <v>320</v>
          </cell>
          <cell r="F123">
            <v>324</v>
          </cell>
          <cell r="G123">
            <v>259</v>
          </cell>
          <cell r="H123">
            <v>392</v>
          </cell>
          <cell r="I123">
            <v>2</v>
          </cell>
          <cell r="J123">
            <v>0</v>
          </cell>
          <cell r="K123">
            <v>1</v>
          </cell>
          <cell r="L123">
            <v>2</v>
          </cell>
          <cell r="M123">
            <v>5</v>
          </cell>
          <cell r="N123">
            <v>1</v>
          </cell>
          <cell r="O123">
            <v>3</v>
          </cell>
          <cell r="S123">
            <v>189.24362798665052</v>
          </cell>
          <cell r="U123">
            <v>37.752695691537873</v>
          </cell>
          <cell r="V123">
            <v>291.42857142857144</v>
          </cell>
          <cell r="X123">
            <v>5.2689093003337373</v>
          </cell>
          <cell r="Z123">
            <v>154.22498806855421</v>
          </cell>
          <cell r="AA123">
            <v>2</v>
          </cell>
        </row>
        <row r="124">
          <cell r="A124" t="str">
            <v>Tyndall AFB</v>
          </cell>
          <cell r="B124">
            <v>25</v>
          </cell>
          <cell r="C124">
            <v>17</v>
          </cell>
          <cell r="D124">
            <v>38</v>
          </cell>
          <cell r="E124">
            <v>27</v>
          </cell>
          <cell r="F124">
            <v>18</v>
          </cell>
          <cell r="G124">
            <v>23</v>
          </cell>
          <cell r="H124">
            <v>5</v>
          </cell>
          <cell r="I124">
            <v>1</v>
          </cell>
          <cell r="J124">
            <v>0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0</v>
          </cell>
          <cell r="S124">
            <v>251.99290610368516</v>
          </cell>
          <cell r="U124">
            <v>30.698773373280577</v>
          </cell>
          <cell r="V124">
            <v>21.857142857142858</v>
          </cell>
          <cell r="X124">
            <v>6.6923550139895953</v>
          </cell>
          <cell r="Z124">
            <v>24.882374722123238</v>
          </cell>
          <cell r="AA124">
            <v>0.7142857142857143</v>
          </cell>
        </row>
        <row r="125">
          <cell r="A125" t="str">
            <v>Vance AFB</v>
          </cell>
          <cell r="B125">
            <v>11</v>
          </cell>
          <cell r="C125">
            <v>18</v>
          </cell>
          <cell r="D125">
            <v>24</v>
          </cell>
          <cell r="E125">
            <v>28</v>
          </cell>
          <cell r="F125">
            <v>10</v>
          </cell>
          <cell r="G125">
            <v>13</v>
          </cell>
          <cell r="H125">
            <v>18</v>
          </cell>
          <cell r="I125">
            <v>1</v>
          </cell>
          <cell r="J125">
            <v>0</v>
          </cell>
          <cell r="K125">
            <v>1</v>
          </cell>
          <cell r="L125">
            <v>0</v>
          </cell>
          <cell r="M125">
            <v>1</v>
          </cell>
          <cell r="N125">
            <v>0</v>
          </cell>
          <cell r="O125">
            <v>0</v>
          </cell>
          <cell r="S125">
            <v>138.22774246583998</v>
          </cell>
          <cell r="U125">
            <v>65.791558257116847</v>
          </cell>
          <cell r="V125">
            <v>17.428571428571427</v>
          </cell>
          <cell r="X125">
            <v>5.9846046046545265</v>
          </cell>
          <cell r="Z125">
            <v>116.10180789362907</v>
          </cell>
          <cell r="AA125">
            <v>0.42857142857142855</v>
          </cell>
        </row>
        <row r="126">
          <cell r="A126" t="str">
            <v>Vandenberg AFB</v>
          </cell>
          <cell r="B126">
            <v>31</v>
          </cell>
          <cell r="C126">
            <v>23</v>
          </cell>
          <cell r="D126">
            <v>30</v>
          </cell>
          <cell r="E126">
            <v>53</v>
          </cell>
          <cell r="F126">
            <v>18</v>
          </cell>
          <cell r="G126">
            <v>22</v>
          </cell>
          <cell r="H126">
            <v>7</v>
          </cell>
          <cell r="I126">
            <v>0</v>
          </cell>
          <cell r="J126">
            <v>2</v>
          </cell>
          <cell r="K126">
            <v>0</v>
          </cell>
          <cell r="L126">
            <v>0</v>
          </cell>
          <cell r="M126">
            <v>1</v>
          </cell>
          <cell r="N126">
            <v>0</v>
          </cell>
          <cell r="O126">
            <v>0</v>
          </cell>
          <cell r="S126">
            <v>290.15501432272038</v>
          </cell>
          <cell r="U126">
            <v>55.477422481860117</v>
          </cell>
          <cell r="V126">
            <v>26.285714285714285</v>
          </cell>
          <cell r="X126">
            <v>2.1929523992269839</v>
          </cell>
          <cell r="Z126">
            <v>25.529352867266145</v>
          </cell>
          <cell r="AA126">
            <v>0.42857142857142855</v>
          </cell>
        </row>
        <row r="127">
          <cell r="A127" t="str">
            <v>Whiteman AFB</v>
          </cell>
          <cell r="B127">
            <v>30</v>
          </cell>
          <cell r="C127">
            <v>26</v>
          </cell>
          <cell r="D127">
            <v>33</v>
          </cell>
          <cell r="E127">
            <v>11</v>
          </cell>
          <cell r="F127">
            <v>16</v>
          </cell>
          <cell r="G127">
            <v>9</v>
          </cell>
          <cell r="H127">
            <v>18</v>
          </cell>
          <cell r="I127">
            <v>3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S127">
            <v>130.58212041669577</v>
          </cell>
          <cell r="U127">
            <v>49.767647791573125</v>
          </cell>
          <cell r="V127">
            <v>20.428571428571427</v>
          </cell>
          <cell r="X127">
            <v>3.5364149063424719</v>
          </cell>
          <cell r="Z127">
            <v>64.346541042463059</v>
          </cell>
          <cell r="AA127">
            <v>0.42857142857142855</v>
          </cell>
        </row>
        <row r="128">
          <cell r="A128" t="str">
            <v>Wright-Patterson AFB</v>
          </cell>
          <cell r="B128">
            <v>76</v>
          </cell>
          <cell r="C128">
            <v>114</v>
          </cell>
          <cell r="D128">
            <v>139</v>
          </cell>
          <cell r="E128">
            <v>140</v>
          </cell>
          <cell r="F128">
            <v>118</v>
          </cell>
          <cell r="G128">
            <v>116</v>
          </cell>
          <cell r="H128">
            <v>133</v>
          </cell>
          <cell r="I128">
            <v>8</v>
          </cell>
          <cell r="J128">
            <v>10</v>
          </cell>
          <cell r="K128">
            <v>5</v>
          </cell>
          <cell r="L128">
            <v>5</v>
          </cell>
          <cell r="M128">
            <v>2</v>
          </cell>
          <cell r="N128">
            <v>1</v>
          </cell>
          <cell r="O128">
            <v>5</v>
          </cell>
          <cell r="S128">
            <v>241.40696627588565</v>
          </cell>
          <cell r="U128">
            <v>50.419030300880003</v>
          </cell>
          <cell r="V128">
            <v>119.42857142857143</v>
          </cell>
          <cell r="X128">
            <v>11.867496913070861</v>
          </cell>
          <cell r="Z128">
            <v>57.607537332648086</v>
          </cell>
          <cell r="AA128">
            <v>5.1428571428571432</v>
          </cell>
        </row>
        <row r="129">
          <cell r="A129" t="str">
            <v>Grand Total</v>
          </cell>
          <cell r="S129">
            <v>667.76219546602022</v>
          </cell>
          <cell r="U129">
            <v>64.116468579397946</v>
          </cell>
          <cell r="V129">
            <v>27010.428571428572</v>
          </cell>
          <cell r="X129">
            <v>37.827597753275526</v>
          </cell>
          <cell r="Z129">
            <v>74.094800724412025</v>
          </cell>
          <cell r="AA129">
            <v>1325</v>
          </cell>
        </row>
      </sheetData>
      <sheetData sheetId="1"/>
      <sheetData sheetId="2">
        <row r="1">
          <cell r="O1">
            <v>43990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  <sheetName val="Data Engine-Social Distancing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9.0815215569595889E-2</v>
          </cell>
          <cell r="BI4" t="str">
            <v>AR</v>
          </cell>
        </row>
        <row r="5">
          <cell r="B5">
            <v>1101</v>
          </cell>
          <cell r="I5">
            <v>9.0815215569595889E-2</v>
          </cell>
          <cell r="BI5" t="str">
            <v>AZ</v>
          </cell>
        </row>
        <row r="6">
          <cell r="B6">
            <v>5119</v>
          </cell>
          <cell r="I6">
            <v>0.12667152823944103</v>
          </cell>
          <cell r="BI6" t="str">
            <v>CA</v>
          </cell>
        </row>
        <row r="7">
          <cell r="B7">
            <v>4013</v>
          </cell>
          <cell r="I7">
            <v>0.48931179441750522</v>
          </cell>
          <cell r="BI7" t="str">
            <v>CO</v>
          </cell>
        </row>
        <row r="8">
          <cell r="B8">
            <v>4019</v>
          </cell>
          <cell r="I8">
            <v>0.48931179441750522</v>
          </cell>
          <cell r="BI8" t="str">
            <v>CT</v>
          </cell>
        </row>
        <row r="9">
          <cell r="B9">
            <v>4021</v>
          </cell>
          <cell r="I9">
            <v>0.48931179441750522</v>
          </cell>
          <cell r="BI9" t="str">
            <v>DC</v>
          </cell>
        </row>
        <row r="10">
          <cell r="B10">
            <v>6019</v>
          </cell>
          <cell r="I10">
            <v>0.2461155223880597</v>
          </cell>
          <cell r="BI10" t="str">
            <v>DE</v>
          </cell>
        </row>
        <row r="11">
          <cell r="B11">
            <v>6111</v>
          </cell>
          <cell r="I11">
            <v>0.2461155223880597</v>
          </cell>
          <cell r="BI11" t="str">
            <v>FL</v>
          </cell>
        </row>
        <row r="12">
          <cell r="B12">
            <v>6065</v>
          </cell>
          <cell r="I12">
            <v>0.2461155223880597</v>
          </cell>
          <cell r="BI12" t="str">
            <v>GA</v>
          </cell>
        </row>
        <row r="13">
          <cell r="B13">
            <v>6115</v>
          </cell>
          <cell r="I13">
            <v>0.2461155223880597</v>
          </cell>
          <cell r="BI13" t="str">
            <v>HI</v>
          </cell>
        </row>
        <row r="14">
          <cell r="B14">
            <v>6029</v>
          </cell>
          <cell r="I14">
            <v>0.2461155223880597</v>
          </cell>
          <cell r="BI14" t="str">
            <v>IA</v>
          </cell>
        </row>
        <row r="15">
          <cell r="B15">
            <v>6037</v>
          </cell>
          <cell r="I15">
            <v>0.2461155223880597</v>
          </cell>
          <cell r="BI15" t="str">
            <v>ID</v>
          </cell>
        </row>
        <row r="16">
          <cell r="B16">
            <v>6095</v>
          </cell>
          <cell r="I16">
            <v>0.2461155223880597</v>
          </cell>
          <cell r="BI16" t="str">
            <v>IL</v>
          </cell>
        </row>
        <row r="17">
          <cell r="B17">
            <v>6083</v>
          </cell>
          <cell r="I17">
            <v>0.2461155223880597</v>
          </cell>
          <cell r="BI17" t="str">
            <v>IN</v>
          </cell>
        </row>
        <row r="18">
          <cell r="B18">
            <v>8001</v>
          </cell>
          <cell r="I18">
            <v>0.20693551179181055</v>
          </cell>
          <cell r="BI18" t="str">
            <v>KS</v>
          </cell>
        </row>
        <row r="19">
          <cell r="B19">
            <v>8041</v>
          </cell>
          <cell r="I19">
            <v>0.20693551179181055</v>
          </cell>
          <cell r="BI19" t="str">
            <v>KY</v>
          </cell>
        </row>
        <row r="20">
          <cell r="B20">
            <v>9003</v>
          </cell>
          <cell r="I20">
            <v>0.27518288590604023</v>
          </cell>
          <cell r="BI20" t="str">
            <v>LA</v>
          </cell>
        </row>
        <row r="21">
          <cell r="B21">
            <v>10003</v>
          </cell>
          <cell r="I21">
            <v>0.28563559071598871</v>
          </cell>
          <cell r="BI21" t="str">
            <v>MA</v>
          </cell>
        </row>
        <row r="22">
          <cell r="B22">
            <v>10001</v>
          </cell>
          <cell r="I22">
            <v>0.28563559071598871</v>
          </cell>
          <cell r="BI22" t="str">
            <v>MD</v>
          </cell>
        </row>
        <row r="23">
          <cell r="B23">
            <v>12031</v>
          </cell>
          <cell r="I23">
            <v>0.13952721249408426</v>
          </cell>
          <cell r="BI23" t="str">
            <v>ME</v>
          </cell>
        </row>
        <row r="24">
          <cell r="B24">
            <v>12086</v>
          </cell>
          <cell r="I24">
            <v>0.13952721249408426</v>
          </cell>
          <cell r="BI24" t="str">
            <v>MI</v>
          </cell>
        </row>
        <row r="25">
          <cell r="B25">
            <v>12009</v>
          </cell>
          <cell r="I25">
            <v>0.13952721249408426</v>
          </cell>
          <cell r="BI25" t="str">
            <v>MN</v>
          </cell>
        </row>
        <row r="26">
          <cell r="B26">
            <v>12091</v>
          </cell>
          <cell r="I26">
            <v>0.13952721249408426</v>
          </cell>
          <cell r="BI26" t="str">
            <v>MO</v>
          </cell>
        </row>
        <row r="27">
          <cell r="B27">
            <v>12057</v>
          </cell>
          <cell r="I27">
            <v>0.13952721249408426</v>
          </cell>
          <cell r="BI27" t="str">
            <v>MS</v>
          </cell>
        </row>
        <row r="28">
          <cell r="B28">
            <v>12009</v>
          </cell>
          <cell r="I28">
            <v>0.13952721249408426</v>
          </cell>
          <cell r="BI28" t="str">
            <v>MT</v>
          </cell>
        </row>
        <row r="29">
          <cell r="B29">
            <v>12005</v>
          </cell>
          <cell r="I29">
            <v>0.13952721249408426</v>
          </cell>
          <cell r="BI29" t="str">
            <v>NC</v>
          </cell>
        </row>
        <row r="30">
          <cell r="B30">
            <v>13051</v>
          </cell>
          <cell r="I30">
            <v>0.4246897260273973</v>
          </cell>
          <cell r="BI30" t="str">
            <v>ND</v>
          </cell>
        </row>
        <row r="31">
          <cell r="B31">
            <v>13067</v>
          </cell>
          <cell r="I31">
            <v>0.4246897260273973</v>
          </cell>
          <cell r="BI31" t="str">
            <v>NE</v>
          </cell>
        </row>
        <row r="32">
          <cell r="B32">
            <v>13185</v>
          </cell>
          <cell r="I32">
            <v>0.4246897260273973</v>
          </cell>
          <cell r="BI32" t="str">
            <v>NH</v>
          </cell>
        </row>
        <row r="33">
          <cell r="B33">
            <v>13153</v>
          </cell>
          <cell r="I33">
            <v>0.4246897260273973</v>
          </cell>
          <cell r="BI33" t="str">
            <v>NJ</v>
          </cell>
        </row>
        <row r="34">
          <cell r="B34">
            <v>15003</v>
          </cell>
          <cell r="I34">
            <v>0</v>
          </cell>
          <cell r="BI34" t="str">
            <v>NM</v>
          </cell>
        </row>
        <row r="35">
          <cell r="B35">
            <v>19153</v>
          </cell>
          <cell r="I35">
            <v>0.41443621397761266</v>
          </cell>
          <cell r="BI35" t="str">
            <v>NV</v>
          </cell>
        </row>
        <row r="36">
          <cell r="B36">
            <v>19193</v>
          </cell>
          <cell r="I36">
            <v>0.41443621397761266</v>
          </cell>
          <cell r="BI36" t="str">
            <v>NY</v>
          </cell>
        </row>
        <row r="37">
          <cell r="B37">
            <v>16001</v>
          </cell>
          <cell r="I37">
            <v>4.3420508094481766E-2</v>
          </cell>
          <cell r="BI37" t="str">
            <v>OH</v>
          </cell>
        </row>
        <row r="38">
          <cell r="B38">
            <v>16039</v>
          </cell>
          <cell r="I38">
            <v>4.3420508094481766E-2</v>
          </cell>
          <cell r="BI38" t="str">
            <v>OK</v>
          </cell>
        </row>
        <row r="39">
          <cell r="B39">
            <v>17167</v>
          </cell>
          <cell r="I39">
            <v>0.34117347756410255</v>
          </cell>
          <cell r="BI39" t="str">
            <v>OR</v>
          </cell>
        </row>
        <row r="40">
          <cell r="B40">
            <v>17163</v>
          </cell>
          <cell r="I40">
            <v>0.34117347756410255</v>
          </cell>
          <cell r="BI40" t="str">
            <v>PA</v>
          </cell>
        </row>
        <row r="41">
          <cell r="B41">
            <v>18167</v>
          </cell>
          <cell r="I41">
            <v>0.19908097203793806</v>
          </cell>
          <cell r="BI41" t="str">
            <v>PR</v>
          </cell>
        </row>
        <row r="42">
          <cell r="B42">
            <v>18103</v>
          </cell>
          <cell r="I42">
            <v>0.19908097203793806</v>
          </cell>
          <cell r="BI42" t="str">
            <v>RI</v>
          </cell>
        </row>
        <row r="43">
          <cell r="B43">
            <v>20177</v>
          </cell>
          <cell r="I43">
            <v>8.7982122978579283E-2</v>
          </cell>
          <cell r="BI43" t="str">
            <v>SC</v>
          </cell>
        </row>
        <row r="44">
          <cell r="B44">
            <v>20173</v>
          </cell>
          <cell r="I44">
            <v>8.7982122978579283E-2</v>
          </cell>
          <cell r="BI44" t="str">
            <v>SD</v>
          </cell>
        </row>
        <row r="45">
          <cell r="B45">
            <v>21111</v>
          </cell>
          <cell r="I45">
            <v>0.19950347736888166</v>
          </cell>
          <cell r="BI45" t="str">
            <v>TN</v>
          </cell>
        </row>
        <row r="46">
          <cell r="B46">
            <v>22015</v>
          </cell>
          <cell r="I46">
            <v>0.15545090773809531</v>
          </cell>
          <cell r="BI46" t="str">
            <v>TX</v>
          </cell>
        </row>
        <row r="47">
          <cell r="B47">
            <v>25001</v>
          </cell>
          <cell r="I47">
            <v>0.26717148014440434</v>
          </cell>
          <cell r="BI47" t="str">
            <v>UT</v>
          </cell>
        </row>
        <row r="48">
          <cell r="B48">
            <v>25013</v>
          </cell>
          <cell r="I48">
            <v>0.26717148014440434</v>
          </cell>
          <cell r="BI48" t="str">
            <v>VA</v>
          </cell>
        </row>
        <row r="49">
          <cell r="B49">
            <v>25017</v>
          </cell>
          <cell r="I49">
            <v>0.26717148014440434</v>
          </cell>
          <cell r="BI49" t="str">
            <v>VT</v>
          </cell>
        </row>
        <row r="50">
          <cell r="B50">
            <v>24510</v>
          </cell>
          <cell r="I50">
            <v>0.86354566755084083</v>
          </cell>
          <cell r="BI50" t="str">
            <v>WA</v>
          </cell>
        </row>
        <row r="51">
          <cell r="B51">
            <v>24033</v>
          </cell>
          <cell r="I51">
            <v>0.86354566755084083</v>
          </cell>
          <cell r="BI51" t="str">
            <v>WI</v>
          </cell>
        </row>
        <row r="52">
          <cell r="B52">
            <v>23019</v>
          </cell>
          <cell r="I52">
            <v>0.14881205165681249</v>
          </cell>
          <cell r="BI52" t="str">
            <v>WV</v>
          </cell>
        </row>
        <row r="53">
          <cell r="B53">
            <v>26025</v>
          </cell>
          <cell r="I53">
            <v>0.21096165803108807</v>
          </cell>
          <cell r="BI53" t="str">
            <v>WY</v>
          </cell>
        </row>
        <row r="54">
          <cell r="B54">
            <v>26099</v>
          </cell>
          <cell r="I54">
            <v>0.21096165803108807</v>
          </cell>
        </row>
        <row r="55">
          <cell r="B55">
            <v>27137</v>
          </cell>
          <cell r="I55">
            <v>0.32815101143778497</v>
          </cell>
        </row>
        <row r="56">
          <cell r="B56">
            <v>27053</v>
          </cell>
          <cell r="I56">
            <v>0.32815101143778497</v>
          </cell>
        </row>
        <row r="57">
          <cell r="B57">
            <v>29021</v>
          </cell>
          <cell r="I57">
            <v>8.5854168963334185E-2</v>
          </cell>
        </row>
        <row r="58">
          <cell r="B58">
            <v>29101</v>
          </cell>
          <cell r="I58">
            <v>8.5854168963334185E-2</v>
          </cell>
        </row>
        <row r="59">
          <cell r="B59">
            <v>28049</v>
          </cell>
          <cell r="I59">
            <v>0.43733842548110191</v>
          </cell>
        </row>
        <row r="60">
          <cell r="B60">
            <v>28023</v>
          </cell>
          <cell r="I60">
            <v>0.43733842548110191</v>
          </cell>
        </row>
        <row r="61">
          <cell r="B61">
            <v>28087</v>
          </cell>
          <cell r="I61">
            <v>0.43733842548110191</v>
          </cell>
        </row>
        <row r="62">
          <cell r="B62">
            <v>28047</v>
          </cell>
          <cell r="I62">
            <v>0.43733842548110191</v>
          </cell>
        </row>
        <row r="63">
          <cell r="B63">
            <v>30013</v>
          </cell>
          <cell r="I63">
            <v>1.8244274809160307E-4</v>
          </cell>
        </row>
        <row r="64">
          <cell r="B64">
            <v>37119</v>
          </cell>
          <cell r="I64">
            <v>0.25541649484536083</v>
          </cell>
        </row>
        <row r="65">
          <cell r="B65">
            <v>37191</v>
          </cell>
          <cell r="I65">
            <v>0.25541649484536083</v>
          </cell>
        </row>
        <row r="66">
          <cell r="B66">
            <v>38017</v>
          </cell>
          <cell r="I66">
            <v>7.7833213747088209E-2</v>
          </cell>
        </row>
        <row r="67">
          <cell r="B67">
            <v>38035</v>
          </cell>
          <cell r="I67">
            <v>7.7833213747088209E-2</v>
          </cell>
        </row>
        <row r="68">
          <cell r="B68">
            <v>38101</v>
          </cell>
          <cell r="I68">
            <v>7.7833213747088209E-2</v>
          </cell>
        </row>
        <row r="69">
          <cell r="B69">
            <v>31109</v>
          </cell>
          <cell r="I69">
            <v>0.17982682576792397</v>
          </cell>
        </row>
        <row r="70">
          <cell r="B70">
            <v>31153</v>
          </cell>
          <cell r="I70">
            <v>0.17982682576792397</v>
          </cell>
        </row>
        <row r="71">
          <cell r="B71">
            <v>33015</v>
          </cell>
          <cell r="I71">
            <v>0.38331835402000275</v>
          </cell>
        </row>
        <row r="72">
          <cell r="B72">
            <v>34001</v>
          </cell>
          <cell r="I72">
            <v>0.53797601476014767</v>
          </cell>
        </row>
        <row r="73">
          <cell r="B73">
            <v>34005</v>
          </cell>
          <cell r="I73">
            <v>0.53797601476014767</v>
          </cell>
        </row>
        <row r="74">
          <cell r="B74">
            <v>35009</v>
          </cell>
          <cell r="I74">
            <v>0.34250202325949691</v>
          </cell>
        </row>
        <row r="75">
          <cell r="B75">
            <v>35035</v>
          </cell>
          <cell r="I75">
            <v>0.34250202325949691</v>
          </cell>
        </row>
        <row r="76">
          <cell r="B76">
            <v>35001</v>
          </cell>
          <cell r="I76">
            <v>0.34250202325949691</v>
          </cell>
        </row>
        <row r="77">
          <cell r="B77">
            <v>32031</v>
          </cell>
          <cell r="I77">
            <v>0.1291475366826362</v>
          </cell>
        </row>
        <row r="78">
          <cell r="B78">
            <v>32003</v>
          </cell>
          <cell r="I78">
            <v>0.1291475366826362</v>
          </cell>
        </row>
        <row r="79">
          <cell r="B79">
            <v>36071</v>
          </cell>
          <cell r="I79">
            <v>0.17903940731399748</v>
          </cell>
        </row>
        <row r="80">
          <cell r="B80">
            <v>36091</v>
          </cell>
          <cell r="I80">
            <v>0.17903940731399748</v>
          </cell>
        </row>
        <row r="81">
          <cell r="B81">
            <v>36067</v>
          </cell>
          <cell r="I81">
            <v>0.17903940731399748</v>
          </cell>
        </row>
        <row r="82">
          <cell r="B82">
            <v>36065</v>
          </cell>
          <cell r="I82">
            <v>0.17903940731399748</v>
          </cell>
        </row>
        <row r="83">
          <cell r="B83">
            <v>39049</v>
          </cell>
          <cell r="I83">
            <v>0.2070172156990647</v>
          </cell>
        </row>
        <row r="84">
          <cell r="B84">
            <v>39021</v>
          </cell>
          <cell r="I84">
            <v>0.2070172156990647</v>
          </cell>
        </row>
        <row r="85">
          <cell r="B85">
            <v>39005</v>
          </cell>
          <cell r="I85">
            <v>0.2070172156990647</v>
          </cell>
        </row>
        <row r="86">
          <cell r="B86">
            <v>39051</v>
          </cell>
          <cell r="I86">
            <v>0.2070172156990647</v>
          </cell>
        </row>
        <row r="87">
          <cell r="B87">
            <v>39155</v>
          </cell>
          <cell r="I87">
            <v>0.2070172156990647</v>
          </cell>
        </row>
        <row r="88">
          <cell r="B88">
            <v>39057</v>
          </cell>
          <cell r="I88">
            <v>0.2070172156990647</v>
          </cell>
        </row>
        <row r="89">
          <cell r="B89">
            <v>40143</v>
          </cell>
          <cell r="I89">
            <v>5.7591735985293512E-2</v>
          </cell>
        </row>
        <row r="90">
          <cell r="B90">
            <v>40065</v>
          </cell>
          <cell r="I90">
            <v>5.7591735985293512E-2</v>
          </cell>
        </row>
        <row r="91">
          <cell r="B91">
            <v>40109</v>
          </cell>
          <cell r="I91">
            <v>5.7591735985293512E-2</v>
          </cell>
        </row>
        <row r="92">
          <cell r="B92">
            <v>40047</v>
          </cell>
          <cell r="I92">
            <v>5.7591735985293512E-2</v>
          </cell>
        </row>
        <row r="93">
          <cell r="B93">
            <v>6059</v>
          </cell>
          <cell r="I93">
            <v>2.795528263451675E-2</v>
          </cell>
        </row>
        <row r="94">
          <cell r="B94">
            <v>41035</v>
          </cell>
          <cell r="I94">
            <v>2.795528263451675E-2</v>
          </cell>
        </row>
        <row r="95">
          <cell r="B95">
            <v>42091</v>
          </cell>
          <cell r="I95">
            <v>0.26922998687664046</v>
          </cell>
        </row>
        <row r="96">
          <cell r="B96">
            <v>42043</v>
          </cell>
          <cell r="I96">
            <v>0.26922998687664046</v>
          </cell>
        </row>
        <row r="97">
          <cell r="B97">
            <v>42003</v>
          </cell>
          <cell r="I97">
            <v>0.26922998687664046</v>
          </cell>
        </row>
        <row r="98">
          <cell r="B98">
            <v>44007</v>
          </cell>
          <cell r="I98">
            <v>0.80006687441762792</v>
          </cell>
        </row>
        <row r="99">
          <cell r="B99">
            <v>45079</v>
          </cell>
          <cell r="I99">
            <v>0.16537582774645973</v>
          </cell>
        </row>
        <row r="100">
          <cell r="B100">
            <v>45019</v>
          </cell>
          <cell r="I100">
            <v>0.16537582774645973</v>
          </cell>
        </row>
        <row r="101">
          <cell r="B101">
            <v>45085</v>
          </cell>
          <cell r="I101">
            <v>0.16537582774645973</v>
          </cell>
        </row>
        <row r="102">
          <cell r="B102">
            <v>46083</v>
          </cell>
          <cell r="I102">
            <v>0.10087290965034611</v>
          </cell>
        </row>
        <row r="103">
          <cell r="B103">
            <v>46093</v>
          </cell>
          <cell r="I103">
            <v>0.10087290965034611</v>
          </cell>
        </row>
        <row r="104">
          <cell r="B104">
            <v>47037</v>
          </cell>
          <cell r="I104">
            <v>8.0585482859396318E-2</v>
          </cell>
        </row>
        <row r="105">
          <cell r="B105">
            <v>47009</v>
          </cell>
          <cell r="I105">
            <v>8.0585482859396318E-2</v>
          </cell>
        </row>
        <row r="106">
          <cell r="B106">
            <v>47157</v>
          </cell>
          <cell r="I106">
            <v>8.0585482859396318E-2</v>
          </cell>
        </row>
        <row r="107">
          <cell r="B107">
            <v>47031</v>
          </cell>
          <cell r="I107">
            <v>8.0585482859396318E-2</v>
          </cell>
        </row>
        <row r="108">
          <cell r="B108">
            <v>48201</v>
          </cell>
          <cell r="I108">
            <v>0.10508372641509435</v>
          </cell>
        </row>
        <row r="109">
          <cell r="B109">
            <v>48439</v>
          </cell>
          <cell r="I109">
            <v>0.10508372641509435</v>
          </cell>
        </row>
        <row r="110">
          <cell r="B110">
            <v>48441</v>
          </cell>
          <cell r="I110">
            <v>0.10508372641509435</v>
          </cell>
        </row>
        <row r="111">
          <cell r="B111">
            <v>48451</v>
          </cell>
          <cell r="I111">
            <v>0.10508372641509435</v>
          </cell>
        </row>
        <row r="112">
          <cell r="B112">
            <v>48029</v>
          </cell>
          <cell r="I112">
            <v>0.10508372641509435</v>
          </cell>
        </row>
        <row r="113">
          <cell r="B113">
            <v>48465</v>
          </cell>
          <cell r="I113">
            <v>0.10508372641509435</v>
          </cell>
        </row>
        <row r="114">
          <cell r="B114">
            <v>48485</v>
          </cell>
          <cell r="I114">
            <v>0.10508372641509435</v>
          </cell>
        </row>
        <row r="115">
          <cell r="B115">
            <v>49035</v>
          </cell>
          <cell r="I115">
            <v>7.9503027040787336E-2</v>
          </cell>
        </row>
        <row r="116">
          <cell r="B116">
            <v>49011</v>
          </cell>
          <cell r="I116">
            <v>7.9503027040787336E-2</v>
          </cell>
        </row>
        <row r="117">
          <cell r="B117">
            <v>51199</v>
          </cell>
          <cell r="I117">
            <v>0.30281053886089432</v>
          </cell>
        </row>
        <row r="118">
          <cell r="B118">
            <v>50007</v>
          </cell>
          <cell r="I118">
            <v>4.310924369747892E-4</v>
          </cell>
        </row>
        <row r="119">
          <cell r="B119">
            <v>53063</v>
          </cell>
          <cell r="I119">
            <v>5.0873025348516974E-2</v>
          </cell>
        </row>
        <row r="120">
          <cell r="B120">
            <v>53053</v>
          </cell>
          <cell r="I120">
            <v>5.0873025348516974E-2</v>
          </cell>
        </row>
        <row r="121">
          <cell r="B121">
            <v>55025</v>
          </cell>
          <cell r="I121">
            <v>0.20174070424036902</v>
          </cell>
        </row>
        <row r="122">
          <cell r="B122">
            <v>55079</v>
          </cell>
          <cell r="I122">
            <v>0.20174070424036902</v>
          </cell>
        </row>
        <row r="123">
          <cell r="B123">
            <v>55057</v>
          </cell>
          <cell r="I123">
            <v>0.20174070424036902</v>
          </cell>
        </row>
        <row r="124">
          <cell r="B124">
            <v>54039</v>
          </cell>
          <cell r="I124">
            <v>3.5956522739382241E-2</v>
          </cell>
        </row>
        <row r="125">
          <cell r="B125">
            <v>54003</v>
          </cell>
          <cell r="I125">
            <v>3.5956522739382241E-2</v>
          </cell>
        </row>
        <row r="126">
          <cell r="B126">
            <v>56021</v>
          </cell>
          <cell r="I126">
            <v>1.1953332925244701E-2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8"/>
      <c r="C10" s="269"/>
      <c r="D10" s="269"/>
      <c r="E10" s="270"/>
      <c r="F10" s="270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abSelected="1" topLeftCell="AB1" zoomScaleNormal="100" workbookViewId="0">
      <selection activeCell="AT70" sqref="AT70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7"/>
      <c r="AF1" s="247"/>
      <c r="AG1" s="247"/>
      <c r="AH1" s="248"/>
      <c r="AI1" s="249"/>
      <c r="AJ1" s="247"/>
      <c r="AK1" s="247"/>
      <c r="AL1" s="249"/>
      <c r="AM1" s="249"/>
      <c r="AN1" s="255" t="s">
        <v>426</v>
      </c>
      <c r="AO1" s="256">
        <f>[3]Source!$O$1</f>
        <v>43990</v>
      </c>
    </row>
    <row r="2" spans="1:49" x14ac:dyDescent="0.25">
      <c r="AE2" s="247"/>
      <c r="AF2" s="247"/>
      <c r="AG2" s="247"/>
      <c r="AH2" s="248"/>
      <c r="AI2" s="249"/>
      <c r="AJ2" s="247"/>
      <c r="AK2" s="247"/>
      <c r="AL2" s="249"/>
      <c r="AM2" s="249"/>
      <c r="AN2" s="255" t="s">
        <v>427</v>
      </c>
      <c r="AO2" s="256">
        <f>[2]State!$C$2</f>
        <v>43991</v>
      </c>
    </row>
    <row r="3" spans="1:49" x14ac:dyDescent="0.25">
      <c r="AE3" s="248"/>
      <c r="AF3" s="248"/>
      <c r="AG3" s="248"/>
      <c r="AH3" s="248"/>
      <c r="AI3" s="253"/>
      <c r="AJ3" s="248"/>
      <c r="AK3" s="248"/>
      <c r="AL3" s="249"/>
      <c r="AM3" s="247"/>
      <c r="AN3" s="247"/>
      <c r="AO3" s="249"/>
    </row>
    <row r="4" spans="1:49" ht="13.5" customHeight="1" x14ac:dyDescent="0.25">
      <c r="AE4" s="247"/>
      <c r="AF4" s="247"/>
      <c r="AG4" s="247"/>
      <c r="AH4" s="248"/>
      <c r="AI4" s="249"/>
      <c r="AJ4" s="247"/>
      <c r="AK4" s="247"/>
      <c r="AL4" s="254"/>
      <c r="AM4" s="247"/>
      <c r="AN4" s="247"/>
      <c r="AO4" s="249"/>
      <c r="AR4" s="250"/>
    </row>
    <row r="5" spans="1:49" ht="9.75" customHeight="1" x14ac:dyDescent="0.25">
      <c r="AE5" s="247"/>
      <c r="AF5" s="247"/>
      <c r="AG5" s="247"/>
      <c r="AH5" s="248"/>
      <c r="AI5" s="249"/>
      <c r="AJ5" s="247"/>
      <c r="AK5" s="247"/>
      <c r="AL5" s="254"/>
      <c r="AM5" s="247"/>
      <c r="AN5" s="247"/>
      <c r="AO5" s="249"/>
    </row>
    <row r="6" spans="1:49" ht="3" customHeight="1" x14ac:dyDescent="0.25">
      <c r="AE6" s="89"/>
      <c r="AF6" s="89"/>
      <c r="AG6" s="89"/>
      <c r="AH6" s="251"/>
      <c r="AI6" s="252"/>
      <c r="AJ6" s="89"/>
      <c r="AK6" s="89"/>
      <c r="AL6" s="252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362</v>
      </c>
      <c r="E7" s="66" t="s">
        <v>394</v>
      </c>
      <c r="F7" s="66" t="s">
        <v>314</v>
      </c>
      <c r="G7" s="66" t="s">
        <v>374</v>
      </c>
      <c r="H7" s="67" t="s">
        <v>361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417</v>
      </c>
      <c r="AG7" s="128" t="s">
        <v>424</v>
      </c>
      <c r="AH7" s="129" t="s">
        <v>418</v>
      </c>
      <c r="AI7" s="129" t="s">
        <v>421</v>
      </c>
      <c r="AJ7" s="130" t="s">
        <v>425</v>
      </c>
      <c r="AK7" s="131" t="s">
        <v>419</v>
      </c>
      <c r="AL7" s="131" t="s">
        <v>422</v>
      </c>
      <c r="AM7" s="132" t="s">
        <v>423</v>
      </c>
      <c r="AN7" s="133" t="s">
        <v>420</v>
      </c>
      <c r="AO7" s="132" t="s">
        <v>429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110</v>
      </c>
      <c r="I8" s="161">
        <f>INDEX('Data Table'!$F$4:$F$128,MATCH('Active &amp; Reserve'!C8,'Data Table'!$A$4:$A$128,0))</f>
        <v>1.853437520571919E-6</v>
      </c>
      <c r="J8" s="190">
        <f>'Data Table'!BV4</f>
        <v>0</v>
      </c>
      <c r="K8" s="190">
        <f>'Data Table'!BW4</f>
        <v>1</v>
      </c>
      <c r="L8" s="190">
        <f>'Data Table'!BX4</f>
        <v>0</v>
      </c>
      <c r="M8" s="190">
        <f>'Data Table'!BY4</f>
        <v>3</v>
      </c>
      <c r="N8" s="190">
        <f>'Data Table'!BZ4</f>
        <v>0</v>
      </c>
      <c r="O8" s="190">
        <f>'Data Table'!CA4</f>
        <v>0</v>
      </c>
      <c r="P8" s="190">
        <f>'Data Table'!CB4</f>
        <v>1</v>
      </c>
      <c r="Q8" s="190">
        <f>'Data Table'!CC4</f>
        <v>1</v>
      </c>
      <c r="R8" s="190">
        <f>'Data Table'!CD4</f>
        <v>1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-369</v>
      </c>
      <c r="Y8" s="190">
        <f>'Data Table'!CL4</f>
        <v>2912</v>
      </c>
      <c r="Z8" s="190">
        <f>'Data Table'!CM4</f>
        <v>971</v>
      </c>
      <c r="AA8" s="190">
        <f>'Data Table'!CN4</f>
        <v>971</v>
      </c>
      <c r="AB8" s="190">
        <f>'Data Table'!CO4</f>
        <v>-414</v>
      </c>
      <c r="AC8" s="190">
        <f>'Data Table'!CP4</f>
        <v>2496</v>
      </c>
      <c r="AD8" s="190">
        <f>'Data Table'!CQ4</f>
        <v>595</v>
      </c>
      <c r="AE8" s="208" t="s">
        <v>175</v>
      </c>
      <c r="AF8" s="209">
        <f>I8</f>
        <v>1.853437520571919E-6</v>
      </c>
      <c r="AG8" s="210">
        <f>INDEX('Data Table'!$BE$4:$BE$128,MATCH('Active &amp; Reserve'!C8,'Data Table'!$A$4:$A$128,0))</f>
        <v>65.242723866276833</v>
      </c>
      <c r="AH8" s="211">
        <f>INDEX('[3]60-Mile'!$V$4:$V$129,MATCH(AE8,'[3]60-Mile'!$A$4:$A$129,0))</f>
        <v>0.7142857142857143</v>
      </c>
      <c r="AI8" s="212"/>
      <c r="AJ8" s="213">
        <f>INDEX('[3]60-Mile'!$X$4:$X$129,MATCH(AE8,'[3]60-Mile'!$A$4:$A$129,0))</f>
        <v>6.2800482865934919</v>
      </c>
      <c r="AK8" s="214">
        <f>INDEX('[3]60-Mile'!$AA$4:$AA$129,MATCH(AE8,'[3]60-Mile'!$A$4:$A$129,0))</f>
        <v>0.2857142857142857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43990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8</v>
      </c>
      <c r="I9" s="172">
        <f>INDEX('Data Table'!$F$4:$F$128,MATCH('Active &amp; Reserve'!C9,'Data Table'!$A$4:$A$128,0))</f>
        <v>3.5698236979409863</v>
      </c>
      <c r="J9" s="191">
        <f>'Data Table'!BV5</f>
        <v>136</v>
      </c>
      <c r="K9" s="191">
        <f>'Data Table'!BW5</f>
        <v>203</v>
      </c>
      <c r="L9" s="191">
        <f>'Data Table'!BX5</f>
        <v>172</v>
      </c>
      <c r="M9" s="191">
        <f>'Data Table'!BY5</f>
        <v>189</v>
      </c>
      <c r="N9" s="191">
        <f>'Data Table'!BZ5</f>
        <v>240</v>
      </c>
      <c r="O9" s="191">
        <f>'Data Table'!CA5</f>
        <v>140</v>
      </c>
      <c r="P9" s="191">
        <f>'Data Table'!CB5</f>
        <v>87</v>
      </c>
      <c r="Q9" s="191">
        <f>'Data Table'!CC5</f>
        <v>22</v>
      </c>
      <c r="R9" s="191">
        <f>'Data Table'!CD5</f>
        <v>24</v>
      </c>
      <c r="S9" s="191">
        <f>'Data Table'!CE5</f>
        <v>27</v>
      </c>
      <c r="T9" s="191">
        <f>'Data Table'!CF5</f>
        <v>17</v>
      </c>
      <c r="U9" s="191">
        <f>'Data Table'!CG5</f>
        <v>24</v>
      </c>
      <c r="V9" s="191">
        <f>'Data Table'!CH5</f>
        <v>10</v>
      </c>
      <c r="W9" s="191">
        <f>'Data Table'!CI5</f>
        <v>20</v>
      </c>
      <c r="X9" s="191">
        <f>'Data Table'!CK5</f>
        <v>4076</v>
      </c>
      <c r="Y9" s="191">
        <f>'Data Table'!CL5</f>
        <v>2464</v>
      </c>
      <c r="Z9" s="191">
        <f>'Data Table'!CM5</f>
        <v>4894</v>
      </c>
      <c r="AA9" s="191">
        <f>'Data Table'!CN5</f>
        <v>4120</v>
      </c>
      <c r="AB9" s="191">
        <f>'Data Table'!CO5</f>
        <v>4811</v>
      </c>
      <c r="AC9" s="191">
        <f>'Data Table'!CP5</f>
        <v>2879</v>
      </c>
      <c r="AD9" s="191">
        <f>'Data Table'!CQ5</f>
        <v>2093</v>
      </c>
      <c r="AE9" s="189" t="s">
        <v>211</v>
      </c>
      <c r="AF9" s="138">
        <f t="shared" ref="AF9:AF72" si="1">I9</f>
        <v>3.5698236979409863</v>
      </c>
      <c r="AG9" s="139">
        <f>INDEX('Data Table'!$BE$4:$BE$128,MATCH('Active &amp; Reserve'!C9,'Data Table'!$A$4:$A$128,0))</f>
        <v>1543.283571031423</v>
      </c>
      <c r="AH9" s="140">
        <f>INDEX('[3]60-Mile'!$V$4:$V$129,MATCH(AE9,'[3]60-Mile'!$A$4:$A$129,0))</f>
        <v>166.71428571428572</v>
      </c>
      <c r="AI9" s="187"/>
      <c r="AJ9" s="141">
        <f>INDEX('[3]60-Mile'!$X$4:$X$129,MATCH(AE9,'[3]60-Mile'!$A$4:$A$129,0))</f>
        <v>101.23315180291664</v>
      </c>
      <c r="AK9" s="142">
        <f>INDEX('[3]60-Mile'!$AA$4:$AA$129,MATCH(AE9,'[3]60-Mile'!$A$4:$A$129,0))</f>
        <v>20.571428571428573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379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11</v>
      </c>
      <c r="I10" s="172">
        <f>INDEX('Data Table'!$F$4:$F$128,MATCH('Active &amp; Reserve'!C10,'Data Table'!$A$4:$A$128,0))</f>
        <v>1.8156124232457609</v>
      </c>
      <c r="J10" s="191">
        <f>'Data Table'!BV6</f>
        <v>330</v>
      </c>
      <c r="K10" s="191">
        <f>'Data Table'!BW6</f>
        <v>195</v>
      </c>
      <c r="L10" s="191">
        <f>'Data Table'!BX6</f>
        <v>258</v>
      </c>
      <c r="M10" s="191">
        <f>'Data Table'!BY6</f>
        <v>338</v>
      </c>
      <c r="N10" s="191">
        <f>'Data Table'!BZ6</f>
        <v>492</v>
      </c>
      <c r="O10" s="191">
        <f>'Data Table'!CA6</f>
        <v>193</v>
      </c>
      <c r="P10" s="191">
        <f>'Data Table'!CB6</f>
        <v>162</v>
      </c>
      <c r="Q10" s="191">
        <f>'Data Table'!CC6</f>
        <v>30</v>
      </c>
      <c r="R10" s="191">
        <f>'Data Table'!CD6</f>
        <v>39</v>
      </c>
      <c r="S10" s="191">
        <f>'Data Table'!CE6</f>
        <v>23</v>
      </c>
      <c r="T10" s="191">
        <f>'Data Table'!CF6</f>
        <v>41</v>
      </c>
      <c r="U10" s="191">
        <f>'Data Table'!CG6</f>
        <v>32</v>
      </c>
      <c r="V10" s="191">
        <f>'Data Table'!CH6</f>
        <v>24</v>
      </c>
      <c r="W10" s="191">
        <f>'Data Table'!CI6</f>
        <v>23</v>
      </c>
      <c r="X10" s="191">
        <f>'Data Table'!CK6</f>
        <v>4706</v>
      </c>
      <c r="Y10" s="191">
        <f>'Data Table'!CL6</f>
        <v>3609</v>
      </c>
      <c r="Z10" s="191">
        <f>'Data Table'!CM6</f>
        <v>3652</v>
      </c>
      <c r="AA10" s="191">
        <f>'Data Table'!CN6</f>
        <v>4582</v>
      </c>
      <c r="AB10" s="191">
        <f>'Data Table'!CO6</f>
        <v>5305</v>
      </c>
      <c r="AC10" s="191">
        <f>'Data Table'!CP6</f>
        <v>4477</v>
      </c>
      <c r="AD10" s="191">
        <f>'Data Table'!CQ6</f>
        <v>3710</v>
      </c>
      <c r="AE10" s="189" t="s">
        <v>178</v>
      </c>
      <c r="AF10" s="138">
        <f t="shared" si="1"/>
        <v>1.8156124232457609</v>
      </c>
      <c r="AG10" s="139">
        <f>INDEX('Data Table'!$BE$4:$BE$128,MATCH('Active &amp; Reserve'!C10,'Data Table'!$A$4:$A$128,0))</f>
        <v>1216.0041048214978</v>
      </c>
      <c r="AH10" s="140">
        <f>INDEX('[3]60-Mile'!$V$4:$V$129,MATCH(AE10,'[3]60-Mile'!$A$4:$A$129,0))</f>
        <v>281.14285714285717</v>
      </c>
      <c r="AI10" s="187"/>
      <c r="AJ10" s="141">
        <f>INDEX('[3]60-Mile'!$X$4:$X$129,MATCH(AE10,'[3]60-Mile'!$A$4:$A$129,0))</f>
        <v>109.17642850213427</v>
      </c>
      <c r="AK10" s="142">
        <f>INDEX('[3]60-Mile'!$AA$4:$AA$129,MATCH(AE10,'[3]60-Mile'!$A$4:$A$129,0))</f>
        <v>30.285714285714285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2</v>
      </c>
      <c r="I11" s="172">
        <f>INDEX('Data Table'!$F$4:$F$128,MATCH('Active &amp; Reserve'!C11,'Data Table'!$A$4:$A$128,0))</f>
        <v>31.621900344741945</v>
      </c>
      <c r="J11" s="191">
        <f>'Data Table'!BV7</f>
        <v>512</v>
      </c>
      <c r="K11" s="191">
        <f>'Data Table'!BW7</f>
        <v>449</v>
      </c>
      <c r="L11" s="191">
        <f>'Data Table'!BX7</f>
        <v>489</v>
      </c>
      <c r="M11" s="191">
        <f>'Data Table'!BY7</f>
        <v>722</v>
      </c>
      <c r="N11" s="191">
        <f>'Data Table'!BZ7</f>
        <v>557</v>
      </c>
      <c r="O11" s="191">
        <f>'Data Table'!CA7</f>
        <v>301</v>
      </c>
      <c r="P11" s="191">
        <f>'Data Table'!CB7</f>
        <v>333</v>
      </c>
      <c r="Q11" s="191">
        <f>'Data Table'!CC7</f>
        <v>38</v>
      </c>
      <c r="R11" s="191">
        <f>'Data Table'!CD7</f>
        <v>63</v>
      </c>
      <c r="S11" s="191">
        <f>'Data Table'!CE7</f>
        <v>56</v>
      </c>
      <c r="T11" s="191">
        <f>'Data Table'!CF7</f>
        <v>55</v>
      </c>
      <c r="U11" s="191">
        <f>'Data Table'!CG7</f>
        <v>37</v>
      </c>
      <c r="V11" s="191">
        <f>'Data Table'!CH7</f>
        <v>39</v>
      </c>
      <c r="W11" s="191">
        <f>'Data Table'!CI7</f>
        <v>29</v>
      </c>
      <c r="X11" s="191">
        <f>'Data Table'!CK7</f>
        <v>51192</v>
      </c>
      <c r="Y11" s="191">
        <f>'Data Table'!CL7</f>
        <v>53079</v>
      </c>
      <c r="Z11" s="191">
        <f>'Data Table'!CM7</f>
        <v>55730</v>
      </c>
      <c r="AA11" s="191">
        <f>'Data Table'!CN7</f>
        <v>66815</v>
      </c>
      <c r="AB11" s="191">
        <f>'Data Table'!CO7</f>
        <v>52625</v>
      </c>
      <c r="AC11" s="191">
        <f>'Data Table'!CP7</f>
        <v>51034</v>
      </c>
      <c r="AD11" s="191">
        <f>'Data Table'!CQ7</f>
        <v>43143</v>
      </c>
      <c r="AE11" s="189" t="s">
        <v>227</v>
      </c>
      <c r="AF11" s="138">
        <f t="shared" si="1"/>
        <v>31.621900344741945</v>
      </c>
      <c r="AG11" s="139">
        <f>INDEX('Data Table'!$BE$4:$BE$128,MATCH('Active &amp; Reserve'!C11,'Data Table'!$A$4:$A$128,0))</f>
        <v>2445.5867650131172</v>
      </c>
      <c r="AH11" s="140">
        <f>INDEX('[3]60-Mile'!$V$4:$V$129,MATCH(AE11,'[3]60-Mile'!$A$4:$A$129,0))</f>
        <v>480.42857142857144</v>
      </c>
      <c r="AI11" s="187"/>
      <c r="AJ11" s="141">
        <f>INDEX('[3]60-Mile'!$X$4:$X$129,MATCH(AE11,'[3]60-Mile'!$A$4:$A$129,0))</f>
        <v>157.08164747117087</v>
      </c>
      <c r="AK11" s="142">
        <f>INDEX('[3]60-Mile'!$AA$4:$AA$129,MATCH(AE11,'[3]60-Mile'!$A$4:$A$129,0))</f>
        <v>45.285714285714285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14</v>
      </c>
      <c r="I12" s="172">
        <f>INDEX('Data Table'!$F$4:$F$128,MATCH('Active &amp; Reserve'!C12,'Data Table'!$A$4:$A$128,0))</f>
        <v>0.80587290865733796</v>
      </c>
      <c r="J12" s="191">
        <f>'Data Table'!BV8</f>
        <v>58</v>
      </c>
      <c r="K12" s="191">
        <f>'Data Table'!BW8</f>
        <v>90</v>
      </c>
      <c r="L12" s="191">
        <f>'Data Table'!BX8</f>
        <v>103</v>
      </c>
      <c r="M12" s="191">
        <f>'Data Table'!BY8</f>
        <v>69</v>
      </c>
      <c r="N12" s="191">
        <f>'Data Table'!BZ8</f>
        <v>91</v>
      </c>
      <c r="O12" s="191">
        <f>'Data Table'!CA8</f>
        <v>67</v>
      </c>
      <c r="P12" s="191">
        <f>'Data Table'!CB8</f>
        <v>52</v>
      </c>
      <c r="Q12" s="191">
        <f>'Data Table'!CC8</f>
        <v>6</v>
      </c>
      <c r="R12" s="191">
        <f>'Data Table'!CD8</f>
        <v>6</v>
      </c>
      <c r="S12" s="191">
        <f>'Data Table'!CE8</f>
        <v>9</v>
      </c>
      <c r="T12" s="191">
        <f>'Data Table'!CF8</f>
        <v>4</v>
      </c>
      <c r="U12" s="191">
        <f>'Data Table'!CG8</f>
        <v>4</v>
      </c>
      <c r="V12" s="191">
        <f>'Data Table'!CH8</f>
        <v>3</v>
      </c>
      <c r="W12" s="191">
        <f>'Data Table'!CI8</f>
        <v>7</v>
      </c>
      <c r="X12" s="191">
        <f>'Data Table'!CK8</f>
        <v>51192</v>
      </c>
      <c r="Y12" s="191">
        <f>'Data Table'!CL8</f>
        <v>53079</v>
      </c>
      <c r="Z12" s="191">
        <f>'Data Table'!CM8</f>
        <v>55730</v>
      </c>
      <c r="AA12" s="191">
        <f>'Data Table'!CN8</f>
        <v>66815</v>
      </c>
      <c r="AB12" s="191">
        <f>'Data Table'!CO8</f>
        <v>52625</v>
      </c>
      <c r="AC12" s="191">
        <f>'Data Table'!CP8</f>
        <v>51034</v>
      </c>
      <c r="AD12" s="191">
        <f>'Data Table'!CQ8</f>
        <v>43143</v>
      </c>
      <c r="AE12" s="189" t="s">
        <v>172</v>
      </c>
      <c r="AF12" s="138">
        <f t="shared" si="1"/>
        <v>0.80587290865733796</v>
      </c>
      <c r="AG12" s="139">
        <f>INDEX('Data Table'!$BE$4:$BE$128,MATCH('Active &amp; Reserve'!C12,'Data Table'!$A$4:$A$128,0))</f>
        <v>571.81030361717512</v>
      </c>
      <c r="AH12" s="140">
        <f>INDEX('[3]60-Mile'!$V$4:$V$129,MATCH(AE12,'[3]60-Mile'!$A$4:$A$129,0))</f>
        <v>75.714285714285708</v>
      </c>
      <c r="AI12" s="187"/>
      <c r="AJ12" s="141">
        <f>INDEX('[3]60-Mile'!$X$4:$X$129,MATCH(AE12,'[3]60-Mile'!$A$4:$A$129,0))</f>
        <v>44.807809905930839</v>
      </c>
      <c r="AK12" s="142">
        <f>INDEX('[3]60-Mile'!$AA$4:$AA$129,MATCH(AE12,'[3]60-Mile'!$A$4:$A$129,0))</f>
        <v>5.5714285714285712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32</v>
      </c>
      <c r="I13" s="172">
        <f>INDEX('Data Table'!$F$4:$F$128,MATCH('Active &amp; Reserve'!C13,'Data Table'!$A$4:$A$128,0))</f>
        <v>5.1935989157526556E-2</v>
      </c>
      <c r="J13" s="191">
        <f>'Data Table'!BV9</f>
        <v>85</v>
      </c>
      <c r="K13" s="191">
        <f>'Data Table'!BW9</f>
        <v>88</v>
      </c>
      <c r="L13" s="191">
        <f>'Data Table'!BX9</f>
        <v>103</v>
      </c>
      <c r="M13" s="191">
        <f>'Data Table'!BY9</f>
        <v>639</v>
      </c>
      <c r="N13" s="191">
        <f>'Data Table'!BZ9</f>
        <v>113</v>
      </c>
      <c r="O13" s="191">
        <f>'Data Table'!CA9</f>
        <v>91</v>
      </c>
      <c r="P13" s="191">
        <f>'Data Table'!CB9</f>
        <v>53</v>
      </c>
      <c r="Q13" s="191">
        <f>'Data Table'!CC9</f>
        <v>7</v>
      </c>
      <c r="R13" s="191">
        <f>'Data Table'!CD9</f>
        <v>1</v>
      </c>
      <c r="S13" s="191">
        <f>'Data Table'!CE9</f>
        <v>2</v>
      </c>
      <c r="T13" s="191">
        <f>'Data Table'!CF9</f>
        <v>6</v>
      </c>
      <c r="U13" s="191">
        <f>'Data Table'!CG9</f>
        <v>7</v>
      </c>
      <c r="V13" s="191">
        <f>'Data Table'!CH9</f>
        <v>3</v>
      </c>
      <c r="W13" s="191">
        <f>'Data Table'!CI9</f>
        <v>4</v>
      </c>
      <c r="X13" s="191">
        <f>'Data Table'!CK9</f>
        <v>13241</v>
      </c>
      <c r="Y13" s="191">
        <f>'Data Table'!CL9</f>
        <v>13374</v>
      </c>
      <c r="Z13" s="191">
        <f>'Data Table'!CM9</f>
        <v>-34416</v>
      </c>
      <c r="AA13" s="191">
        <f>'Data Table'!CN9</f>
        <v>67862</v>
      </c>
      <c r="AB13" s="191">
        <f>'Data Table'!CO9</f>
        <v>6569</v>
      </c>
      <c r="AC13" s="191">
        <f>'Data Table'!CP9</f>
        <v>10317</v>
      </c>
      <c r="AD13" s="191">
        <f>'Data Table'!CQ9</f>
        <v>10266</v>
      </c>
      <c r="AE13" s="189" t="s">
        <v>235</v>
      </c>
      <c r="AF13" s="138">
        <f t="shared" si="1"/>
        <v>5.1935989157526556E-2</v>
      </c>
      <c r="AG13" s="139">
        <f>INDEX('Data Table'!$BE$4:$BE$128,MATCH('Active &amp; Reserve'!C13,'Data Table'!$A$4:$A$128,0))</f>
        <v>393.89716641697464</v>
      </c>
      <c r="AH13" s="140">
        <f>INDEX('[3]60-Mile'!$V$4:$V$129,MATCH(AE13,'[3]60-Mile'!$A$4:$A$129,0))</f>
        <v>167.42857142857142</v>
      </c>
      <c r="AI13" s="187"/>
      <c r="AJ13" s="141">
        <f>INDEX('[3]60-Mile'!$X$4:$X$129,MATCH(AE13,'[3]60-Mile'!$A$4:$A$129,0))</f>
        <v>14.737352473869541</v>
      </c>
      <c r="AK13" s="142">
        <f>INDEX('[3]60-Mile'!$AA$4:$AA$129,MATCH(AE13,'[3]60-Mile'!$A$4:$A$129,0))</f>
        <v>4.2857142857142856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13</v>
      </c>
      <c r="I14" s="172">
        <f>INDEX('Data Table'!$F$4:$F$128,MATCH('Active &amp; Reserve'!C14,'Data Table'!$A$4:$A$128,0))</f>
        <v>1.4027398969797797</v>
      </c>
      <c r="J14" s="191">
        <f>'Data Table'!BV10</f>
        <v>725</v>
      </c>
      <c r="K14" s="191">
        <f>'Data Table'!BW10</f>
        <v>722</v>
      </c>
      <c r="L14" s="191">
        <f>'Data Table'!BX10</f>
        <v>614</v>
      </c>
      <c r="M14" s="191">
        <f>'Data Table'!BY10</f>
        <v>729</v>
      </c>
      <c r="N14" s="191">
        <f>'Data Table'!BZ10</f>
        <v>722</v>
      </c>
      <c r="O14" s="191">
        <f>'Data Table'!CA10</f>
        <v>461</v>
      </c>
      <c r="P14" s="191">
        <f>'Data Table'!CB10</f>
        <v>511</v>
      </c>
      <c r="Q14" s="191">
        <f>'Data Table'!CC10</f>
        <v>92</v>
      </c>
      <c r="R14" s="191">
        <f>'Data Table'!CD10</f>
        <v>86</v>
      </c>
      <c r="S14" s="191">
        <f>'Data Table'!CE10</f>
        <v>141</v>
      </c>
      <c r="T14" s="191">
        <f>'Data Table'!CF10</f>
        <v>116</v>
      </c>
      <c r="U14" s="191">
        <f>'Data Table'!CG10</f>
        <v>55</v>
      </c>
      <c r="V14" s="191">
        <f>'Data Table'!CH10</f>
        <v>43</v>
      </c>
      <c r="W14" s="191">
        <f>'Data Table'!CI10</f>
        <v>21</v>
      </c>
      <c r="X14" s="191">
        <f>'Data Table'!CK10</f>
        <v>-2600</v>
      </c>
      <c r="Y14" s="191">
        <f>'Data Table'!CL10</f>
        <v>10731</v>
      </c>
      <c r="Z14" s="191">
        <f>'Data Table'!CM10</f>
        <v>3254</v>
      </c>
      <c r="AA14" s="191">
        <f>'Data Table'!CN10</f>
        <v>4612</v>
      </c>
      <c r="AB14" s="191">
        <f>'Data Table'!CO10</f>
        <v>4497</v>
      </c>
      <c r="AC14" s="191">
        <f>'Data Table'!CP10</f>
        <v>4055</v>
      </c>
      <c r="AD14" s="191">
        <f>'Data Table'!CQ10</f>
        <v>3424</v>
      </c>
      <c r="AE14" s="189" t="s">
        <v>236</v>
      </c>
      <c r="AF14" s="138">
        <f t="shared" si="1"/>
        <v>1.4027398969797797</v>
      </c>
      <c r="AG14" s="139">
        <f>INDEX('Data Table'!$BE$4:$BE$128,MATCH('Active &amp; Reserve'!C14,'Data Table'!$A$4:$A$128,0))</f>
        <v>1152.5970008167396</v>
      </c>
      <c r="AH14" s="140">
        <f>INDEX('[3]60-Mile'!$V$4:$V$129,MATCH(AE14,'[3]60-Mile'!$A$4:$A$129,0))</f>
        <v>640.57142857142856</v>
      </c>
      <c r="AI14" s="187"/>
      <c r="AJ14" s="141">
        <f>INDEX('[3]60-Mile'!$X$4:$X$129,MATCH(AE14,'[3]60-Mile'!$A$4:$A$129,0))</f>
        <v>82.761761890429128</v>
      </c>
      <c r="AK14" s="142">
        <f>INDEX('[3]60-Mile'!$AA$4:$AA$129,MATCH(AE14,'[3]60-Mile'!$A$4:$A$129,0))</f>
        <v>79.142857142857139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94</v>
      </c>
      <c r="I15" s="172">
        <f>INDEX('Data Table'!$F$4:$F$128,MATCH('Active &amp; Reserve'!C15,'Data Table'!$A$4:$A$128,0))</f>
        <v>9.027501676828572E-5</v>
      </c>
      <c r="J15" s="191">
        <f>'Data Table'!BV11</f>
        <v>23</v>
      </c>
      <c r="K15" s="191">
        <f>'Data Table'!BW11</f>
        <v>39</v>
      </c>
      <c r="L15" s="191">
        <f>'Data Table'!BX11</f>
        <v>43</v>
      </c>
      <c r="M15" s="191">
        <f>'Data Table'!BY11</f>
        <v>35</v>
      </c>
      <c r="N15" s="191">
        <f>'Data Table'!BZ11</f>
        <v>42</v>
      </c>
      <c r="O15" s="191">
        <f>'Data Table'!CA11</f>
        <v>50</v>
      </c>
      <c r="P15" s="191">
        <f>'Data Table'!CB11</f>
        <v>24</v>
      </c>
      <c r="Q15" s="191">
        <f>'Data Table'!CC11</f>
        <v>0</v>
      </c>
      <c r="R15" s="191">
        <f>'Data Table'!CD11</f>
        <v>0</v>
      </c>
      <c r="S15" s="191">
        <f>'Data Table'!CE11</f>
        <v>1</v>
      </c>
      <c r="T15" s="191">
        <f>'Data Table'!CF11</f>
        <v>0</v>
      </c>
      <c r="U15" s="191">
        <f>'Data Table'!CG11</f>
        <v>0</v>
      </c>
      <c r="V15" s="191">
        <f>'Data Table'!CH11</f>
        <v>0</v>
      </c>
      <c r="W15" s="191">
        <f>'Data Table'!CI11</f>
        <v>2</v>
      </c>
      <c r="X15" s="191">
        <f>'Data Table'!CK11</f>
        <v>866</v>
      </c>
      <c r="Y15" s="191">
        <f>'Data Table'!CL11</f>
        <v>3110</v>
      </c>
      <c r="Z15" s="191">
        <f>'Data Table'!CM11</f>
        <v>441</v>
      </c>
      <c r="AA15" s="191">
        <f>'Data Table'!CN11</f>
        <v>1195</v>
      </c>
      <c r="AB15" s="191">
        <f>'Data Table'!CO11</f>
        <v>892</v>
      </c>
      <c r="AC15" s="191">
        <f>'Data Table'!CP11</f>
        <v>429</v>
      </c>
      <c r="AD15" s="191">
        <f>'Data Table'!CQ11</f>
        <v>820</v>
      </c>
      <c r="AE15" s="189" t="s">
        <v>197</v>
      </c>
      <c r="AF15" s="138">
        <f t="shared" si="1"/>
        <v>9.027501676828572E-5</v>
      </c>
      <c r="AG15" s="139">
        <f>INDEX('Data Table'!$BE$4:$BE$128,MATCH('Active &amp; Reserve'!C15,'Data Table'!$A$4:$A$128,0))</f>
        <v>1232.810322893318</v>
      </c>
      <c r="AH15" s="140">
        <f>INDEX('[3]60-Mile'!$V$4:$V$129,MATCH(AE15,'[3]60-Mile'!$A$4:$A$129,0))</f>
        <v>36.571428571428569</v>
      </c>
      <c r="AI15" s="187"/>
      <c r="AJ15" s="141">
        <f>INDEX('[3]60-Mile'!$X$4:$X$129,MATCH(AE15,'[3]60-Mile'!$A$4:$A$129,0))</f>
        <v>12.116071969467498</v>
      </c>
      <c r="AK15" s="142">
        <f>INDEX('[3]60-Mile'!$AA$4:$AA$129,MATCH(AE15,'[3]60-Mile'!$A$4:$A$129,0))</f>
        <v>0.42857142857142855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64</v>
      </c>
      <c r="I16" s="172">
        <f>INDEX('Data Table'!$F$4:$F$128,MATCH('Active &amp; Reserve'!C16,'Data Table'!$A$4:$A$128,0))</f>
        <v>4.072106059333642E-3</v>
      </c>
      <c r="J16" s="191">
        <f>'Data Table'!BV12</f>
        <v>74</v>
      </c>
      <c r="K16" s="191">
        <f>'Data Table'!BW12</f>
        <v>358</v>
      </c>
      <c r="L16" s="191">
        <f>'Data Table'!BX12</f>
        <v>109</v>
      </c>
      <c r="M16" s="191">
        <f>'Data Table'!BY12</f>
        <v>136</v>
      </c>
      <c r="N16" s="191">
        <f>'Data Table'!BZ12</f>
        <v>67</v>
      </c>
      <c r="O16" s="191">
        <f>'Data Table'!CA12</f>
        <v>77</v>
      </c>
      <c r="P16" s="191">
        <f>'Data Table'!CB12</f>
        <v>79</v>
      </c>
      <c r="Q16" s="191">
        <f>'Data Table'!CC12</f>
        <v>0</v>
      </c>
      <c r="R16" s="191">
        <f>'Data Table'!CD12</f>
        <v>10</v>
      </c>
      <c r="S16" s="191">
        <f>'Data Table'!CE12</f>
        <v>1</v>
      </c>
      <c r="T16" s="191">
        <f>'Data Table'!CF12</f>
        <v>8</v>
      </c>
      <c r="U16" s="191">
        <f>'Data Table'!CG12</f>
        <v>2</v>
      </c>
      <c r="V16" s="191">
        <f>'Data Table'!CH12</f>
        <v>0</v>
      </c>
      <c r="W16" s="191">
        <f>'Data Table'!CI12</f>
        <v>0</v>
      </c>
      <c r="X16" s="191">
        <f>'Data Table'!CK12</f>
        <v>11621</v>
      </c>
      <c r="Y16" s="191">
        <f>'Data Table'!CL12</f>
        <v>7228</v>
      </c>
      <c r="Z16" s="191">
        <f>'Data Table'!CM12</f>
        <v>8752</v>
      </c>
      <c r="AA16" s="191">
        <f>'Data Table'!CN12</f>
        <v>8572</v>
      </c>
      <c r="AB16" s="191">
        <f>'Data Table'!CO12</f>
        <v>8689</v>
      </c>
      <c r="AC16" s="191">
        <f>'Data Table'!CP12</f>
        <v>5559</v>
      </c>
      <c r="AD16" s="191">
        <f>'Data Table'!CQ12</f>
        <v>11527</v>
      </c>
      <c r="AE16" s="189" t="s">
        <v>229</v>
      </c>
      <c r="AF16" s="138">
        <f t="shared" si="1"/>
        <v>4.072106059333642E-3</v>
      </c>
      <c r="AG16" s="139">
        <f>INDEX('Data Table'!$BE$4:$BE$128,MATCH('Active &amp; Reserve'!C16,'Data Table'!$A$4:$A$128,0))</f>
        <v>378.59314059721703</v>
      </c>
      <c r="AH16" s="140">
        <f>INDEX('[3]60-Mile'!$V$4:$V$129,MATCH(AE16,'[3]60-Mile'!$A$4:$A$129,0))</f>
        <v>128.57142857142858</v>
      </c>
      <c r="AI16" s="187"/>
      <c r="AJ16" s="141">
        <f>INDEX('[3]60-Mile'!$X$4:$X$129,MATCH(AE16,'[3]60-Mile'!$A$4:$A$129,0))</f>
        <v>10.877716238668034</v>
      </c>
      <c r="AK16" s="142">
        <f>INDEX('[3]60-Mile'!$AA$4:$AA$129,MATCH(AE16,'[3]60-Mile'!$A$4:$A$129,0))</f>
        <v>3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82</v>
      </c>
      <c r="I17" s="172">
        <f>INDEX('Data Table'!$F$4:$F$128,MATCH('Active &amp; Reserve'!C17,'Data Table'!$A$4:$A$128,0))</f>
        <v>1.2305894214718453E-3</v>
      </c>
      <c r="J17" s="191">
        <f>'Data Table'!BV13</f>
        <v>76</v>
      </c>
      <c r="K17" s="191">
        <f>'Data Table'!BW13</f>
        <v>14</v>
      </c>
      <c r="L17" s="191">
        <f>'Data Table'!BX13</f>
        <v>65</v>
      </c>
      <c r="M17" s="191">
        <f>'Data Table'!BY13</f>
        <v>105</v>
      </c>
      <c r="N17" s="191">
        <f>'Data Table'!BZ13</f>
        <v>248</v>
      </c>
      <c r="O17" s="191">
        <f>'Data Table'!CA13</f>
        <v>160</v>
      </c>
      <c r="P17" s="191">
        <f>'Data Table'!CB13</f>
        <v>116</v>
      </c>
      <c r="Q17" s="191">
        <f>'Data Table'!CC13</f>
        <v>0</v>
      </c>
      <c r="R17" s="191">
        <f>'Data Table'!CD13</f>
        <v>0</v>
      </c>
      <c r="S17" s="191">
        <f>'Data Table'!CE13</f>
        <v>1</v>
      </c>
      <c r="T17" s="191">
        <f>'Data Table'!CF13</f>
        <v>3</v>
      </c>
      <c r="U17" s="191">
        <f>'Data Table'!CG13</f>
        <v>2</v>
      </c>
      <c r="V17" s="191">
        <f>'Data Table'!CH13</f>
        <v>2</v>
      </c>
      <c r="W17" s="191">
        <f>'Data Table'!CI13</f>
        <v>10</v>
      </c>
      <c r="X17" s="191">
        <f>'Data Table'!CK13</f>
        <v>5702</v>
      </c>
      <c r="Y17" s="191">
        <f>'Data Table'!CL13</f>
        <v>1495</v>
      </c>
      <c r="Z17" s="191">
        <f>'Data Table'!CM13</f>
        <v>1024</v>
      </c>
      <c r="AA17" s="191">
        <f>'Data Table'!CN13</f>
        <v>-389</v>
      </c>
      <c r="AB17" s="191">
        <f>'Data Table'!CO13</f>
        <v>9352</v>
      </c>
      <c r="AC17" s="191">
        <f>'Data Table'!CP13</f>
        <v>-3825</v>
      </c>
      <c r="AD17" s="191">
        <f>'Data Table'!CQ13</f>
        <v>2778</v>
      </c>
      <c r="AE17" s="189" t="s">
        <v>176</v>
      </c>
      <c r="AF17" s="138">
        <f t="shared" si="1"/>
        <v>1.2305894214718453E-3</v>
      </c>
      <c r="AG17" s="139">
        <f>INDEX('Data Table'!$BE$4:$BE$128,MATCH('Active &amp; Reserve'!C17,'Data Table'!$A$4:$A$128,0))</f>
        <v>329.47610037900131</v>
      </c>
      <c r="AH17" s="140">
        <f>INDEX('[3]60-Mile'!$V$4:$V$129,MATCH(AE17,'[3]60-Mile'!$A$4:$A$129,0))</f>
        <v>112</v>
      </c>
      <c r="AI17" s="187"/>
      <c r="AJ17" s="141">
        <f>INDEX('[3]60-Mile'!$X$4:$X$129,MATCH(AE17,'[3]60-Mile'!$A$4:$A$129,0))</f>
        <v>9.7369924654460327</v>
      </c>
      <c r="AK17" s="142">
        <f>INDEX('[3]60-Mile'!$AA$4:$AA$129,MATCH(AE17,'[3]60-Mile'!$A$4:$A$129,0))</f>
        <v>2.5714285714285716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50</v>
      </c>
      <c r="I18" s="172">
        <f>INDEX('Data Table'!$F$4:$F$128,MATCH('Active &amp; Reserve'!C18,'Data Table'!$A$4:$A$128,0))</f>
        <v>1.0952653074739426E-2</v>
      </c>
      <c r="J18" s="191">
        <f>'Data Table'!BV14</f>
        <v>419</v>
      </c>
      <c r="K18" s="191">
        <f>'Data Table'!BW14</f>
        <v>265</v>
      </c>
      <c r="L18" s="191">
        <f>'Data Table'!BX14</f>
        <v>189</v>
      </c>
      <c r="M18" s="191">
        <f>'Data Table'!BY14</f>
        <v>219</v>
      </c>
      <c r="N18" s="191">
        <f>'Data Table'!BZ14</f>
        <v>264</v>
      </c>
      <c r="O18" s="191">
        <f>'Data Table'!CA14</f>
        <v>230</v>
      </c>
      <c r="P18" s="191">
        <f>'Data Table'!CB14</f>
        <v>223</v>
      </c>
      <c r="Q18" s="191">
        <f>'Data Table'!CC14</f>
        <v>8</v>
      </c>
      <c r="R18" s="191">
        <f>'Data Table'!CD14</f>
        <v>4</v>
      </c>
      <c r="S18" s="191">
        <f>'Data Table'!CE14</f>
        <v>2</v>
      </c>
      <c r="T18" s="191">
        <f>'Data Table'!CF14</f>
        <v>6</v>
      </c>
      <c r="U18" s="191">
        <f>'Data Table'!CG14</f>
        <v>5</v>
      </c>
      <c r="V18" s="191">
        <f>'Data Table'!CH14</f>
        <v>1</v>
      </c>
      <c r="W18" s="191">
        <f>'Data Table'!CI14</f>
        <v>1</v>
      </c>
      <c r="X18" s="191">
        <f>'Data Table'!CK14</f>
        <v>4173</v>
      </c>
      <c r="Y18" s="191">
        <f>'Data Table'!CL14</f>
        <v>2379</v>
      </c>
      <c r="Z18" s="191">
        <f>'Data Table'!CM14</f>
        <v>2034</v>
      </c>
      <c r="AA18" s="191">
        <f>'Data Table'!CN14</f>
        <v>3739</v>
      </c>
      <c r="AB18" s="191">
        <f>'Data Table'!CO14</f>
        <v>4247</v>
      </c>
      <c r="AC18" s="191">
        <f>'Data Table'!CP14</f>
        <v>8365</v>
      </c>
      <c r="AD18" s="191">
        <f>'Data Table'!CQ14</f>
        <v>2124</v>
      </c>
      <c r="AE18" s="189" t="s">
        <v>209</v>
      </c>
      <c r="AF18" s="138">
        <f t="shared" si="1"/>
        <v>1.0952653074739426E-2</v>
      </c>
      <c r="AG18" s="139">
        <f>INDEX('Data Table'!$BE$4:$BE$128,MATCH('Active &amp; Reserve'!C18,'Data Table'!$A$4:$A$128,0))</f>
        <v>558.81765947836675</v>
      </c>
      <c r="AH18" s="140">
        <f>INDEX('[3]60-Mile'!$V$4:$V$129,MATCH(AE18,'[3]60-Mile'!$A$4:$A$129,0))</f>
        <v>258.42857142857144</v>
      </c>
      <c r="AI18" s="187"/>
      <c r="AJ18" s="141">
        <f>INDEX('[3]60-Mile'!$X$4:$X$129,MATCH(AE18,'[3]60-Mile'!$A$4:$A$129,0))</f>
        <v>7.9155831196250945</v>
      </c>
      <c r="AK18" s="142">
        <f>INDEX('[3]60-Mile'!$AA$4:$AA$129,MATCH(AE18,'[3]60-Mile'!$A$4:$A$129,0))</f>
        <v>3.8571428571428572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102</v>
      </c>
      <c r="I19" s="172">
        <f>INDEX('Data Table'!$F$4:$F$128,MATCH('Active &amp; Reserve'!C19,'Data Table'!$A$4:$A$128,0))</f>
        <v>1.5445834892794316E-5</v>
      </c>
      <c r="J19" s="191">
        <f>'Data Table'!BV15</f>
        <v>21</v>
      </c>
      <c r="K19" s="191">
        <f>'Data Table'!BW15</f>
        <v>29</v>
      </c>
      <c r="L19" s="191">
        <f>'Data Table'!BX15</f>
        <v>28</v>
      </c>
      <c r="M19" s="191">
        <f>'Data Table'!BY15</f>
        <v>42</v>
      </c>
      <c r="N19" s="191">
        <f>'Data Table'!BZ15</f>
        <v>57</v>
      </c>
      <c r="O19" s="191">
        <f>'Data Table'!CA15</f>
        <v>38</v>
      </c>
      <c r="P19" s="191">
        <f>'Data Table'!CB15</f>
        <v>14</v>
      </c>
      <c r="Q19" s="191">
        <f>'Data Table'!CC15</f>
        <v>5</v>
      </c>
      <c r="R19" s="191">
        <f>'Data Table'!CD15</f>
        <v>1</v>
      </c>
      <c r="S19" s="191">
        <f>'Data Table'!CE15</f>
        <v>0</v>
      </c>
      <c r="T19" s="191">
        <f>'Data Table'!CF15</f>
        <v>5</v>
      </c>
      <c r="U19" s="191">
        <f>'Data Table'!CG15</f>
        <v>1</v>
      </c>
      <c r="V19" s="191">
        <f>'Data Table'!CH15</f>
        <v>0</v>
      </c>
      <c r="W19" s="191">
        <f>'Data Table'!CI15</f>
        <v>0</v>
      </c>
      <c r="X19" s="191">
        <f>'Data Table'!CK15</f>
        <v>528</v>
      </c>
      <c r="Y19" s="191">
        <f>'Data Table'!CL15</f>
        <v>972</v>
      </c>
      <c r="Z19" s="191">
        <f>'Data Table'!CM15</f>
        <v>722</v>
      </c>
      <c r="AA19" s="191">
        <f>'Data Table'!CN15</f>
        <v>1314</v>
      </c>
      <c r="AB19" s="191">
        <f>'Data Table'!CO15</f>
        <v>603</v>
      </c>
      <c r="AC19" s="191">
        <f>'Data Table'!CP15</f>
        <v>57</v>
      </c>
      <c r="AD19" s="191">
        <f>'Data Table'!CQ15</f>
        <v>276</v>
      </c>
      <c r="AE19" s="189" t="s">
        <v>192</v>
      </c>
      <c r="AF19" s="138">
        <f t="shared" si="1"/>
        <v>1.5445834892794316E-5</v>
      </c>
      <c r="AG19" s="139">
        <f>INDEX('Data Table'!$BE$4:$BE$128,MATCH('Active &amp; Reserve'!C19,'Data Table'!$A$4:$A$128,0))</f>
        <v>791.80776284575086</v>
      </c>
      <c r="AH19" s="140">
        <f>INDEX('[3]60-Mile'!$V$4:$V$129,MATCH(AE19,'[3]60-Mile'!$A$4:$A$129,0))</f>
        <v>32.714285714285715</v>
      </c>
      <c r="AI19" s="187"/>
      <c r="AJ19" s="141">
        <f>INDEX('[3]60-Mile'!$X$4:$X$129,MATCH(AE19,'[3]60-Mile'!$A$4:$A$129,0))</f>
        <v>29.73191204361515</v>
      </c>
      <c r="AK19" s="142">
        <f>INDEX('[3]60-Mile'!$AA$4:$AA$129,MATCH(AE19,'[3]60-Mile'!$A$4:$A$129,0))</f>
        <v>1.7142857142857142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72</v>
      </c>
      <c r="I20" s="172">
        <f>INDEX('Data Table'!$F$4:$F$128,MATCH('Active &amp; Reserve'!C20,'Data Table'!$A$4:$A$128,0))</f>
        <v>2.8257800562223692E-3</v>
      </c>
      <c r="J20" s="191">
        <f>'Data Table'!BV16</f>
        <v>118</v>
      </c>
      <c r="K20" s="191">
        <f>'Data Table'!BW16</f>
        <v>163</v>
      </c>
      <c r="L20" s="191">
        <f>'Data Table'!BX16</f>
        <v>147</v>
      </c>
      <c r="M20" s="191">
        <f>'Data Table'!BY16</f>
        <v>147</v>
      </c>
      <c r="N20" s="191">
        <f>'Data Table'!BZ16</f>
        <v>119</v>
      </c>
      <c r="O20" s="191">
        <f>'Data Table'!CA16</f>
        <v>156</v>
      </c>
      <c r="P20" s="191">
        <f>'Data Table'!CB16</f>
        <v>123</v>
      </c>
      <c r="Q20" s="191">
        <f>'Data Table'!CC16</f>
        <v>13</v>
      </c>
      <c r="R20" s="191">
        <f>'Data Table'!CD16</f>
        <v>14</v>
      </c>
      <c r="S20" s="191">
        <f>'Data Table'!CE16</f>
        <v>4</v>
      </c>
      <c r="T20" s="191">
        <f>'Data Table'!CF16</f>
        <v>3</v>
      </c>
      <c r="U20" s="191">
        <f>'Data Table'!CG16</f>
        <v>3</v>
      </c>
      <c r="V20" s="191">
        <f>'Data Table'!CH16</f>
        <v>3</v>
      </c>
      <c r="W20" s="191">
        <f>'Data Table'!CI16</f>
        <v>2</v>
      </c>
      <c r="X20" s="191">
        <f>'Data Table'!CK16</f>
        <v>11777</v>
      </c>
      <c r="Y20" s="191">
        <f>'Data Table'!CL16</f>
        <v>6246</v>
      </c>
      <c r="Z20" s="191">
        <f>'Data Table'!CM16</f>
        <v>4184</v>
      </c>
      <c r="AA20" s="191">
        <f>'Data Table'!CN16</f>
        <v>8801</v>
      </c>
      <c r="AB20" s="191">
        <f>'Data Table'!CO16</f>
        <v>6848</v>
      </c>
      <c r="AC20" s="191">
        <f>'Data Table'!CP16</f>
        <v>4184</v>
      </c>
      <c r="AD20" s="191">
        <f>'Data Table'!CQ16</f>
        <v>10322</v>
      </c>
      <c r="AE20" s="189" t="s">
        <v>218</v>
      </c>
      <c r="AF20" s="138">
        <f t="shared" si="1"/>
        <v>2.8257800562223692E-3</v>
      </c>
      <c r="AG20" s="139">
        <f>INDEX('Data Table'!$BE$4:$BE$128,MATCH('Active &amp; Reserve'!C20,'Data Table'!$A$4:$A$128,0))</f>
        <v>447.5927562270154</v>
      </c>
      <c r="AH20" s="140">
        <f>INDEX('[3]60-Mile'!$V$4:$V$129,MATCH(AE20,'[3]60-Mile'!$A$4:$A$129,0))</f>
        <v>139</v>
      </c>
      <c r="AI20" s="187"/>
      <c r="AJ20" s="141">
        <f>INDEX('[3]60-Mile'!$X$4:$X$129,MATCH(AE20,'[3]60-Mile'!$A$4:$A$129,0))</f>
        <v>14.367900542780097</v>
      </c>
      <c r="AK20" s="142">
        <f>INDEX('[3]60-Mile'!$AA$4:$AA$129,MATCH(AE20,'[3]60-Mile'!$A$4:$A$129,0))</f>
        <v>6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76</v>
      </c>
      <c r="I21" s="172">
        <f>INDEX('Data Table'!$F$4:$F$128,MATCH('Active &amp; Reserve'!C21,'Data Table'!$A$4:$A$128,0))</f>
        <v>1.821100874649205E-3</v>
      </c>
      <c r="J21" s="191">
        <f>'Data Table'!BV17</f>
        <v>72</v>
      </c>
      <c r="K21" s="191">
        <f>'Data Table'!BW17</f>
        <v>89</v>
      </c>
      <c r="L21" s="191">
        <f>'Data Table'!BX17</f>
        <v>194</v>
      </c>
      <c r="M21" s="191">
        <f>'Data Table'!BY17</f>
        <v>164</v>
      </c>
      <c r="N21" s="191">
        <f>'Data Table'!BZ17</f>
        <v>237</v>
      </c>
      <c r="O21" s="191">
        <f>'Data Table'!CA17</f>
        <v>12</v>
      </c>
      <c r="P21" s="191">
        <f>'Data Table'!CB17</f>
        <v>111</v>
      </c>
      <c r="Q21" s="191">
        <f>'Data Table'!CC17</f>
        <v>5</v>
      </c>
      <c r="R21" s="191">
        <f>'Data Table'!CD17</f>
        <v>1</v>
      </c>
      <c r="S21" s="191">
        <f>'Data Table'!CE17</f>
        <v>10</v>
      </c>
      <c r="T21" s="191">
        <f>'Data Table'!CF17</f>
        <v>5</v>
      </c>
      <c r="U21" s="191">
        <f>'Data Table'!CG17</f>
        <v>5</v>
      </c>
      <c r="V21" s="191">
        <f>'Data Table'!CH17</f>
        <v>0</v>
      </c>
      <c r="W21" s="191">
        <f>'Data Table'!CI17</f>
        <v>4</v>
      </c>
      <c r="X21" s="191">
        <f>'Data Table'!CK17</f>
        <v>2678</v>
      </c>
      <c r="Y21" s="191">
        <f>'Data Table'!CL17</f>
        <v>776</v>
      </c>
      <c r="Z21" s="191">
        <f>'Data Table'!CM17</f>
        <v>3772</v>
      </c>
      <c r="AA21" s="191">
        <f>'Data Table'!CN17</f>
        <v>3545</v>
      </c>
      <c r="AB21" s="191">
        <f>'Data Table'!CO17</f>
        <v>0</v>
      </c>
      <c r="AC21" s="191">
        <f>'Data Table'!CP17</f>
        <v>1905</v>
      </c>
      <c r="AD21" s="191">
        <f>'Data Table'!CQ17</f>
        <v>4761</v>
      </c>
      <c r="AE21" s="189" t="s">
        <v>202</v>
      </c>
      <c r="AF21" s="138">
        <f t="shared" si="1"/>
        <v>1.821100874649205E-3</v>
      </c>
      <c r="AG21" s="139">
        <f>INDEX('Data Table'!$BE$4:$BE$128,MATCH('Active &amp; Reserve'!C21,'Data Table'!$A$4:$A$128,0))</f>
        <v>328.65675340518618</v>
      </c>
      <c r="AH21" s="140">
        <f>INDEX('[3]60-Mile'!$V$4:$V$129,MATCH(AE21,'[3]60-Mile'!$A$4:$A$129,0))</f>
        <v>125.57142857142857</v>
      </c>
      <c r="AI21" s="187"/>
      <c r="AJ21" s="141">
        <f>INDEX('[3]60-Mile'!$X$4:$X$129,MATCH(AE21,'[3]60-Mile'!$A$4:$A$129,0))</f>
        <v>20.097171587535524</v>
      </c>
      <c r="AK21" s="142">
        <f>INDEX('[3]60-Mile'!$AA$4:$AA$129,MATCH(AE21,'[3]60-Mile'!$A$4:$A$129,0))</f>
        <v>4.2857142857142856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114</v>
      </c>
      <c r="I22" s="172">
        <f>INDEX('Data Table'!$F$4:$F$128,MATCH('Active &amp; Reserve'!C22,'Data Table'!$A$4:$A$128,0))</f>
        <v>1.1613318480058231E-6</v>
      </c>
      <c r="J22" s="191">
        <f>'Data Table'!BV18</f>
        <v>0</v>
      </c>
      <c r="K22" s="191">
        <f>'Data Table'!BW18</f>
        <v>13</v>
      </c>
      <c r="L22" s="191">
        <f>'Data Table'!BX18</f>
        <v>17</v>
      </c>
      <c r="M22" s="191">
        <f>'Data Table'!BY18</f>
        <v>15</v>
      </c>
      <c r="N22" s="191">
        <f>'Data Table'!BZ18</f>
        <v>9</v>
      </c>
      <c r="O22" s="191">
        <f>'Data Table'!CA18</f>
        <v>0</v>
      </c>
      <c r="P22" s="191">
        <f>'Data Table'!CB18</f>
        <v>11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539</v>
      </c>
      <c r="Y22" s="191">
        <f>'Data Table'!CL18</f>
        <v>293</v>
      </c>
      <c r="Z22" s="191">
        <f>'Data Table'!CM18</f>
        <v>3179</v>
      </c>
      <c r="AA22" s="191">
        <f>'Data Table'!CN18</f>
        <v>1045</v>
      </c>
      <c r="AB22" s="191">
        <f>'Data Table'!CO18</f>
        <v>522</v>
      </c>
      <c r="AC22" s="191">
        <f>'Data Table'!CP18</f>
        <v>0</v>
      </c>
      <c r="AD22" s="191">
        <f>'Data Table'!CQ18</f>
        <v>1136</v>
      </c>
      <c r="AE22" s="189" t="s">
        <v>177</v>
      </c>
      <c r="AF22" s="138">
        <f t="shared" si="1"/>
        <v>1.1613318480058231E-6</v>
      </c>
      <c r="AG22" s="139">
        <f>INDEX('Data Table'!$BE$4:$BE$128,MATCH('Active &amp; Reserve'!C22,'Data Table'!$A$4:$A$128,0))</f>
        <v>160.43731782102915</v>
      </c>
      <c r="AH22" s="140">
        <f>INDEX('[3]60-Mile'!$V$4:$V$129,MATCH(AE22,'[3]60-Mile'!$A$4:$A$129,0))</f>
        <v>9.2857142857142865</v>
      </c>
      <c r="AI22" s="187"/>
      <c r="AJ22" s="141">
        <f>INDEX('[3]60-Mile'!$X$4:$X$129,MATCH(AE22,'[3]60-Mile'!$A$4:$A$129,0))</f>
        <v>4.0361589388938146</v>
      </c>
      <c r="AK22" s="142">
        <f>INDEX('[3]60-Mile'!$AA$4:$AA$129,MATCH(AE22,'[3]60-Mile'!$A$4:$A$129,0))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78</v>
      </c>
      <c r="I23" s="172">
        <f>INDEX('Data Table'!$F$4:$F$128,MATCH('Active &amp; Reserve'!C23,'Data Table'!$A$4:$A$128,0))</f>
        <v>1.680361360082198E-3</v>
      </c>
      <c r="J23" s="191">
        <f>'Data Table'!BV19</f>
        <v>32</v>
      </c>
      <c r="K23" s="191">
        <f>'Data Table'!BW19</f>
        <v>42</v>
      </c>
      <c r="L23" s="191">
        <f>'Data Table'!BX19</f>
        <v>73</v>
      </c>
      <c r="M23" s="191">
        <f>'Data Table'!BY19</f>
        <v>69</v>
      </c>
      <c r="N23" s="191">
        <f>'Data Table'!BZ19</f>
        <v>56</v>
      </c>
      <c r="O23" s="191">
        <f>'Data Table'!CA19</f>
        <v>44</v>
      </c>
      <c r="P23" s="191">
        <f>'Data Table'!CB19</f>
        <v>31</v>
      </c>
      <c r="Q23" s="191">
        <f>'Data Table'!CC19</f>
        <v>2</v>
      </c>
      <c r="R23" s="191">
        <f>'Data Table'!CD19</f>
        <v>4</v>
      </c>
      <c r="S23" s="191">
        <f>'Data Table'!CE19</f>
        <v>1</v>
      </c>
      <c r="T23" s="191">
        <f>'Data Table'!CF19</f>
        <v>1</v>
      </c>
      <c r="U23" s="191">
        <f>'Data Table'!CG19</f>
        <v>1</v>
      </c>
      <c r="V23" s="191">
        <f>'Data Table'!CH19</f>
        <v>1</v>
      </c>
      <c r="W23" s="191">
        <f>'Data Table'!CI19</f>
        <v>1</v>
      </c>
      <c r="X23" s="191">
        <f>'Data Table'!CK19</f>
        <v>17991</v>
      </c>
      <c r="Y23" s="191">
        <f>'Data Table'!CL19</f>
        <v>11940</v>
      </c>
      <c r="Z23" s="191">
        <f>'Data Table'!CM19</f>
        <v>14847</v>
      </c>
      <c r="AA23" s="191">
        <f>'Data Table'!CN19</f>
        <v>26545</v>
      </c>
      <c r="AB23" s="191">
        <f>'Data Table'!CO19</f>
        <v>30173</v>
      </c>
      <c r="AC23" s="191">
        <f>'Data Table'!CP19</f>
        <v>8732</v>
      </c>
      <c r="AD23" s="191">
        <f>'Data Table'!CQ19</f>
        <v>12795</v>
      </c>
      <c r="AE23" s="189" t="s">
        <v>196</v>
      </c>
      <c r="AF23" s="138">
        <f t="shared" si="1"/>
        <v>1.680361360082198E-3</v>
      </c>
      <c r="AG23" s="139">
        <f>INDEX('Data Table'!$BE$4:$BE$128,MATCH('Active &amp; Reserve'!C23,'Data Table'!$A$4:$A$128,0))</f>
        <v>188.68716729975512</v>
      </c>
      <c r="AH23" s="140">
        <f>INDEX('[3]60-Mile'!$V$4:$V$129,MATCH(AE23,'[3]60-Mile'!$A$4:$A$129,0))</f>
        <v>49.571428571428569</v>
      </c>
      <c r="AI23" s="187"/>
      <c r="AJ23" s="141">
        <f>INDEX('[3]60-Mile'!$X$4:$X$129,MATCH(AE23,'[3]60-Mile'!$A$4:$A$129,0))</f>
        <v>6.7279874667204904</v>
      </c>
      <c r="AK23" s="142">
        <f>INDEX('[3]60-Mile'!$AA$4:$AA$129,MATCH(AE23,'[3]60-Mile'!$A$4:$A$129,0))</f>
        <v>1.5714285714285714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16</v>
      </c>
      <c r="I24" s="172">
        <f>INDEX('Data Table'!$F$4:$F$128,MATCH('Active &amp; Reserve'!C24,'Data Table'!$A$4:$A$128,0))</f>
        <v>0.58288033181211141</v>
      </c>
      <c r="J24" s="191">
        <f>'Data Table'!BV20</f>
        <v>49</v>
      </c>
      <c r="K24" s="191">
        <f>'Data Table'!BW20</f>
        <v>168</v>
      </c>
      <c r="L24" s="191">
        <f>'Data Table'!BX20</f>
        <v>86</v>
      </c>
      <c r="M24" s="191">
        <f>'Data Table'!BY20</f>
        <v>3547</v>
      </c>
      <c r="N24" s="191">
        <f>'Data Table'!BZ20</f>
        <v>297</v>
      </c>
      <c r="O24" s="191">
        <f>'Data Table'!CA20</f>
        <v>328</v>
      </c>
      <c r="P24" s="191">
        <f>'Data Table'!CB20</f>
        <v>211</v>
      </c>
      <c r="Q24" s="191">
        <f>'Data Table'!CC20</f>
        <v>24</v>
      </c>
      <c r="R24" s="191">
        <f>'Data Table'!CD20</f>
        <v>17</v>
      </c>
      <c r="S24" s="191">
        <f>'Data Table'!CE20</f>
        <v>19</v>
      </c>
      <c r="T24" s="191">
        <f>'Data Table'!CF20</f>
        <v>230</v>
      </c>
      <c r="U24" s="191">
        <f>'Data Table'!CG20</f>
        <v>26</v>
      </c>
      <c r="V24" s="191">
        <f>'Data Table'!CH20</f>
        <v>1</v>
      </c>
      <c r="W24" s="191">
        <f>'Data Table'!CI20</f>
        <v>6</v>
      </c>
      <c r="X24" s="191">
        <f>'Data Table'!CK20</f>
        <v>13241</v>
      </c>
      <c r="Y24" s="191">
        <f>'Data Table'!CL20</f>
        <v>13374</v>
      </c>
      <c r="Z24" s="191">
        <f>'Data Table'!CM20</f>
        <v>-34416</v>
      </c>
      <c r="AA24" s="191">
        <f>'Data Table'!CN20</f>
        <v>67862</v>
      </c>
      <c r="AB24" s="191">
        <f>'Data Table'!CO20</f>
        <v>6569</v>
      </c>
      <c r="AC24" s="191">
        <f>'Data Table'!CP20</f>
        <v>10317</v>
      </c>
      <c r="AD24" s="191">
        <f>'Data Table'!CQ20</f>
        <v>10266</v>
      </c>
      <c r="AE24" s="189" t="s">
        <v>223</v>
      </c>
      <c r="AF24" s="138">
        <f t="shared" si="1"/>
        <v>0.58288033181211141</v>
      </c>
      <c r="AG24" s="139">
        <f>INDEX('Data Table'!$BE$4:$BE$128,MATCH('Active &amp; Reserve'!C24,'Data Table'!$A$4:$A$128,0))</f>
        <v>920.23118157709109</v>
      </c>
      <c r="AH24" s="140">
        <f>INDEX('[3]60-Mile'!$V$4:$V$129,MATCH(AE24,'[3]60-Mile'!$A$4:$A$129,0))</f>
        <v>669.42857142857144</v>
      </c>
      <c r="AI24" s="187"/>
      <c r="AJ24" s="141">
        <f>INDEX('[3]60-Mile'!$X$4:$X$129,MATCH(AE24,'[3]60-Mile'!$A$4:$A$129,0))</f>
        <v>104.56883924779005</v>
      </c>
      <c r="AK24" s="142">
        <f>INDEX('[3]60-Mile'!$AA$4:$AA$129,MATCH(AE24,'[3]60-Mile'!$A$4:$A$129,0))</f>
        <v>46.142857142857146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28</v>
      </c>
      <c r="I25" s="172">
        <f>INDEX('Data Table'!$F$4:$F$128,MATCH('Active &amp; Reserve'!C25,'Data Table'!$A$4:$A$128,0))</f>
        <v>5.9065464605381909E-2</v>
      </c>
      <c r="J25" s="191">
        <f>'Data Table'!BV21</f>
        <v>387</v>
      </c>
      <c r="K25" s="191">
        <f>'Data Table'!BW21</f>
        <v>547</v>
      </c>
      <c r="L25" s="191">
        <f>'Data Table'!BX21</f>
        <v>431</v>
      </c>
      <c r="M25" s="191">
        <f>'Data Table'!BY21</f>
        <v>335</v>
      </c>
      <c r="N25" s="191">
        <f>'Data Table'!BZ21</f>
        <v>204</v>
      </c>
      <c r="O25" s="191">
        <f>'Data Table'!CA21</f>
        <v>242</v>
      </c>
      <c r="P25" s="191">
        <f>'Data Table'!CB21</f>
        <v>231</v>
      </c>
      <c r="Q25" s="191">
        <f>'Data Table'!CC21</f>
        <v>29</v>
      </c>
      <c r="R25" s="191">
        <f>'Data Table'!CD21</f>
        <v>20</v>
      </c>
      <c r="S25" s="191">
        <f>'Data Table'!CE21</f>
        <v>22</v>
      </c>
      <c r="T25" s="191">
        <f>'Data Table'!CF21</f>
        <v>14</v>
      </c>
      <c r="U25" s="191">
        <f>'Data Table'!CG21</f>
        <v>19</v>
      </c>
      <c r="V25" s="191">
        <f>'Data Table'!CH21</f>
        <v>4</v>
      </c>
      <c r="W25" s="191">
        <f>'Data Table'!CI21</f>
        <v>4</v>
      </c>
      <c r="X25" s="191">
        <f>'Data Table'!CK21</f>
        <v>11621</v>
      </c>
      <c r="Y25" s="191">
        <f>'Data Table'!CL21</f>
        <v>7228</v>
      </c>
      <c r="Z25" s="191">
        <f>'Data Table'!CM21</f>
        <v>8752</v>
      </c>
      <c r="AA25" s="191">
        <f>'Data Table'!CN21</f>
        <v>8572</v>
      </c>
      <c r="AB25" s="191">
        <f>'Data Table'!CO21</f>
        <v>8689</v>
      </c>
      <c r="AC25" s="191">
        <f>'Data Table'!CP21</f>
        <v>5559</v>
      </c>
      <c r="AD25" s="191">
        <f>'Data Table'!CQ21</f>
        <v>11527</v>
      </c>
      <c r="AE25" s="189" t="s">
        <v>239</v>
      </c>
      <c r="AF25" s="138">
        <f t="shared" si="1"/>
        <v>5.9065464605381909E-2</v>
      </c>
      <c r="AG25" s="139">
        <f>INDEX('Data Table'!$BE$4:$BE$128,MATCH('Active &amp; Reserve'!C25,'Data Table'!$A$4:$A$128,0))</f>
        <v>736.12609970589256</v>
      </c>
      <c r="AH25" s="140">
        <f>INDEX('[3]60-Mile'!$V$4:$V$129,MATCH(AE25,'[3]60-Mile'!$A$4:$A$129,0))</f>
        <v>339.57142857142856</v>
      </c>
      <c r="AI25" s="187"/>
      <c r="AJ25" s="141">
        <f>INDEX('[3]60-Mile'!$X$4:$X$129,MATCH(AE25,'[3]60-Mile'!$A$4:$A$129,0))</f>
        <v>26.914074636856181</v>
      </c>
      <c r="AK25" s="142">
        <f>INDEX('[3]60-Mile'!$AA$4:$AA$129,MATCH(AE25,'[3]60-Mile'!$A$4:$A$129,0))</f>
        <v>16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115</v>
      </c>
      <c r="I26" s="172">
        <f>INDEX('Data Table'!$F$4:$F$128,MATCH('Active &amp; Reserve'!C26,'Data Table'!$A$4:$A$128,0))</f>
        <v>9.2465647192358236E-7</v>
      </c>
      <c r="J26" s="191">
        <f>'Data Table'!BV22</f>
        <v>7</v>
      </c>
      <c r="K26" s="191">
        <f>'Data Table'!BW22</f>
        <v>9</v>
      </c>
      <c r="L26" s="191">
        <f>'Data Table'!BX22</f>
        <v>8</v>
      </c>
      <c r="M26" s="191">
        <f>'Data Table'!BY22</f>
        <v>6</v>
      </c>
      <c r="N26" s="191">
        <f>'Data Table'!BZ22</f>
        <v>7</v>
      </c>
      <c r="O26" s="191">
        <f>'Data Table'!CA22</f>
        <v>8</v>
      </c>
      <c r="P26" s="191">
        <f>'Data Table'!CB22</f>
        <v>9</v>
      </c>
      <c r="Q26" s="191">
        <f>'Data Table'!CC22</f>
        <v>1</v>
      </c>
      <c r="R26" s="191">
        <f>'Data Table'!CD22</f>
        <v>0</v>
      </c>
      <c r="S26" s="191">
        <f>'Data Table'!CE22</f>
        <v>2</v>
      </c>
      <c r="T26" s="191">
        <f>'Data Table'!CF22</f>
        <v>0</v>
      </c>
      <c r="U26" s="191">
        <f>'Data Table'!CG22</f>
        <v>0</v>
      </c>
      <c r="V26" s="191">
        <f>'Data Table'!CH22</f>
        <v>0</v>
      </c>
      <c r="W26" s="191">
        <f>'Data Table'!CI22</f>
        <v>0</v>
      </c>
      <c r="X26" s="191">
        <f>'Data Table'!CK22</f>
        <v>2925</v>
      </c>
      <c r="Y26" s="191">
        <f>'Data Table'!CL22</f>
        <v>2071</v>
      </c>
      <c r="Z26" s="191">
        <f>'Data Table'!CM22</f>
        <v>2199</v>
      </c>
      <c r="AA26" s="191">
        <f>'Data Table'!CN22</f>
        <v>1085</v>
      </c>
      <c r="AB26" s="191">
        <f>'Data Table'!CO22</f>
        <v>1954</v>
      </c>
      <c r="AC26" s="191">
        <f>'Data Table'!CP22</f>
        <v>1708</v>
      </c>
      <c r="AD26" s="191">
        <f>'Data Table'!CQ22</f>
        <v>573</v>
      </c>
      <c r="AE26" s="189" t="s">
        <v>233</v>
      </c>
      <c r="AF26" s="138">
        <f t="shared" si="1"/>
        <v>9.2465647192358236E-7</v>
      </c>
      <c r="AG26" s="139">
        <f>INDEX('Data Table'!$BE$4:$BE$128,MATCH('Active &amp; Reserve'!C26,'Data Table'!$A$4:$A$128,0))</f>
        <v>91.88099481774502</v>
      </c>
      <c r="AH26" s="140">
        <f>INDEX('[3]60-Mile'!$V$4:$V$129,MATCH(AE26,'[3]60-Mile'!$A$4:$A$129,0))</f>
        <v>7.7142857142857144</v>
      </c>
      <c r="AI26" s="187"/>
      <c r="AJ26" s="141">
        <f>INDEX('[3]60-Mile'!$X$4:$X$129,MATCH(AE26,'[3]60-Mile'!$A$4:$A$129,0))</f>
        <v>5.944627360512448</v>
      </c>
      <c r="AK26" s="142">
        <f>INDEX('[3]60-Mile'!$AA$4:$AA$129,MATCH(AE26,'[3]60-Mile'!$A$4:$A$129,0))</f>
        <v>0.42857142857142855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39</v>
      </c>
      <c r="I27" s="172">
        <f>INDEX('Data Table'!$F$4:$F$128,MATCH('Active &amp; Reserve'!C27,'Data Table'!$A$4:$A$128,0))</f>
        <v>2.5494928435677151E-2</v>
      </c>
      <c r="J27" s="191">
        <f>'Data Table'!BV23</f>
        <v>102</v>
      </c>
      <c r="K27" s="191">
        <f>'Data Table'!BW23</f>
        <v>99</v>
      </c>
      <c r="L27" s="191">
        <f>'Data Table'!BX23</f>
        <v>240</v>
      </c>
      <c r="M27" s="191">
        <f>'Data Table'!BY23</f>
        <v>139</v>
      </c>
      <c r="N27" s="191">
        <f>'Data Table'!BZ23</f>
        <v>69</v>
      </c>
      <c r="O27" s="191">
        <f>'Data Table'!CA23</f>
        <v>87</v>
      </c>
      <c r="P27" s="191">
        <f>'Data Table'!CB23</f>
        <v>116</v>
      </c>
      <c r="Q27" s="191">
        <f>'Data Table'!CC23</f>
        <v>0</v>
      </c>
      <c r="R27" s="191">
        <f>'Data Table'!CD23</f>
        <v>3</v>
      </c>
      <c r="S27" s="191">
        <f>'Data Table'!CE23</f>
        <v>8</v>
      </c>
      <c r="T27" s="191">
        <f>'Data Table'!CF23</f>
        <v>4</v>
      </c>
      <c r="U27" s="191">
        <f>'Data Table'!CG23</f>
        <v>2</v>
      </c>
      <c r="V27" s="191">
        <f>'Data Table'!CH23</f>
        <v>1</v>
      </c>
      <c r="W27" s="191">
        <f>'Data Table'!CI23</f>
        <v>7</v>
      </c>
      <c r="X27" s="191">
        <f>'Data Table'!CK23</f>
        <v>365</v>
      </c>
      <c r="Y27" s="191">
        <f>'Data Table'!CL23</f>
        <v>2990</v>
      </c>
      <c r="Z27" s="191">
        <f>'Data Table'!CM23</f>
        <v>2258</v>
      </c>
      <c r="AA27" s="191">
        <f>'Data Table'!CN23</f>
        <v>791</v>
      </c>
      <c r="AB27" s="191">
        <f>'Data Table'!CO23</f>
        <v>1588</v>
      </c>
      <c r="AC27" s="191">
        <f>'Data Table'!CP23</f>
        <v>2230</v>
      </c>
      <c r="AD27" s="191">
        <f>'Data Table'!CQ23</f>
        <v>1611</v>
      </c>
      <c r="AE27" s="189" t="s">
        <v>183</v>
      </c>
      <c r="AF27" s="138">
        <f t="shared" si="1"/>
        <v>2.5494928435677151E-2</v>
      </c>
      <c r="AG27" s="139">
        <f>INDEX('Data Table'!$BE$4:$BE$128,MATCH('Active &amp; Reserve'!C27,'Data Table'!$A$4:$A$128,0))</f>
        <v>798.39952263596501</v>
      </c>
      <c r="AH27" s="140">
        <f>INDEX('[3]60-Mile'!$V$4:$V$129,MATCH(AE27,'[3]60-Mile'!$A$4:$A$129,0))</f>
        <v>121.71428571428571</v>
      </c>
      <c r="AI27" s="187"/>
      <c r="AJ27" s="141">
        <f>INDEX('[3]60-Mile'!$X$4:$X$129,MATCH(AE27,'[3]60-Mile'!$A$4:$A$129,0))</f>
        <v>23.091667790597398</v>
      </c>
      <c r="AK27" s="142">
        <f>INDEX('[3]60-Mile'!$AA$4:$AA$129,MATCH(AE27,'[3]60-Mile'!$A$4:$A$129,0))</f>
        <v>3.5714285714285716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74</v>
      </c>
      <c r="I28" s="172">
        <f>INDEX('Data Table'!$F$4:$F$128,MATCH('Active &amp; Reserve'!C28,'Data Table'!$A$4:$A$128,0))</f>
        <v>2.0363161074432464E-3</v>
      </c>
      <c r="J28" s="191">
        <f>'Data Table'!BV24</f>
        <v>83</v>
      </c>
      <c r="K28" s="191">
        <f>'Data Table'!BW24</f>
        <v>36</v>
      </c>
      <c r="L28" s="191">
        <f>'Data Table'!BX24</f>
        <v>46</v>
      </c>
      <c r="M28" s="191">
        <f>'Data Table'!BY24</f>
        <v>53</v>
      </c>
      <c r="N28" s="191">
        <f>'Data Table'!BZ24</f>
        <v>49</v>
      </c>
      <c r="O28" s="191">
        <f>'Data Table'!CA24</f>
        <v>30</v>
      </c>
      <c r="P28" s="191">
        <f>'Data Table'!CB24</f>
        <v>94</v>
      </c>
      <c r="Q28" s="191">
        <f>'Data Table'!CC24</f>
        <v>0</v>
      </c>
      <c r="R28" s="191">
        <f>'Data Table'!CD24</f>
        <v>0</v>
      </c>
      <c r="S28" s="191">
        <f>'Data Table'!CE24</f>
        <v>3</v>
      </c>
      <c r="T28" s="191">
        <f>'Data Table'!CF24</f>
        <v>0</v>
      </c>
      <c r="U28" s="191">
        <f>'Data Table'!CG24</f>
        <v>1</v>
      </c>
      <c r="V28" s="191">
        <f>'Data Table'!CH24</f>
        <v>0</v>
      </c>
      <c r="W28" s="191">
        <f>'Data Table'!CI24</f>
        <v>0</v>
      </c>
      <c r="X28" s="191">
        <f>'Data Table'!CK24</f>
        <v>4173</v>
      </c>
      <c r="Y28" s="191">
        <f>'Data Table'!CL24</f>
        <v>2379</v>
      </c>
      <c r="Z28" s="191">
        <f>'Data Table'!CM24</f>
        <v>2034</v>
      </c>
      <c r="AA28" s="191">
        <f>'Data Table'!CN24</f>
        <v>3739</v>
      </c>
      <c r="AB28" s="191">
        <f>'Data Table'!CO24</f>
        <v>4247</v>
      </c>
      <c r="AC28" s="191">
        <f>'Data Table'!CP24</f>
        <v>8365</v>
      </c>
      <c r="AD28" s="191">
        <f>'Data Table'!CQ24</f>
        <v>2124</v>
      </c>
      <c r="AE28" s="189" t="s">
        <v>207</v>
      </c>
      <c r="AF28" s="138">
        <f t="shared" si="1"/>
        <v>2.0363161074432464E-3</v>
      </c>
      <c r="AG28" s="139">
        <f>INDEX('Data Table'!$BE$4:$BE$128,MATCH('Active &amp; Reserve'!C28,'Data Table'!$A$4:$A$128,0))</f>
        <v>130.95397568460996</v>
      </c>
      <c r="AH28" s="140">
        <f>INDEX('[3]60-Mile'!$V$4:$V$129,MATCH(AE28,'[3]60-Mile'!$A$4:$A$129,0))</f>
        <v>55.857142857142854</v>
      </c>
      <c r="AI28" s="187"/>
      <c r="AJ28" s="141">
        <f>INDEX('[3]60-Mile'!$X$4:$X$129,MATCH(AE28,'[3]60-Mile'!$A$4:$A$129,0))</f>
        <v>2.4628958729674348</v>
      </c>
      <c r="AK28" s="142">
        <f>INDEX('[3]60-Mile'!$AA$4:$AA$129,MATCH(AE28,'[3]60-Mile'!$A$4:$A$129,0))</f>
        <v>0.5714285714285714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101</v>
      </c>
      <c r="I29" s="172">
        <f>INDEX('Data Table'!$F$4:$F$128,MATCH('Active &amp; Reserve'!C29,'Data Table'!$A$4:$A$128,0))</f>
        <v>1.7551113404352124E-5</v>
      </c>
      <c r="J29" s="191">
        <f>'Data Table'!BV25</f>
        <v>42</v>
      </c>
      <c r="K29" s="191">
        <f>'Data Table'!BW25</f>
        <v>51</v>
      </c>
      <c r="L29" s="191">
        <f>'Data Table'!BX25</f>
        <v>39</v>
      </c>
      <c r="M29" s="191">
        <f>'Data Table'!BY25</f>
        <v>30</v>
      </c>
      <c r="N29" s="191">
        <f>'Data Table'!BZ25</f>
        <v>36</v>
      </c>
      <c r="O29" s="191">
        <f>'Data Table'!CA25</f>
        <v>36</v>
      </c>
      <c r="P29" s="191">
        <f>'Data Table'!CB25</f>
        <v>14</v>
      </c>
      <c r="Q29" s="191">
        <f>'Data Table'!CC25</f>
        <v>4</v>
      </c>
      <c r="R29" s="191">
        <f>'Data Table'!CD25</f>
        <v>0</v>
      </c>
      <c r="S29" s="191">
        <f>'Data Table'!CE25</f>
        <v>2</v>
      </c>
      <c r="T29" s="191">
        <f>'Data Table'!CF25</f>
        <v>1</v>
      </c>
      <c r="U29" s="191">
        <f>'Data Table'!CG25</f>
        <v>0</v>
      </c>
      <c r="V29" s="191">
        <f>'Data Table'!CH25</f>
        <v>1</v>
      </c>
      <c r="W29" s="191">
        <f>'Data Table'!CI25</f>
        <v>0</v>
      </c>
      <c r="X29" s="191">
        <f>'Data Table'!CK25</f>
        <v>2265</v>
      </c>
      <c r="Y29" s="191">
        <f>'Data Table'!CL25</f>
        <v>2650</v>
      </c>
      <c r="Z29" s="191">
        <f>'Data Table'!CM25</f>
        <v>4749</v>
      </c>
      <c r="AA29" s="191">
        <f>'Data Table'!CN25</f>
        <v>4170</v>
      </c>
      <c r="AB29" s="191">
        <f>'Data Table'!CO25</f>
        <v>-1323</v>
      </c>
      <c r="AC29" s="191">
        <f>'Data Table'!CP25</f>
        <v>-495</v>
      </c>
      <c r="AD29" s="191">
        <f>'Data Table'!CQ25</f>
        <v>10658</v>
      </c>
      <c r="AE29" s="189" t="s">
        <v>230</v>
      </c>
      <c r="AF29" s="138">
        <f t="shared" si="1"/>
        <v>1.7551113404352124E-5</v>
      </c>
      <c r="AG29" s="139">
        <f>INDEX('Data Table'!$BE$4:$BE$128,MATCH('Active &amp; Reserve'!C29,'Data Table'!$A$4:$A$128,0))</f>
        <v>173.69973506170732</v>
      </c>
      <c r="AH29" s="140">
        <f>INDEX('[3]60-Mile'!$V$4:$V$129,MATCH(AE29,'[3]60-Mile'!$A$4:$A$129,0))</f>
        <v>35.428571428571431</v>
      </c>
      <c r="AI29" s="187"/>
      <c r="AJ29" s="141">
        <f>INDEX('[3]60-Mile'!$X$4:$X$129,MATCH(AE29,'[3]60-Mile'!$A$4:$A$129,0))</f>
        <v>11.549184512081602</v>
      </c>
      <c r="AK29" s="142">
        <f>INDEX('[3]60-Mile'!$AA$4:$AA$129,MATCH(AE29,'[3]60-Mile'!$A$4:$A$129,0))</f>
        <v>1.1428571428571428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93</v>
      </c>
      <c r="I30" s="172">
        <f>INDEX('Data Table'!$F$4:$F$128,MATCH('Active &amp; Reserve'!C30,'Data Table'!$A$4:$A$128,0))</f>
        <v>1.0560310763380139E-4</v>
      </c>
      <c r="J30" s="191">
        <f>'Data Table'!BV26</f>
        <v>71</v>
      </c>
      <c r="K30" s="191">
        <f>'Data Table'!BW26</f>
        <v>101</v>
      </c>
      <c r="L30" s="191">
        <f>'Data Table'!BX26</f>
        <v>64</v>
      </c>
      <c r="M30" s="191">
        <f>'Data Table'!BY26</f>
        <v>149</v>
      </c>
      <c r="N30" s="191">
        <f>'Data Table'!BZ26</f>
        <v>38</v>
      </c>
      <c r="O30" s="191">
        <f>'Data Table'!CA26</f>
        <v>28</v>
      </c>
      <c r="P30" s="191">
        <f>'Data Table'!CB26</f>
        <v>96</v>
      </c>
      <c r="Q30" s="191">
        <f>'Data Table'!CC26</f>
        <v>7</v>
      </c>
      <c r="R30" s="191">
        <f>'Data Table'!CD26</f>
        <v>2</v>
      </c>
      <c r="S30" s="191">
        <f>'Data Table'!CE26</f>
        <v>1</v>
      </c>
      <c r="T30" s="191">
        <f>'Data Table'!CF26</f>
        <v>2</v>
      </c>
      <c r="U30" s="191">
        <f>'Data Table'!CG26</f>
        <v>2</v>
      </c>
      <c r="V30" s="191">
        <f>'Data Table'!CH26</f>
        <v>0</v>
      </c>
      <c r="W30" s="191">
        <f>'Data Table'!CI26</f>
        <v>2</v>
      </c>
      <c r="X30" s="191">
        <f>'Data Table'!CK26</f>
        <v>4003</v>
      </c>
      <c r="Y30" s="191">
        <f>'Data Table'!CL26</f>
        <v>4408</v>
      </c>
      <c r="Z30" s="191">
        <f>'Data Table'!CM26</f>
        <v>3921</v>
      </c>
      <c r="AA30" s="191">
        <f>'Data Table'!CN26</f>
        <v>3633</v>
      </c>
      <c r="AB30" s="191">
        <f>'Data Table'!CO26</f>
        <v>5683</v>
      </c>
      <c r="AC30" s="191">
        <f>'Data Table'!CP26</f>
        <v>2793</v>
      </c>
      <c r="AD30" s="191">
        <f>'Data Table'!CQ26</f>
        <v>2444</v>
      </c>
      <c r="AE30" s="189" t="s">
        <v>220</v>
      </c>
      <c r="AF30" s="138">
        <f t="shared" si="1"/>
        <v>1.0560310763380139E-4</v>
      </c>
      <c r="AG30" s="139">
        <f>INDEX('Data Table'!$BE$4:$BE$128,MATCH('Active &amp; Reserve'!C30,'Data Table'!$A$4:$A$128,0))</f>
        <v>255.04925997590013</v>
      </c>
      <c r="AH30" s="140">
        <f>INDEX('[3]60-Mile'!$V$4:$V$129,MATCH(AE30,'[3]60-Mile'!$A$4:$A$129,0))</f>
        <v>78.142857142857139</v>
      </c>
      <c r="AI30" s="187"/>
      <c r="AJ30" s="141">
        <f>INDEX('[3]60-Mile'!$X$4:$X$129,MATCH(AE30,'[3]60-Mile'!$A$4:$A$129,0))</f>
        <v>8.010448709353934</v>
      </c>
      <c r="AK30" s="142">
        <f>INDEX('[3]60-Mile'!$AA$4:$AA$129,MATCH(AE30,'[3]60-Mile'!$A$4:$A$129,0))</f>
        <v>2.2857142857142856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44</v>
      </c>
      <c r="I31" s="172">
        <f>INDEX('Data Table'!$F$4:$F$128,MATCH('Active &amp; Reserve'!C31,'Data Table'!$A$4:$A$128,0))</f>
        <v>1.6735802769407396E-2</v>
      </c>
      <c r="J31" s="191">
        <f>'Data Table'!BV27</f>
        <v>1431</v>
      </c>
      <c r="K31" s="191">
        <f>'Data Table'!BW27</f>
        <v>1414</v>
      </c>
      <c r="L31" s="191">
        <f>'Data Table'!BX27</f>
        <v>1565</v>
      </c>
      <c r="M31" s="191">
        <f>'Data Table'!BY27</f>
        <v>2122</v>
      </c>
      <c r="N31" s="191">
        <f>'Data Table'!BZ27</f>
        <v>1492</v>
      </c>
      <c r="O31" s="191">
        <f>'Data Table'!CA27</f>
        <v>1849</v>
      </c>
      <c r="P31" s="191">
        <f>'Data Table'!CB27</f>
        <v>1138</v>
      </c>
      <c r="Q31" s="191">
        <f>'Data Table'!CC27</f>
        <v>62</v>
      </c>
      <c r="R31" s="191">
        <f>'Data Table'!CD27</f>
        <v>55</v>
      </c>
      <c r="S31" s="191">
        <f>'Data Table'!CE27</f>
        <v>49</v>
      </c>
      <c r="T31" s="191">
        <f>'Data Table'!CF27</f>
        <v>53</v>
      </c>
      <c r="U31" s="191">
        <f>'Data Table'!CG27</f>
        <v>57</v>
      </c>
      <c r="V31" s="191">
        <f>'Data Table'!CH27</f>
        <v>26</v>
      </c>
      <c r="W31" s="191">
        <f>'Data Table'!CI27</f>
        <v>11</v>
      </c>
      <c r="X31" s="191">
        <f>'Data Table'!CK27</f>
        <v>1819</v>
      </c>
      <c r="Y31" s="191">
        <f>'Data Table'!CL27</f>
        <v>1894</v>
      </c>
      <c r="Z31" s="191">
        <f>'Data Table'!CM27</f>
        <v>2974</v>
      </c>
      <c r="AA31" s="191">
        <f>'Data Table'!CN27</f>
        <v>1993</v>
      </c>
      <c r="AB31" s="191">
        <f>'Data Table'!CO27</f>
        <v>781</v>
      </c>
      <c r="AC31" s="191">
        <f>'Data Table'!CP27</f>
        <v>339</v>
      </c>
      <c r="AD31" s="191">
        <f>'Data Table'!CQ27</f>
        <v>3078</v>
      </c>
      <c r="AE31" s="189" t="s">
        <v>215</v>
      </c>
      <c r="AF31" s="138">
        <f t="shared" si="1"/>
        <v>1.6735802769407396E-2</v>
      </c>
      <c r="AG31" s="139">
        <f>INDEX('Data Table'!$BE$4:$BE$128,MATCH('Active &amp; Reserve'!C31,'Data Table'!$A$4:$A$128,0))</f>
        <v>519.54866150537339</v>
      </c>
      <c r="AH31" s="140">
        <f>INDEX('[3]60-Mile'!$V$4:$V$129,MATCH(AE31,'[3]60-Mile'!$A$4:$A$129,0))</f>
        <v>1573</v>
      </c>
      <c r="AI31" s="187"/>
      <c r="AJ31" s="141">
        <f>INDEX('[3]60-Mile'!$X$4:$X$129,MATCH(AE31,'[3]60-Mile'!$A$4:$A$129,0))</f>
        <v>20.324704365763075</v>
      </c>
      <c r="AK31" s="142">
        <f>INDEX('[3]60-Mile'!$AA$4:$AA$129,MATCH(AE31,'[3]60-Mile'!$A$4:$A$129,0))</f>
        <v>44.714285714285715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4</v>
      </c>
      <c r="I32" s="172">
        <f>INDEX('Data Table'!$F$4:$F$128,MATCH('Active &amp; Reserve'!C32,'Data Table'!$A$4:$A$128,0))</f>
        <v>11.847409847285842</v>
      </c>
      <c r="J32" s="191">
        <f>'Data Table'!BV28</f>
        <v>299</v>
      </c>
      <c r="K32" s="191">
        <f>'Data Table'!BW28</f>
        <v>346</v>
      </c>
      <c r="L32" s="191">
        <f>'Data Table'!BX28</f>
        <v>321</v>
      </c>
      <c r="M32" s="191">
        <f>'Data Table'!BY28</f>
        <v>367</v>
      </c>
      <c r="N32" s="191">
        <f>'Data Table'!BZ28</f>
        <v>455</v>
      </c>
      <c r="O32" s="191">
        <f>'Data Table'!CA28</f>
        <v>249</v>
      </c>
      <c r="P32" s="191">
        <f>'Data Table'!CB28</f>
        <v>1152</v>
      </c>
      <c r="Q32" s="191">
        <f>'Data Table'!CC28</f>
        <v>50</v>
      </c>
      <c r="R32" s="191">
        <f>'Data Table'!CD28</f>
        <v>50</v>
      </c>
      <c r="S32" s="191">
        <f>'Data Table'!CE28</f>
        <v>44</v>
      </c>
      <c r="T32" s="191">
        <f>'Data Table'!CF28</f>
        <v>29</v>
      </c>
      <c r="U32" s="191">
        <f>'Data Table'!CG28</f>
        <v>37</v>
      </c>
      <c r="V32" s="191">
        <f>'Data Table'!CH28</f>
        <v>17</v>
      </c>
      <c r="W32" s="191">
        <f>'Data Table'!CI28</f>
        <v>174</v>
      </c>
      <c r="X32" s="191">
        <f>'Data Table'!CK28</f>
        <v>1910</v>
      </c>
      <c r="Y32" s="191">
        <f>'Data Table'!CL28</f>
        <v>2323</v>
      </c>
      <c r="Z32" s="191">
        <f>'Data Table'!CM28</f>
        <v>3656</v>
      </c>
      <c r="AA32" s="191">
        <f>'Data Table'!CN28</f>
        <v>0</v>
      </c>
      <c r="AB32" s="191">
        <f>'Data Table'!CO28</f>
        <v>0</v>
      </c>
      <c r="AC32" s="191">
        <f>'Data Table'!CP28</f>
        <v>6420</v>
      </c>
      <c r="AD32" s="191">
        <f>'Data Table'!CQ28</f>
        <v>1228</v>
      </c>
      <c r="AE32" s="189" t="s">
        <v>216</v>
      </c>
      <c r="AF32" s="138">
        <f t="shared" si="1"/>
        <v>11.847409847285842</v>
      </c>
      <c r="AG32" s="139">
        <f>INDEX('Data Table'!$BE$4:$BE$128,MATCH('Active &amp; Reserve'!C32,'Data Table'!$A$4:$A$128,0))</f>
        <v>1427.5156027592247</v>
      </c>
      <c r="AH32" s="140">
        <f>INDEX('[3]60-Mile'!$V$4:$V$129,MATCH(AE32,'[3]60-Mile'!$A$4:$A$129,0))</f>
        <v>455.57142857142856</v>
      </c>
      <c r="AI32" s="187"/>
      <c r="AJ32" s="141">
        <f>INDEX('[3]60-Mile'!$X$4:$X$129,MATCH(AE32,'[3]60-Mile'!$A$4:$A$129,0))</f>
        <v>95.821456546300524</v>
      </c>
      <c r="AK32" s="142">
        <f>INDEX('[3]60-Mile'!$AA$4:$AA$129,MATCH(AE32,'[3]60-Mile'!$A$4:$A$129,0))</f>
        <v>57.285714285714285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36</v>
      </c>
      <c r="I33" s="172">
        <f>INDEX('Data Table'!$F$4:$F$128,MATCH('Active &amp; Reserve'!C33,'Data Table'!$A$4:$A$128,0))</f>
        <v>3.4405007246353946E-2</v>
      </c>
      <c r="J33" s="191">
        <f>'Data Table'!BV29</f>
        <v>50</v>
      </c>
      <c r="K33" s="191">
        <f>'Data Table'!BW29</f>
        <v>73</v>
      </c>
      <c r="L33" s="191">
        <f>'Data Table'!BX29</f>
        <v>101</v>
      </c>
      <c r="M33" s="191">
        <f>'Data Table'!BY29</f>
        <v>345</v>
      </c>
      <c r="N33" s="191">
        <f>'Data Table'!BZ29</f>
        <v>90</v>
      </c>
      <c r="O33" s="191">
        <f>'Data Table'!CA29</f>
        <v>46</v>
      </c>
      <c r="P33" s="191">
        <f>'Data Table'!CB29</f>
        <v>132</v>
      </c>
      <c r="Q33" s="191">
        <f>'Data Table'!CC29</f>
        <v>2</v>
      </c>
      <c r="R33" s="191">
        <f>'Data Table'!CD29</f>
        <v>1</v>
      </c>
      <c r="S33" s="191">
        <f>'Data Table'!CE29</f>
        <v>3</v>
      </c>
      <c r="T33" s="191">
        <f>'Data Table'!CF29</f>
        <v>3</v>
      </c>
      <c r="U33" s="191">
        <f>'Data Table'!CG29</f>
        <v>0</v>
      </c>
      <c r="V33" s="191">
        <f>'Data Table'!CH29</f>
        <v>0</v>
      </c>
      <c r="W33" s="191">
        <f>'Data Table'!CI29</f>
        <v>3</v>
      </c>
      <c r="X33" s="191">
        <f>'Data Table'!CK29</f>
        <v>35933</v>
      </c>
      <c r="Y33" s="191">
        <f>'Data Table'!CL29</f>
        <v>30177</v>
      </c>
      <c r="Z33" s="191">
        <f>'Data Table'!CM29</f>
        <v>24852</v>
      </c>
      <c r="AA33" s="191">
        <f>'Data Table'!CN29</f>
        <v>38687</v>
      </c>
      <c r="AB33" s="191">
        <f>'Data Table'!CO29</f>
        <v>25958</v>
      </c>
      <c r="AC33" s="191">
        <f>'Data Table'!CP29</f>
        <v>43902</v>
      </c>
      <c r="AD33" s="191">
        <f>'Data Table'!CQ29</f>
        <v>33355</v>
      </c>
      <c r="AE33" s="189" t="s">
        <v>190</v>
      </c>
      <c r="AF33" s="138">
        <f t="shared" si="1"/>
        <v>3.4405007246353946E-2</v>
      </c>
      <c r="AG33" s="139">
        <f>INDEX('Data Table'!$BE$4:$BE$128,MATCH('Active &amp; Reserve'!C33,'Data Table'!$A$4:$A$128,0))</f>
        <v>299.3431938433751</v>
      </c>
      <c r="AH33" s="140">
        <f>INDEX('[3]60-Mile'!$V$4:$V$129,MATCH(AE33,'[3]60-Mile'!$A$4:$A$129,0))</f>
        <v>119.57142857142857</v>
      </c>
      <c r="AI33" s="187"/>
      <c r="AJ33" s="141">
        <f>INDEX('[3]60-Mile'!$X$4:$X$129,MATCH(AE33,'[3]60-Mile'!$A$4:$A$129,0))</f>
        <v>4.2214099358421073</v>
      </c>
      <c r="AK33" s="142">
        <f>INDEX('[3]60-Mile'!$AA$4:$AA$129,MATCH(AE33,'[3]60-Mile'!$A$4:$A$129,0))</f>
        <v>1.7142857142857142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43</v>
      </c>
      <c r="I34" s="172">
        <f>INDEX('Data Table'!$F$4:$F$128,MATCH('Active &amp; Reserve'!C34,'Data Table'!$A$4:$A$128,0))</f>
        <v>1.8185092641945618E-2</v>
      </c>
      <c r="J34" s="191">
        <f>'Data Table'!BV30</f>
        <v>219</v>
      </c>
      <c r="K34" s="191">
        <f>'Data Table'!BW30</f>
        <v>405</v>
      </c>
      <c r="L34" s="191">
        <f>'Data Table'!BX30</f>
        <v>366</v>
      </c>
      <c r="M34" s="191">
        <f>'Data Table'!BY30</f>
        <v>457</v>
      </c>
      <c r="N34" s="191">
        <f>'Data Table'!BZ30</f>
        <v>572</v>
      </c>
      <c r="O34" s="191">
        <f>'Data Table'!CA30</f>
        <v>292</v>
      </c>
      <c r="P34" s="191">
        <f>'Data Table'!CB30</f>
        <v>336</v>
      </c>
      <c r="Q34" s="191">
        <f>'Data Table'!CC30</f>
        <v>4</v>
      </c>
      <c r="R34" s="191">
        <f>'Data Table'!CD30</f>
        <v>7</v>
      </c>
      <c r="S34" s="191">
        <f>'Data Table'!CE30</f>
        <v>7</v>
      </c>
      <c r="T34" s="191">
        <f>'Data Table'!CF30</f>
        <v>3</v>
      </c>
      <c r="U34" s="191">
        <f>'Data Table'!CG30</f>
        <v>8</v>
      </c>
      <c r="V34" s="191">
        <f>'Data Table'!CH30</f>
        <v>3</v>
      </c>
      <c r="W34" s="191">
        <f>'Data Table'!CI30</f>
        <v>5</v>
      </c>
      <c r="X34" s="191">
        <f>'Data Table'!CK30</f>
        <v>5462</v>
      </c>
      <c r="Y34" s="191">
        <f>'Data Table'!CL30</f>
        <v>7149</v>
      </c>
      <c r="Z34" s="191">
        <f>'Data Table'!CM30</f>
        <v>955</v>
      </c>
      <c r="AA34" s="191">
        <f>'Data Table'!CN30</f>
        <v>1503</v>
      </c>
      <c r="AB34" s="191">
        <f>'Data Table'!CO30</f>
        <v>4666</v>
      </c>
      <c r="AC34" s="191">
        <f>'Data Table'!CP30</f>
        <v>-493</v>
      </c>
      <c r="AD34" s="191">
        <f>'Data Table'!CQ30</f>
        <v>8838</v>
      </c>
      <c r="AE34" s="189" t="s">
        <v>182</v>
      </c>
      <c r="AF34" s="138">
        <f t="shared" si="1"/>
        <v>1.8185092641945618E-2</v>
      </c>
      <c r="AG34" s="139">
        <f>INDEX('Data Table'!$BE$4:$BE$128,MATCH('Active &amp; Reserve'!C34,'Data Table'!$A$4:$A$128,0))</f>
        <v>343.41331002128237</v>
      </c>
      <c r="AH34" s="140">
        <f>INDEX('[3]60-Mile'!$V$4:$V$129,MATCH(AE34,'[3]60-Mile'!$A$4:$A$129,0))</f>
        <v>378.14285714285717</v>
      </c>
      <c r="AI34" s="187"/>
      <c r="AJ34" s="141">
        <f>INDEX('[3]60-Mile'!$X$4:$X$129,MATCH(AE34,'[3]60-Mile'!$A$4:$A$129,0))</f>
        <v>8.8068548668138789</v>
      </c>
      <c r="AK34" s="142">
        <f>INDEX('[3]60-Mile'!$AA$4:$AA$129,MATCH(AE34,'[3]60-Mile'!$A$4:$A$129,0))</f>
        <v>5.2857142857142856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20</v>
      </c>
      <c r="I35" s="172">
        <f>INDEX('Data Table'!$F$4:$F$128,MATCH('Active &amp; Reserve'!C35,'Data Table'!$A$4:$A$128,0))</f>
        <v>0.17650986262577889</v>
      </c>
      <c r="J35" s="191">
        <f>'Data Table'!BV31</f>
        <v>1162</v>
      </c>
      <c r="K35" s="191">
        <f>'Data Table'!BW31</f>
        <v>1142</v>
      </c>
      <c r="L35" s="191">
        <f>'Data Table'!BX31</f>
        <v>1442</v>
      </c>
      <c r="M35" s="191">
        <f>'Data Table'!BY31</f>
        <v>1440</v>
      </c>
      <c r="N35" s="191">
        <f>'Data Table'!BZ31</f>
        <v>1306</v>
      </c>
      <c r="O35" s="191">
        <f>'Data Table'!CA31</f>
        <v>1535</v>
      </c>
      <c r="P35" s="191">
        <f>'Data Table'!CB31</f>
        <v>838</v>
      </c>
      <c r="Q35" s="191">
        <f>'Data Table'!CC31</f>
        <v>59</v>
      </c>
      <c r="R35" s="191">
        <f>'Data Table'!CD31</f>
        <v>47</v>
      </c>
      <c r="S35" s="191">
        <f>'Data Table'!CE31</f>
        <v>42</v>
      </c>
      <c r="T35" s="191">
        <f>'Data Table'!CF31</f>
        <v>34</v>
      </c>
      <c r="U35" s="191">
        <f>'Data Table'!CG31</f>
        <v>55</v>
      </c>
      <c r="V35" s="191">
        <f>'Data Table'!CH31</f>
        <v>25</v>
      </c>
      <c r="W35" s="191">
        <f>'Data Table'!CI31</f>
        <v>10</v>
      </c>
      <c r="X35" s="191">
        <f>'Data Table'!CK31</f>
        <v>35933</v>
      </c>
      <c r="Y35" s="191">
        <f>'Data Table'!CL31</f>
        <v>30177</v>
      </c>
      <c r="Z35" s="191">
        <f>'Data Table'!CM31</f>
        <v>24852</v>
      </c>
      <c r="AA35" s="191">
        <f>'Data Table'!CN31</f>
        <v>38687</v>
      </c>
      <c r="AB35" s="191">
        <f>'Data Table'!CO31</f>
        <v>25958</v>
      </c>
      <c r="AC35" s="191">
        <f>'Data Table'!CP31</f>
        <v>43902</v>
      </c>
      <c r="AD35" s="191">
        <f>'Data Table'!CQ31</f>
        <v>33355</v>
      </c>
      <c r="AE35" s="189" t="s">
        <v>181</v>
      </c>
      <c r="AF35" s="138">
        <f t="shared" si="1"/>
        <v>0.17650986262577889</v>
      </c>
      <c r="AG35" s="139">
        <f>INDEX('Data Table'!$BE$4:$BE$128,MATCH('Active &amp; Reserve'!C35,'Data Table'!$A$4:$A$128,0))</f>
        <v>606.19490123804871</v>
      </c>
      <c r="AH35" s="140">
        <f>INDEX('[3]60-Mile'!$V$4:$V$129,MATCH(AE35,'[3]60-Mile'!$A$4:$A$129,0))</f>
        <v>1266.4285714285713</v>
      </c>
      <c r="AI35" s="187"/>
      <c r="AJ35" s="141">
        <f>INDEX('[3]60-Mile'!$X$4:$X$129,MATCH(AE35,'[3]60-Mile'!$A$4:$A$129,0))</f>
        <v>24.712651122684719</v>
      </c>
      <c r="AK35" s="142">
        <f>INDEX('[3]60-Mile'!$AA$4:$AA$129,MATCH(AE35,'[3]60-Mile'!$A$4:$A$129,0))</f>
        <v>38.857142857142854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67</v>
      </c>
      <c r="I36" s="172">
        <f>INDEX('Data Table'!$F$4:$F$128,MATCH('Active &amp; Reserve'!C36,'Data Table'!$A$4:$A$128,0))</f>
        <v>3.4845427055734653E-3</v>
      </c>
      <c r="J36" s="191">
        <f>'Data Table'!BV32</f>
        <v>466</v>
      </c>
      <c r="K36" s="191">
        <f>'Data Table'!BW32</f>
        <v>337</v>
      </c>
      <c r="L36" s="191">
        <f>'Data Table'!BX32</f>
        <v>482</v>
      </c>
      <c r="M36" s="191">
        <f>'Data Table'!BY32</f>
        <v>465</v>
      </c>
      <c r="N36" s="191">
        <f>'Data Table'!BZ32</f>
        <v>552</v>
      </c>
      <c r="O36" s="191">
        <f>'Data Table'!CA32</f>
        <v>207</v>
      </c>
      <c r="P36" s="191">
        <f>'Data Table'!CB32</f>
        <v>415</v>
      </c>
      <c r="Q36" s="191">
        <f>'Data Table'!CC32</f>
        <v>2</v>
      </c>
      <c r="R36" s="191">
        <f>'Data Table'!CD32</f>
        <v>7</v>
      </c>
      <c r="S36" s="191">
        <f>'Data Table'!CE32</f>
        <v>8</v>
      </c>
      <c r="T36" s="191">
        <f>'Data Table'!CF32</f>
        <v>8</v>
      </c>
      <c r="U36" s="191">
        <f>'Data Table'!CG32</f>
        <v>7</v>
      </c>
      <c r="V36" s="191">
        <f>'Data Table'!CH32</f>
        <v>3</v>
      </c>
      <c r="W36" s="191">
        <f>'Data Table'!CI32</f>
        <v>4</v>
      </c>
      <c r="X36" s="191">
        <f>'Data Table'!CK32</f>
        <v>3514</v>
      </c>
      <c r="Y36" s="191">
        <f>'Data Table'!CL32</f>
        <v>15297</v>
      </c>
      <c r="Z36" s="191">
        <f>'Data Table'!CM32</f>
        <v>6091</v>
      </c>
      <c r="AA36" s="191">
        <f>'Data Table'!CN32</f>
        <v>12301</v>
      </c>
      <c r="AB36" s="191">
        <f>'Data Table'!CO32</f>
        <v>-7081</v>
      </c>
      <c r="AC36" s="191">
        <f>'Data Table'!CP32</f>
        <v>13490</v>
      </c>
      <c r="AD36" s="191">
        <f>'Data Table'!CQ32</f>
        <v>10669</v>
      </c>
      <c r="AE36" s="189" t="s">
        <v>186</v>
      </c>
      <c r="AF36" s="138">
        <f t="shared" si="1"/>
        <v>3.4845427055734653E-3</v>
      </c>
      <c r="AG36" s="139">
        <f>INDEX('Data Table'!$BE$4:$BE$128,MATCH('Active &amp; Reserve'!C36,'Data Table'!$A$4:$A$128,0))</f>
        <v>289.27236471559388</v>
      </c>
      <c r="AH36" s="140">
        <f>INDEX('[3]60-Mile'!$V$4:$V$129,MATCH(AE36,'[3]60-Mile'!$A$4:$A$129,0))</f>
        <v>417.71428571428572</v>
      </c>
      <c r="AI36" s="187"/>
      <c r="AJ36" s="141">
        <f>INDEX('[3]60-Mile'!$X$4:$X$129,MATCH(AE36,'[3]60-Mile'!$A$4:$A$129,0))</f>
        <v>5.5768122375076574</v>
      </c>
      <c r="AK36" s="142">
        <f>INDEX('[3]60-Mile'!$AA$4:$AA$129,MATCH(AE36,'[3]60-Mile'!$A$4:$A$129,0))</f>
        <v>5.5714285714285712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77</v>
      </c>
      <c r="I37" s="172">
        <f>INDEX('Data Table'!$F$4:$F$128,MATCH('Active &amp; Reserve'!C37,'Data Table'!$A$4:$A$128,0))</f>
        <v>1.7498972999834732E-3</v>
      </c>
      <c r="J37" s="191">
        <f>'Data Table'!BV33</f>
        <v>0</v>
      </c>
      <c r="K37" s="191">
        <f>'Data Table'!BW33</f>
        <v>1</v>
      </c>
      <c r="L37" s="191">
        <f>'Data Table'!BX33</f>
        <v>3</v>
      </c>
      <c r="M37" s="191">
        <f>'Data Table'!BY33</f>
        <v>1</v>
      </c>
      <c r="N37" s="191">
        <f>'Data Table'!BZ33</f>
        <v>1</v>
      </c>
      <c r="O37" s="191">
        <f>'Data Table'!CA33</f>
        <v>2</v>
      </c>
      <c r="P37" s="191">
        <f>'Data Table'!CB33</f>
        <v>1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3351</v>
      </c>
      <c r="Y37" s="191">
        <f>'Data Table'!CL33</f>
        <v>5874</v>
      </c>
      <c r="Z37" s="191">
        <f>'Data Table'!CM33</f>
        <v>39648</v>
      </c>
      <c r="AA37" s="191">
        <f>'Data Table'!CN33</f>
        <v>5934</v>
      </c>
      <c r="AB37" s="191">
        <f>'Data Table'!CO33</f>
        <v>6869</v>
      </c>
      <c r="AC37" s="191">
        <f>'Data Table'!CP33</f>
        <v>6643</v>
      </c>
      <c r="AD37" s="191">
        <f>'Data Table'!CQ33</f>
        <v>3775</v>
      </c>
      <c r="AE37" s="189" t="s">
        <v>185</v>
      </c>
      <c r="AF37" s="138">
        <f t="shared" si="1"/>
        <v>1.7498972999834732E-3</v>
      </c>
      <c r="AG37" s="139">
        <f>INDEX('Data Table'!$BE$4:$BE$128,MATCH('Active &amp; Reserve'!C37,'Data Table'!$A$4:$A$128,0))</f>
        <v>100.75730490460558</v>
      </c>
      <c r="AH37" s="140">
        <f>INDEX('[3]60-Mile'!$V$4:$V$129,MATCH(AE37,'[3]60-Mile'!$A$4:$A$129,0))</f>
        <v>1.2857142857142858</v>
      </c>
      <c r="AI37" s="187"/>
      <c r="AJ37" s="141">
        <f>INDEX('[3]60-Mile'!$X$4:$X$129,MATCH(AE37,'[3]60-Mile'!$A$4:$A$129,0))</f>
        <v>4.5503298989176715</v>
      </c>
      <c r="AK37" s="142">
        <f>INDEX('[3]60-Mile'!$AA$4:$AA$129,MATCH(AE37,'[3]60-Mile'!$A$4:$A$129,0))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61</v>
      </c>
      <c r="I38" s="172">
        <f>INDEX('Data Table'!$F$4:$F$128,MATCH('Active &amp; Reserve'!C38,'Data Table'!$A$4:$A$128,0))</f>
        <v>4.8698857447872345E-3</v>
      </c>
      <c r="J38" s="191">
        <f>'Data Table'!BV34</f>
        <v>175</v>
      </c>
      <c r="K38" s="191">
        <f>'Data Table'!BW34</f>
        <v>293</v>
      </c>
      <c r="L38" s="191">
        <f>'Data Table'!BX34</f>
        <v>262</v>
      </c>
      <c r="M38" s="191">
        <f>'Data Table'!BY34</f>
        <v>436</v>
      </c>
      <c r="N38" s="191">
        <f>'Data Table'!BZ34</f>
        <v>469</v>
      </c>
      <c r="O38" s="191">
        <f>'Data Table'!CA34</f>
        <v>211</v>
      </c>
      <c r="P38" s="191">
        <f>'Data Table'!CB34</f>
        <v>242</v>
      </c>
      <c r="Q38" s="191">
        <f>'Data Table'!CC34</f>
        <v>0</v>
      </c>
      <c r="R38" s="191">
        <f>'Data Table'!CD34</f>
        <v>4</v>
      </c>
      <c r="S38" s="191">
        <f>'Data Table'!CE34</f>
        <v>0</v>
      </c>
      <c r="T38" s="191">
        <f>'Data Table'!CF34</f>
        <v>4</v>
      </c>
      <c r="U38" s="191">
        <f>'Data Table'!CG34</f>
        <v>0</v>
      </c>
      <c r="V38" s="191">
        <f>'Data Table'!CH34</f>
        <v>0</v>
      </c>
      <c r="W38" s="191">
        <f>'Data Table'!CI34</f>
        <v>3</v>
      </c>
      <c r="X38" s="191">
        <f>'Data Table'!CK34</f>
        <v>-760</v>
      </c>
      <c r="Y38" s="191">
        <f>'Data Table'!CL34</f>
        <v>366</v>
      </c>
      <c r="Z38" s="191">
        <f>'Data Table'!CM34</f>
        <v>300</v>
      </c>
      <c r="AA38" s="191">
        <f>'Data Table'!CN34</f>
        <v>-2508</v>
      </c>
      <c r="AB38" s="191">
        <f>'Data Table'!CO34</f>
        <v>122</v>
      </c>
      <c r="AC38" s="191">
        <f>'Data Table'!CP34</f>
        <v>2388</v>
      </c>
      <c r="AD38" s="191">
        <f>'Data Table'!CQ34</f>
        <v>1591</v>
      </c>
      <c r="AE38" s="189" t="s">
        <v>221</v>
      </c>
      <c r="AF38" s="138">
        <f t="shared" si="1"/>
        <v>4.8698857447872345E-3</v>
      </c>
      <c r="AG38" s="139">
        <f>INDEX('Data Table'!$BE$4:$BE$128,MATCH('Active &amp; Reserve'!C38,'Data Table'!$A$4:$A$128,0))</f>
        <v>422.81995348067625</v>
      </c>
      <c r="AH38" s="140">
        <f>INDEX('[3]60-Mile'!$V$4:$V$129,MATCH(AE38,'[3]60-Mile'!$A$4:$A$129,0))</f>
        <v>298.28571428571428</v>
      </c>
      <c r="AI38" s="187"/>
      <c r="AJ38" s="141">
        <f>INDEX('[3]60-Mile'!$X$4:$X$129,MATCH(AE38,'[3]60-Mile'!$A$4:$A$129,0))</f>
        <v>4.3362247838068635</v>
      </c>
      <c r="AK38" s="142">
        <f>INDEX('[3]60-Mile'!$AA$4:$AA$129,MATCH(AE38,'[3]60-Mile'!$A$4:$A$129,0))</f>
        <v>1.5714285714285714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88</v>
      </c>
      <c r="I39" s="172">
        <f>INDEX('Data Table'!$F$4:$F$128,MATCH('Active &amp; Reserve'!C39,'Data Table'!$A$4:$A$128,0))</f>
        <v>3.2527027704623909E-4</v>
      </c>
      <c r="J39" s="191">
        <f>'Data Table'!BV35</f>
        <v>10</v>
      </c>
      <c r="K39" s="191">
        <f>'Data Table'!BW35</f>
        <v>2</v>
      </c>
      <c r="L39" s="191">
        <f>'Data Table'!BX35</f>
        <v>4</v>
      </c>
      <c r="M39" s="191">
        <f>'Data Table'!BY35</f>
        <v>19</v>
      </c>
      <c r="N39" s="191">
        <f>'Data Table'!BZ35</f>
        <v>7</v>
      </c>
      <c r="O39" s="191">
        <f>'Data Table'!CA35</f>
        <v>3</v>
      </c>
      <c r="P39" s="191">
        <f>'Data Table'!CB35</f>
        <v>4</v>
      </c>
      <c r="Q39" s="191">
        <f>'Data Table'!CC35</f>
        <v>0</v>
      </c>
      <c r="R39" s="191">
        <f>'Data Table'!CD35</f>
        <v>0</v>
      </c>
      <c r="S39" s="191">
        <f>'Data Table'!CE35</f>
        <v>0</v>
      </c>
      <c r="T39" s="191">
        <f>'Data Table'!CF35</f>
        <v>1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3114</v>
      </c>
      <c r="Y39" s="191">
        <f>'Data Table'!CL35</f>
        <v>3618</v>
      </c>
      <c r="Z39" s="191">
        <f>'Data Table'!CM35</f>
        <v>2924</v>
      </c>
      <c r="AA39" s="191">
        <f>'Data Table'!CN35</f>
        <v>3724</v>
      </c>
      <c r="AB39" s="191">
        <f>'Data Table'!CO35</f>
        <v>2036</v>
      </c>
      <c r="AC39" s="191">
        <f>'Data Table'!CP35</f>
        <v>2936</v>
      </c>
      <c r="AD39" s="191">
        <f>'Data Table'!CQ35</f>
        <v>1146</v>
      </c>
      <c r="AE39" s="189" t="s">
        <v>217</v>
      </c>
      <c r="AF39" s="138">
        <f t="shared" si="1"/>
        <v>3.2527027704623909E-4</v>
      </c>
      <c r="AG39" s="139">
        <f>INDEX('Data Table'!$BE$4:$BE$128,MATCH('Active &amp; Reserve'!C39,'Data Table'!$A$4:$A$128,0))</f>
        <v>108.27650399863229</v>
      </c>
      <c r="AH39" s="140">
        <f>INDEX('[3]60-Mile'!$V$4:$V$129,MATCH(AE39,'[3]60-Mile'!$A$4:$A$129,0))</f>
        <v>7</v>
      </c>
      <c r="AI39" s="187"/>
      <c r="AJ39" s="141">
        <f>INDEX('[3]60-Mile'!$X$4:$X$129,MATCH(AE39,'[3]60-Mile'!$A$4:$A$129,0))</f>
        <v>2.6594229052295653</v>
      </c>
      <c r="AK39" s="142">
        <f>INDEX('[3]60-Mile'!$AA$4:$AA$129,MATCH(AE39,'[3]60-Mile'!$A$4:$A$129,0))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54</v>
      </c>
      <c r="I40" s="172">
        <f>INDEX('Data Table'!$F$4:$F$128,MATCH('Active &amp; Reserve'!C40,'Data Table'!$A$4:$A$128,0))</f>
        <v>8.3803537603231101E-3</v>
      </c>
      <c r="J40" s="191">
        <f>'Data Table'!BV36</f>
        <v>211</v>
      </c>
      <c r="K40" s="191">
        <f>'Data Table'!BW36</f>
        <v>186</v>
      </c>
      <c r="L40" s="191">
        <f>'Data Table'!BX36</f>
        <v>274</v>
      </c>
      <c r="M40" s="191">
        <f>'Data Table'!BY36</f>
        <v>214</v>
      </c>
      <c r="N40" s="191">
        <f>'Data Table'!BZ36</f>
        <v>139</v>
      </c>
      <c r="O40" s="191">
        <f>'Data Table'!CA36</f>
        <v>121</v>
      </c>
      <c r="P40" s="191">
        <f>'Data Table'!CB36</f>
        <v>89</v>
      </c>
      <c r="Q40" s="191">
        <f>'Data Table'!CC36</f>
        <v>3</v>
      </c>
      <c r="R40" s="191">
        <f>'Data Table'!CD36</f>
        <v>1</v>
      </c>
      <c r="S40" s="191">
        <f>'Data Table'!CE36</f>
        <v>4</v>
      </c>
      <c r="T40" s="191">
        <f>'Data Table'!CF36</f>
        <v>0</v>
      </c>
      <c r="U40" s="191">
        <f>'Data Table'!CG36</f>
        <v>2</v>
      </c>
      <c r="V40" s="191">
        <f>'Data Table'!CH36</f>
        <v>0</v>
      </c>
      <c r="W40" s="191">
        <f>'Data Table'!CI36</f>
        <v>0</v>
      </c>
      <c r="X40" s="191">
        <f>'Data Table'!CK36</f>
        <v>888</v>
      </c>
      <c r="Y40" s="191">
        <f>'Data Table'!CL36</f>
        <v>-261</v>
      </c>
      <c r="Z40" s="191">
        <f>'Data Table'!CM36</f>
        <v>57</v>
      </c>
      <c r="AA40" s="191">
        <f>'Data Table'!CN36</f>
        <v>105</v>
      </c>
      <c r="AB40" s="191">
        <f>'Data Table'!CO36</f>
        <v>582</v>
      </c>
      <c r="AC40" s="191">
        <f>'Data Table'!CP36</f>
        <v>728</v>
      </c>
      <c r="AD40" s="191">
        <f>'Data Table'!CQ36</f>
        <v>105</v>
      </c>
      <c r="AE40" s="189" t="s">
        <v>201</v>
      </c>
      <c r="AF40" s="138">
        <f t="shared" si="1"/>
        <v>8.3803537603231101E-3</v>
      </c>
      <c r="AG40" s="139">
        <f>INDEX('Data Table'!$BE$4:$BE$128,MATCH('Active &amp; Reserve'!C40,'Data Table'!$A$4:$A$128,0))</f>
        <v>719.59474372380953</v>
      </c>
      <c r="AH40" s="140">
        <f>INDEX('[3]60-Mile'!$V$4:$V$129,MATCH(AE40,'[3]60-Mile'!$A$4:$A$129,0))</f>
        <v>176.28571428571428</v>
      </c>
      <c r="AI40" s="187"/>
      <c r="AJ40" s="141">
        <f>INDEX('[3]60-Mile'!$X$4:$X$129,MATCH(AE40,'[3]60-Mile'!$A$4:$A$129,0))</f>
        <v>5.7841565862516688</v>
      </c>
      <c r="AK40" s="142">
        <f>INDEX('[3]60-Mile'!$AA$4:$AA$129,MATCH(AE40,'[3]60-Mile'!$A$4:$A$129,0))</f>
        <v>1.4285714285714286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15</v>
      </c>
      <c r="I41" s="172">
        <f>INDEX('Data Table'!$F$4:$F$128,MATCH('Active &amp; Reserve'!C41,'Data Table'!$A$4:$A$128,0))</f>
        <v>0.63902662226772866</v>
      </c>
      <c r="J41" s="191">
        <f>'Data Table'!BV37</f>
        <v>294</v>
      </c>
      <c r="K41" s="191">
        <f>'Data Table'!BW37</f>
        <v>349</v>
      </c>
      <c r="L41" s="191">
        <f>'Data Table'!BX37</f>
        <v>367</v>
      </c>
      <c r="M41" s="191">
        <f>'Data Table'!BY37</f>
        <v>389</v>
      </c>
      <c r="N41" s="191">
        <f>'Data Table'!BZ37</f>
        <v>448</v>
      </c>
      <c r="O41" s="191">
        <f>'Data Table'!CA37</f>
        <v>235</v>
      </c>
      <c r="P41" s="191">
        <f>'Data Table'!CB37</f>
        <v>144</v>
      </c>
      <c r="Q41" s="191">
        <f>'Data Table'!CC37</f>
        <v>41</v>
      </c>
      <c r="R41" s="191">
        <f>'Data Table'!CD37</f>
        <v>41</v>
      </c>
      <c r="S41" s="191">
        <f>'Data Table'!CE37</f>
        <v>37</v>
      </c>
      <c r="T41" s="191">
        <f>'Data Table'!CF37</f>
        <v>27</v>
      </c>
      <c r="U41" s="191">
        <f>'Data Table'!CG37</f>
        <v>24</v>
      </c>
      <c r="V41" s="191">
        <f>'Data Table'!CH37</f>
        <v>18</v>
      </c>
      <c r="W41" s="191">
        <f>'Data Table'!CI37</f>
        <v>19</v>
      </c>
      <c r="X41" s="191">
        <f>'Data Table'!CK37</f>
        <v>755</v>
      </c>
      <c r="Y41" s="191">
        <f>'Data Table'!CL37</f>
        <v>-234</v>
      </c>
      <c r="Z41" s="191">
        <f>'Data Table'!CM37</f>
        <v>2990</v>
      </c>
      <c r="AA41" s="191">
        <f>'Data Table'!CN37</f>
        <v>2814</v>
      </c>
      <c r="AB41" s="191">
        <f>'Data Table'!CO37</f>
        <v>0</v>
      </c>
      <c r="AC41" s="191">
        <f>'Data Table'!CP37</f>
        <v>1303</v>
      </c>
      <c r="AD41" s="191">
        <f>'Data Table'!CQ37</f>
        <v>1211</v>
      </c>
      <c r="AE41" s="189" t="s">
        <v>212</v>
      </c>
      <c r="AF41" s="138">
        <f t="shared" si="1"/>
        <v>0.63902662226772866</v>
      </c>
      <c r="AG41" s="139">
        <f>INDEX('Data Table'!$BE$4:$BE$128,MATCH('Active &amp; Reserve'!C41,'Data Table'!$A$4:$A$128,0))</f>
        <v>1309.1961272995741</v>
      </c>
      <c r="AH41" s="140">
        <f>INDEX('[3]60-Mile'!$V$4:$V$129,MATCH(AE41,'[3]60-Mile'!$A$4:$A$129,0))</f>
        <v>318</v>
      </c>
      <c r="AI41" s="187"/>
      <c r="AJ41" s="141">
        <f>INDEX('[3]60-Mile'!$X$4:$X$129,MATCH(AE41,'[3]60-Mile'!$A$4:$A$129,0))</f>
        <v>87.889407184773788</v>
      </c>
      <c r="AK41" s="142">
        <f>INDEX('[3]60-Mile'!$AA$4:$AA$129,MATCH(AE41,'[3]60-Mile'!$A$4:$A$129,0))</f>
        <v>29.571428571428573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106</v>
      </c>
      <c r="I42" s="172">
        <f>INDEX('Data Table'!$F$4:$F$128,MATCH('Active &amp; Reserve'!C42,'Data Table'!$A$4:$A$128,0))</f>
        <v>5.7974965892206032E-6</v>
      </c>
      <c r="J42" s="191">
        <f>'Data Table'!BV38</f>
        <v>6</v>
      </c>
      <c r="K42" s="191">
        <f>'Data Table'!BW38</f>
        <v>0</v>
      </c>
      <c r="L42" s="191">
        <f>'Data Table'!BX38</f>
        <v>35</v>
      </c>
      <c r="M42" s="191">
        <f>'Data Table'!BY38</f>
        <v>1</v>
      </c>
      <c r="N42" s="191">
        <f>'Data Table'!BZ38</f>
        <v>15</v>
      </c>
      <c r="O42" s="191">
        <f>'Data Table'!CA38</f>
        <v>17</v>
      </c>
      <c r="P42" s="191">
        <f>'Data Table'!CB38</f>
        <v>12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556</v>
      </c>
      <c r="Y42" s="191">
        <f>'Data Table'!CL38</f>
        <v>279</v>
      </c>
      <c r="Z42" s="191">
        <f>'Data Table'!CM38</f>
        <v>1273</v>
      </c>
      <c r="AA42" s="191">
        <f>'Data Table'!CN38</f>
        <v>776</v>
      </c>
      <c r="AB42" s="191">
        <f>'Data Table'!CO38</f>
        <v>965</v>
      </c>
      <c r="AC42" s="191">
        <f>'Data Table'!CP38</f>
        <v>1460</v>
      </c>
      <c r="AD42" s="191">
        <f>'Data Table'!CQ38</f>
        <v>1340</v>
      </c>
      <c r="AE42" s="189" t="s">
        <v>179</v>
      </c>
      <c r="AF42" s="138">
        <f t="shared" si="1"/>
        <v>5.7974965892206032E-6</v>
      </c>
      <c r="AG42" s="139">
        <f>INDEX('Data Table'!$BE$4:$BE$128,MATCH('Active &amp; Reserve'!C42,'Data Table'!$A$4:$A$128,0))</f>
        <v>173.11585835594087</v>
      </c>
      <c r="AH42" s="140">
        <f>INDEX('[3]60-Mile'!$V$4:$V$129,MATCH(AE42,'[3]60-Mile'!$A$4:$A$129,0))</f>
        <v>12.285714285714286</v>
      </c>
      <c r="AI42" s="187"/>
      <c r="AJ42" s="141">
        <f>INDEX('[3]60-Mile'!$X$4:$X$129,MATCH(AE42,'[3]60-Mile'!$A$4:$A$129,0))</f>
        <v>9.2584666931027915</v>
      </c>
      <c r="AK42" s="142">
        <f>INDEX('[3]60-Mile'!$AA$4:$AA$129,MATCH(AE42,'[3]60-Mile'!$A$4:$A$129,0))</f>
        <v>0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34</v>
      </c>
      <c r="I43" s="172">
        <f>INDEX('Data Table'!$F$4:$F$128,MATCH('Active &amp; Reserve'!C43,'Data Table'!$A$4:$A$128,0))</f>
        <v>4.4926629191174738E-2</v>
      </c>
      <c r="J43" s="191">
        <f>'Data Table'!BV39</f>
        <v>599</v>
      </c>
      <c r="K43" s="191">
        <f>'Data Table'!BW39</f>
        <v>532</v>
      </c>
      <c r="L43" s="191">
        <f>'Data Table'!BX39</f>
        <v>161</v>
      </c>
      <c r="M43" s="191">
        <f>'Data Table'!BY39</f>
        <v>862</v>
      </c>
      <c r="N43" s="191">
        <f>'Data Table'!BZ39</f>
        <v>670</v>
      </c>
      <c r="O43" s="191">
        <f>'Data Table'!CA39</f>
        <v>737</v>
      </c>
      <c r="P43" s="191">
        <f>'Data Table'!CB39</f>
        <v>505</v>
      </c>
      <c r="Q43" s="191">
        <f>'Data Table'!CC39</f>
        <v>15</v>
      </c>
      <c r="R43" s="191">
        <f>'Data Table'!CD39</f>
        <v>18</v>
      </c>
      <c r="S43" s="191">
        <f>'Data Table'!CE39</f>
        <v>5</v>
      </c>
      <c r="T43" s="191">
        <f>'Data Table'!CF39</f>
        <v>8</v>
      </c>
      <c r="U43" s="191">
        <f>'Data Table'!CG39</f>
        <v>10</v>
      </c>
      <c r="V43" s="191">
        <f>'Data Table'!CH39</f>
        <v>1</v>
      </c>
      <c r="W43" s="191">
        <f>'Data Table'!CI39</f>
        <v>1</v>
      </c>
      <c r="X43" s="191">
        <f>'Data Table'!CK39</f>
        <v>-3138</v>
      </c>
      <c r="Y43" s="191">
        <f>'Data Table'!CL39</f>
        <v>30</v>
      </c>
      <c r="Z43" s="191">
        <f>'Data Table'!CM39</f>
        <v>-1680</v>
      </c>
      <c r="AA43" s="191">
        <f>'Data Table'!CN39</f>
        <v>-3409</v>
      </c>
      <c r="AB43" s="191">
        <f>'Data Table'!CO39</f>
        <v>-4405</v>
      </c>
      <c r="AC43" s="191">
        <f>'Data Table'!CP39</f>
        <v>-1430</v>
      </c>
      <c r="AD43" s="191">
        <f>'Data Table'!CQ39</f>
        <v>-1048</v>
      </c>
      <c r="AE43" s="203" t="s">
        <v>225</v>
      </c>
      <c r="AF43" s="145">
        <f t="shared" si="1"/>
        <v>4.4926629191174738E-2</v>
      </c>
      <c r="AG43" s="146">
        <f>INDEX('Data Table'!$BE$4:$BE$128,MATCH('Active &amp; Reserve'!C43,'Data Table'!$A$4:$A$128,0))</f>
        <v>312.18968862183067</v>
      </c>
      <c r="AH43" s="204">
        <f>INDEX('[3]60-Mile'!$V$4:$V$129,MATCH(AE43,'[3]60-Mile'!$A$4:$A$129,0))</f>
        <v>580.85714285714289</v>
      </c>
      <c r="AI43" s="205"/>
      <c r="AJ43" s="206">
        <f>INDEX('[3]60-Mile'!$X$4:$X$129,MATCH(AE43,'[3]60-Mile'!$A$4:$A$129,0))</f>
        <v>10.94659266680846</v>
      </c>
      <c r="AK43" s="147">
        <f>INDEX('[3]60-Mile'!$AA$4:$AA$129,MATCH(AE43,'[3]60-Mile'!$A$4:$A$129,0))</f>
        <v>8.2857142857142865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370</v>
      </c>
      <c r="E44" s="68">
        <v>86</v>
      </c>
      <c r="F44" s="170" t="s">
        <v>153</v>
      </c>
      <c r="G44" s="171">
        <v>24</v>
      </c>
      <c r="H44" s="171">
        <f t="shared" ref="H44:H75" si="2">_xlfn.RANK.EQ(I44,$I$8:$I$132)</f>
        <v>51</v>
      </c>
      <c r="I44" s="172">
        <f>INDEX('Data Table'!$F$4:$F$128,MATCH('Active &amp; Reserve'!C44,'Data Table'!$A$4:$A$128,0))</f>
        <v>1.063284339061164E-2</v>
      </c>
      <c r="J44" s="191">
        <f>'Data Table'!BV40</f>
        <v>228</v>
      </c>
      <c r="K44" s="191">
        <f>'Data Table'!BW40</f>
        <v>274</v>
      </c>
      <c r="L44" s="191">
        <f>'Data Table'!BX40</f>
        <v>291</v>
      </c>
      <c r="M44" s="191">
        <f>'Data Table'!BY40</f>
        <v>493</v>
      </c>
      <c r="N44" s="191">
        <f>'Data Table'!BZ40</f>
        <v>364</v>
      </c>
      <c r="O44" s="191">
        <f>'Data Table'!CA40</f>
        <v>316</v>
      </c>
      <c r="P44" s="191">
        <f>'Data Table'!CB40</f>
        <v>210</v>
      </c>
      <c r="Q44" s="191">
        <f>'Data Table'!CC40</f>
        <v>3</v>
      </c>
      <c r="R44" s="191">
        <f>'Data Table'!CD40</f>
        <v>8</v>
      </c>
      <c r="S44" s="191">
        <f>'Data Table'!CE40</f>
        <v>7</v>
      </c>
      <c r="T44" s="191">
        <f>'Data Table'!CF40</f>
        <v>9</v>
      </c>
      <c r="U44" s="191">
        <f>'Data Table'!CG40</f>
        <v>2</v>
      </c>
      <c r="V44" s="191">
        <f>'Data Table'!CH40</f>
        <v>1</v>
      </c>
      <c r="W44" s="191">
        <f>'Data Table'!CI40</f>
        <v>0</v>
      </c>
      <c r="X44" s="191">
        <f>'Data Table'!CK40</f>
        <v>35933</v>
      </c>
      <c r="Y44" s="191">
        <f>'Data Table'!CL40</f>
        <v>30177</v>
      </c>
      <c r="Z44" s="191">
        <f>'Data Table'!CM40</f>
        <v>24852</v>
      </c>
      <c r="AA44" s="191">
        <f>'Data Table'!CN40</f>
        <v>38687</v>
      </c>
      <c r="AB44" s="191">
        <f>'Data Table'!CO40</f>
        <v>25958</v>
      </c>
      <c r="AC44" s="191">
        <f>'Data Table'!CP40</f>
        <v>43902</v>
      </c>
      <c r="AD44" s="200">
        <f>'Data Table'!CQ40</f>
        <v>33355</v>
      </c>
      <c r="AE44" s="193" t="s">
        <v>204</v>
      </c>
      <c r="AF44" s="138">
        <f t="shared" si="1"/>
        <v>1.063284339061164E-2</v>
      </c>
      <c r="AG44" s="194">
        <f>INDEX('Data Table'!$BE$4:$BE$128,MATCH('Active &amp; Reserve'!C44,'Data Table'!$A$4:$A$128,0))</f>
        <v>250.61321561394789</v>
      </c>
      <c r="AH44" s="195">
        <f>INDEX('[3]60-Mile'!$V$4:$V$129,MATCH(AE44,'[3]60-Mile'!$A$4:$A$129,0))</f>
        <v>310.85714285714283</v>
      </c>
      <c r="AI44" s="196"/>
      <c r="AJ44" s="197">
        <f>INDEX('[3]60-Mile'!$X$4:$X$129,MATCH(AE44,'[3]60-Mile'!$A$4:$A$129,0))</f>
        <v>7.5068828444239211</v>
      </c>
      <c r="AK44" s="198">
        <f>INDEX('[3]60-Mile'!$AA$4:$AA$129,MATCH(AE44,'[3]60-Mile'!$A$4:$A$129,0))</f>
        <v>4.2857142857142856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0.75388447761194033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 t="shared" si="2"/>
        <v>69</v>
      </c>
      <c r="I45" s="172">
        <f>INDEX('Data Table'!$F$4:$F$128,MATCH('Active &amp; Reserve'!C45,'Data Table'!$A$4:$A$128,0))</f>
        <v>3.0342557747576751E-3</v>
      </c>
      <c r="J45" s="191">
        <f>'Data Table'!BV41</f>
        <v>293</v>
      </c>
      <c r="K45" s="191">
        <f>'Data Table'!BW41</f>
        <v>178</v>
      </c>
      <c r="L45" s="191">
        <f>'Data Table'!BX41</f>
        <v>195</v>
      </c>
      <c r="M45" s="191">
        <f>'Data Table'!BY41</f>
        <v>200</v>
      </c>
      <c r="N45" s="191">
        <f>'Data Table'!BZ41</f>
        <v>275</v>
      </c>
      <c r="O45" s="191">
        <f>'Data Table'!CA41</f>
        <v>149</v>
      </c>
      <c r="P45" s="191">
        <f>'Data Table'!CB41</f>
        <v>173</v>
      </c>
      <c r="Q45" s="191">
        <f>'Data Table'!CC41</f>
        <v>7</v>
      </c>
      <c r="R45" s="191">
        <f>'Data Table'!CD41</f>
        <v>2</v>
      </c>
      <c r="S45" s="191">
        <f>'Data Table'!CE41</f>
        <v>7</v>
      </c>
      <c r="T45" s="191">
        <f>'Data Table'!CF41</f>
        <v>4</v>
      </c>
      <c r="U45" s="191">
        <f>'Data Table'!CG41</f>
        <v>4</v>
      </c>
      <c r="V45" s="191">
        <f>'Data Table'!CH41</f>
        <v>1</v>
      </c>
      <c r="W45" s="191">
        <f>'Data Table'!CI41</f>
        <v>3</v>
      </c>
      <c r="X45" s="191">
        <f>'Data Table'!CK41</f>
        <v>4173</v>
      </c>
      <c r="Y45" s="191">
        <f>'Data Table'!CL41</f>
        <v>2379</v>
      </c>
      <c r="Z45" s="191">
        <f>'Data Table'!CM41</f>
        <v>2034</v>
      </c>
      <c r="AA45" s="191">
        <f>'Data Table'!CN41</f>
        <v>3739</v>
      </c>
      <c r="AB45" s="191">
        <f>'Data Table'!CO41</f>
        <v>4247</v>
      </c>
      <c r="AC45" s="191">
        <f>'Data Table'!CP41</f>
        <v>8365</v>
      </c>
      <c r="AD45" s="191">
        <f>'Data Table'!CQ41</f>
        <v>2124</v>
      </c>
      <c r="AE45" s="208" t="s">
        <v>171</v>
      </c>
      <c r="AF45" s="209">
        <f t="shared" si="1"/>
        <v>3.0342557747576751E-3</v>
      </c>
      <c r="AG45" s="210">
        <f>INDEX('Data Table'!$BE$4:$BE$128,MATCH('Active &amp; Reserve'!C45,'Data Table'!$A$4:$A$128,0))</f>
        <v>557.12520261133545</v>
      </c>
      <c r="AH45" s="211">
        <f>INDEX('[3]60-Mile'!$V$4:$V$129,MATCH(AE45,'[3]60-Mile'!$A$4:$A$129,0))</f>
        <v>209</v>
      </c>
      <c r="AI45" s="212"/>
      <c r="AJ45" s="213">
        <f>INDEX('[3]60-Mile'!$X$4:$X$129,MATCH(AE45,'[3]60-Mile'!$A$4:$A$129,0))</f>
        <v>10.35444670314417</v>
      </c>
      <c r="AK45" s="214">
        <f>INDEX('[3]60-Mile'!$AA$4:$AA$129,MATCH(AE45,'[3]60-Mile'!$A$4:$A$129,0))</f>
        <v>4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 t="shared" si="2"/>
        <v>73</v>
      </c>
      <c r="I46" s="172">
        <f>INDEX('Data Table'!$F$4:$F$128,MATCH('Active &amp; Reserve'!C46,'Data Table'!$A$4:$A$128,0))</f>
        <v>2.5640939088648449E-3</v>
      </c>
      <c r="J46" s="191">
        <f>'Data Table'!BV42</f>
        <v>31</v>
      </c>
      <c r="K46" s="191">
        <f>'Data Table'!BW42</f>
        <v>30</v>
      </c>
      <c r="L46" s="191">
        <f>'Data Table'!BX42</f>
        <v>25</v>
      </c>
      <c r="M46" s="191">
        <f>'Data Table'!BY42</f>
        <v>54</v>
      </c>
      <c r="N46" s="191">
        <f>'Data Table'!BZ42</f>
        <v>24</v>
      </c>
      <c r="O46" s="191">
        <f>'Data Table'!CA42</f>
        <v>22</v>
      </c>
      <c r="P46" s="191">
        <f>'Data Table'!CB42</f>
        <v>39</v>
      </c>
      <c r="Q46" s="191">
        <f>'Data Table'!CC42</f>
        <v>2</v>
      </c>
      <c r="R46" s="191">
        <f>'Data Table'!CD42</f>
        <v>0</v>
      </c>
      <c r="S46" s="191">
        <f>'Data Table'!CE42</f>
        <v>1</v>
      </c>
      <c r="T46" s="191">
        <f>'Data Table'!CF42</f>
        <v>1</v>
      </c>
      <c r="U46" s="191">
        <f>'Data Table'!CG42</f>
        <v>0</v>
      </c>
      <c r="V46" s="191">
        <f>'Data Table'!CH42</f>
        <v>0</v>
      </c>
      <c r="W46" s="191">
        <f>'Data Table'!CI42</f>
        <v>2</v>
      </c>
      <c r="X46" s="191">
        <f>'Data Table'!CK42</f>
        <v>1555</v>
      </c>
      <c r="Y46" s="191">
        <f>'Data Table'!CL42</f>
        <v>4089</v>
      </c>
      <c r="Z46" s="191">
        <f>'Data Table'!CM42</f>
        <v>3717</v>
      </c>
      <c r="AA46" s="191">
        <f>'Data Table'!CN42</f>
        <v>8189</v>
      </c>
      <c r="AB46" s="191">
        <f>'Data Table'!CO42</f>
        <v>11137</v>
      </c>
      <c r="AC46" s="191">
        <f>'Data Table'!CP42</f>
        <v>3501</v>
      </c>
      <c r="AD46" s="191">
        <f>'Data Table'!CQ42</f>
        <v>288</v>
      </c>
      <c r="AE46" s="189" t="s">
        <v>222</v>
      </c>
      <c r="AF46" s="138">
        <f t="shared" si="1"/>
        <v>2.5640939088648449E-3</v>
      </c>
      <c r="AG46" s="139">
        <f>INDEX('Data Table'!$BE$4:$BE$128,MATCH('Active &amp; Reserve'!C46,'Data Table'!$A$4:$A$128,0))</f>
        <v>186.42634076293331</v>
      </c>
      <c r="AH46" s="140">
        <f>INDEX('[3]60-Mile'!$V$4:$V$129,MATCH(AE46,'[3]60-Mile'!$A$4:$A$129,0))</f>
        <v>32.142857142857146</v>
      </c>
      <c r="AI46" s="187"/>
      <c r="AJ46" s="141">
        <f>INDEX('[3]60-Mile'!$X$4:$X$129,MATCH(AE46,'[3]60-Mile'!$A$4:$A$129,0))</f>
        <v>7.654719813031047</v>
      </c>
      <c r="AK46" s="142">
        <f>INDEX('[3]60-Mile'!$AA$4:$AA$129,MATCH(AE46,'[3]60-Mile'!$A$4:$A$129,0))</f>
        <v>0.8571428571428571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 t="shared" si="2"/>
        <v>9</v>
      </c>
      <c r="I47" s="172">
        <f>INDEX('Data Table'!$F$4:$F$128,MATCH('Active &amp; Reserve'!C47,'Data Table'!$A$4:$A$128,0))</f>
        <v>2.3635678855582571</v>
      </c>
      <c r="J47" s="191">
        <f>'Data Table'!BV43</f>
        <v>627</v>
      </c>
      <c r="K47" s="191">
        <f>'Data Table'!BW43</f>
        <v>654</v>
      </c>
      <c r="L47" s="191">
        <f>'Data Table'!BX43</f>
        <v>558</v>
      </c>
      <c r="M47" s="191">
        <f>'Data Table'!BY43</f>
        <v>632</v>
      </c>
      <c r="N47" s="191">
        <f>'Data Table'!BZ43</f>
        <v>664</v>
      </c>
      <c r="O47" s="191">
        <f>'Data Table'!CA43</f>
        <v>502</v>
      </c>
      <c r="P47" s="191">
        <f>'Data Table'!CB43</f>
        <v>463</v>
      </c>
      <c r="Q47" s="191">
        <f>'Data Table'!CC43</f>
        <v>91</v>
      </c>
      <c r="R47" s="191">
        <f>'Data Table'!CD43</f>
        <v>59</v>
      </c>
      <c r="S47" s="191">
        <f>'Data Table'!CE43</f>
        <v>121</v>
      </c>
      <c r="T47" s="191">
        <f>'Data Table'!CF43</f>
        <v>97</v>
      </c>
      <c r="U47" s="191">
        <f>'Data Table'!CG43</f>
        <v>45</v>
      </c>
      <c r="V47" s="191">
        <f>'Data Table'!CH43</f>
        <v>36</v>
      </c>
      <c r="W47" s="191">
        <f>'Data Table'!CI43</f>
        <v>11</v>
      </c>
      <c r="X47" s="191">
        <f>'Data Table'!CK43</f>
        <v>588</v>
      </c>
      <c r="Y47" s="191">
        <f>'Data Table'!CL43</f>
        <v>649</v>
      </c>
      <c r="Z47" s="191">
        <f>'Data Table'!CM43</f>
        <v>550</v>
      </c>
      <c r="AA47" s="191">
        <f>'Data Table'!CN43</f>
        <v>186</v>
      </c>
      <c r="AB47" s="191">
        <f>'Data Table'!CO43</f>
        <v>392</v>
      </c>
      <c r="AC47" s="191">
        <f>'Data Table'!CP43</f>
        <v>650</v>
      </c>
      <c r="AD47" s="191">
        <f>'Data Table'!CQ43</f>
        <v>326</v>
      </c>
      <c r="AE47" s="189" t="s">
        <v>210</v>
      </c>
      <c r="AF47" s="138">
        <f t="shared" si="1"/>
        <v>2.3635678855582571</v>
      </c>
      <c r="AG47" s="139">
        <f>INDEX('Data Table'!$BE$4:$BE$128,MATCH('Active &amp; Reserve'!C47,'Data Table'!$A$4:$A$128,0))</f>
        <v>1012.8591286044885</v>
      </c>
      <c r="AH47" s="140">
        <f>INDEX('[3]60-Mile'!$V$4:$V$129,MATCH(AE47,'[3]60-Mile'!$A$4:$A$129,0))</f>
        <v>585.71428571428567</v>
      </c>
      <c r="AI47" s="187"/>
      <c r="AJ47" s="141">
        <f>INDEX('[3]60-Mile'!$X$4:$X$129,MATCH(AE47,'[3]60-Mile'!$A$4:$A$129,0))</f>
        <v>71.929453967978546</v>
      </c>
      <c r="AK47" s="142">
        <f>INDEX('[3]60-Mile'!$AA$4:$AA$129,MATCH(AE47,'[3]60-Mile'!$A$4:$A$129,0))</f>
        <v>65.714285714285708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 t="shared" si="2"/>
        <v>33</v>
      </c>
      <c r="I48" s="172">
        <f>INDEX('Data Table'!$F$4:$F$128,MATCH('Active &amp; Reserve'!C48,'Data Table'!$A$4:$A$128,0))</f>
        <v>4.949398559231049E-2</v>
      </c>
      <c r="J48" s="191">
        <f>'Data Table'!BV44</f>
        <v>720</v>
      </c>
      <c r="K48" s="191">
        <f>'Data Table'!BW44</f>
        <v>664</v>
      </c>
      <c r="L48" s="191">
        <f>'Data Table'!BX44</f>
        <v>924</v>
      </c>
      <c r="M48" s="191">
        <f>'Data Table'!BY44</f>
        <v>568</v>
      </c>
      <c r="N48" s="191">
        <f>'Data Table'!BZ44</f>
        <v>668</v>
      </c>
      <c r="O48" s="191">
        <f>'Data Table'!CA44</f>
        <v>857</v>
      </c>
      <c r="P48" s="191">
        <f>'Data Table'!CB44</f>
        <v>437</v>
      </c>
      <c r="Q48" s="191">
        <f>'Data Table'!CC44</f>
        <v>24</v>
      </c>
      <c r="R48" s="191">
        <f>'Data Table'!CD44</f>
        <v>29</v>
      </c>
      <c r="S48" s="191">
        <f>'Data Table'!CE44</f>
        <v>14</v>
      </c>
      <c r="T48" s="191">
        <f>'Data Table'!CF44</f>
        <v>24</v>
      </c>
      <c r="U48" s="191">
        <f>'Data Table'!CG44</f>
        <v>14</v>
      </c>
      <c r="V48" s="191">
        <f>'Data Table'!CH44</f>
        <v>13</v>
      </c>
      <c r="W48" s="191">
        <f>'Data Table'!CI44</f>
        <v>5</v>
      </c>
      <c r="X48" s="191">
        <f>'Data Table'!CK44</f>
        <v>2925</v>
      </c>
      <c r="Y48" s="191">
        <f>'Data Table'!CL44</f>
        <v>2071</v>
      </c>
      <c r="Z48" s="191">
        <f>'Data Table'!CM44</f>
        <v>2199</v>
      </c>
      <c r="AA48" s="191">
        <f>'Data Table'!CN44</f>
        <v>1085</v>
      </c>
      <c r="AB48" s="191">
        <f>'Data Table'!CO44</f>
        <v>1954</v>
      </c>
      <c r="AC48" s="191">
        <f>'Data Table'!CP44</f>
        <v>1708</v>
      </c>
      <c r="AD48" s="191">
        <f>'Data Table'!CQ44</f>
        <v>573</v>
      </c>
      <c r="AE48" s="189" t="s">
        <v>240</v>
      </c>
      <c r="AF48" s="138">
        <f t="shared" si="1"/>
        <v>4.949398559231049E-2</v>
      </c>
      <c r="AG48" s="139">
        <f>INDEX('Data Table'!$BE$4:$BE$128,MATCH('Active &amp; Reserve'!C48,'Data Table'!$A$4:$A$128,0))</f>
        <v>938.95039411120035</v>
      </c>
      <c r="AH48" s="140">
        <f>INDEX('[3]60-Mile'!$V$4:$V$129,MATCH(AE48,'[3]60-Mile'!$A$4:$A$129,0))</f>
        <v>691.14285714285711</v>
      </c>
      <c r="AI48" s="187"/>
      <c r="AJ48" s="141">
        <f>INDEX('[3]60-Mile'!$X$4:$X$129,MATCH(AE48,'[3]60-Mile'!$A$4:$A$129,0))</f>
        <v>34.665365195061099</v>
      </c>
      <c r="AK48" s="142">
        <f>INDEX('[3]60-Mile'!$AA$4:$AA$129,MATCH(AE48,'[3]60-Mile'!$A$4:$A$129,0))</f>
        <v>17.571428571428573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 t="shared" si="2"/>
        <v>56</v>
      </c>
      <c r="I49" s="172">
        <f>INDEX('Data Table'!$F$4:$F$128,MATCH('Active &amp; Reserve'!C49,'Data Table'!$A$4:$A$128,0))</f>
        <v>6.943809567315929E-3</v>
      </c>
      <c r="J49" s="191">
        <f>'Data Table'!BV45</f>
        <v>101</v>
      </c>
      <c r="K49" s="191">
        <f>'Data Table'!BW45</f>
        <v>115</v>
      </c>
      <c r="L49" s="191">
        <f>'Data Table'!BX45</f>
        <v>141</v>
      </c>
      <c r="M49" s="191">
        <f>'Data Table'!BY45</f>
        <v>213</v>
      </c>
      <c r="N49" s="191">
        <f>'Data Table'!BZ45</f>
        <v>182</v>
      </c>
      <c r="O49" s="191">
        <f>'Data Table'!CA45</f>
        <v>116</v>
      </c>
      <c r="P49" s="191">
        <f>'Data Table'!CB45</f>
        <v>160</v>
      </c>
      <c r="Q49" s="191">
        <f>'Data Table'!CC45</f>
        <v>0</v>
      </c>
      <c r="R49" s="191">
        <f>'Data Table'!CD45</f>
        <v>5</v>
      </c>
      <c r="S49" s="191">
        <f>'Data Table'!CE45</f>
        <v>3</v>
      </c>
      <c r="T49" s="191">
        <f>'Data Table'!CF45</f>
        <v>3</v>
      </c>
      <c r="U49" s="191">
        <f>'Data Table'!CG45</f>
        <v>2</v>
      </c>
      <c r="V49" s="191">
        <f>'Data Table'!CH45</f>
        <v>1</v>
      </c>
      <c r="W49" s="191">
        <f>'Data Table'!CI45</f>
        <v>6</v>
      </c>
      <c r="X49" s="191">
        <f>'Data Table'!CK45</f>
        <v>1788</v>
      </c>
      <c r="Y49" s="191">
        <f>'Data Table'!CL45</f>
        <v>4386</v>
      </c>
      <c r="Z49" s="191">
        <f>'Data Table'!CM45</f>
        <v>-4032</v>
      </c>
      <c r="AA49" s="191">
        <f>'Data Table'!CN45</f>
        <v>0</v>
      </c>
      <c r="AB49" s="191">
        <f>'Data Table'!CO45</f>
        <v>-1770</v>
      </c>
      <c r="AC49" s="191">
        <f>'Data Table'!CP45</f>
        <v>1662</v>
      </c>
      <c r="AD49" s="191">
        <f>'Data Table'!CQ45</f>
        <v>-959</v>
      </c>
      <c r="AE49" s="189" t="s">
        <v>206</v>
      </c>
      <c r="AF49" s="138">
        <f t="shared" si="1"/>
        <v>6.943809567315929E-3</v>
      </c>
      <c r="AG49" s="139">
        <f>INDEX('Data Table'!$BE$4:$BE$128,MATCH('Active &amp; Reserve'!C49,'Data Table'!$A$4:$A$128,0))</f>
        <v>358.99944498316182</v>
      </c>
      <c r="AH49" s="140">
        <f>INDEX('[3]60-Mile'!$V$4:$V$129,MATCH(AE49,'[3]60-Mile'!$A$4:$A$129,0))</f>
        <v>146.85714285714286</v>
      </c>
      <c r="AI49" s="187"/>
      <c r="AJ49" s="141">
        <f>INDEX('[3]60-Mile'!$X$4:$X$129,MATCH(AE49,'[3]60-Mile'!$A$4:$A$129,0))</f>
        <v>15.07381839456326</v>
      </c>
      <c r="AK49" s="142">
        <f>INDEX('[3]60-Mile'!$AA$4:$AA$129,MATCH(AE49,'[3]60-Mile'!$A$4:$A$129,0))</f>
        <v>2.8571428571428572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 t="shared" si="2"/>
        <v>45</v>
      </c>
      <c r="I50" s="172">
        <f>INDEX('Data Table'!$F$4:$F$128,MATCH('Active &amp; Reserve'!C50,'Data Table'!$A$4:$A$128,0))</f>
        <v>1.5983998417173056E-2</v>
      </c>
      <c r="J50" s="191">
        <f>'Data Table'!BV46</f>
        <v>78</v>
      </c>
      <c r="K50" s="191">
        <f>'Data Table'!BW46</f>
        <v>112</v>
      </c>
      <c r="L50" s="191">
        <f>'Data Table'!BX46</f>
        <v>59</v>
      </c>
      <c r="M50" s="191">
        <f>'Data Table'!BY46</f>
        <v>77</v>
      </c>
      <c r="N50" s="191">
        <f>'Data Table'!BZ46</f>
        <v>88</v>
      </c>
      <c r="O50" s="191">
        <f>'Data Table'!CA46</f>
        <v>78</v>
      </c>
      <c r="P50" s="191">
        <f>'Data Table'!CB46</f>
        <v>131</v>
      </c>
      <c r="Q50" s="191">
        <f>'Data Table'!CC46</f>
        <v>3</v>
      </c>
      <c r="R50" s="191">
        <f>'Data Table'!CD46</f>
        <v>7</v>
      </c>
      <c r="S50" s="191">
        <f>'Data Table'!CE46</f>
        <v>4</v>
      </c>
      <c r="T50" s="191">
        <f>'Data Table'!CF46</f>
        <v>3</v>
      </c>
      <c r="U50" s="191">
        <f>'Data Table'!CG46</f>
        <v>1</v>
      </c>
      <c r="V50" s="191">
        <f>'Data Table'!CH46</f>
        <v>4</v>
      </c>
      <c r="W50" s="191">
        <f>'Data Table'!CI46</f>
        <v>4</v>
      </c>
      <c r="X50" s="191">
        <f>'Data Table'!CK46</f>
        <v>0</v>
      </c>
      <c r="Y50" s="191">
        <f>'Data Table'!CL46</f>
        <v>-2142</v>
      </c>
      <c r="Z50" s="191">
        <f>'Data Table'!CM46</f>
        <v>6138</v>
      </c>
      <c r="AA50" s="191">
        <f>'Data Table'!CN46</f>
        <v>-90</v>
      </c>
      <c r="AB50" s="191">
        <f>'Data Table'!CO46</f>
        <v>5116</v>
      </c>
      <c r="AC50" s="191">
        <f>'Data Table'!CP46</f>
        <v>-17</v>
      </c>
      <c r="AD50" s="191">
        <f>'Data Table'!CQ46</f>
        <v>0</v>
      </c>
      <c r="AE50" s="189" t="s">
        <v>195</v>
      </c>
      <c r="AF50" s="138">
        <f t="shared" si="1"/>
        <v>1.5983998417173056E-2</v>
      </c>
      <c r="AG50" s="139">
        <f>INDEX('Data Table'!$BE$4:$BE$128,MATCH('Active &amp; Reserve'!C50,'Data Table'!$A$4:$A$128,0))</f>
        <v>802.70644675430935</v>
      </c>
      <c r="AH50" s="140">
        <f>INDEX('[3]60-Mile'!$V$4:$V$129,MATCH(AE50,'[3]60-Mile'!$A$4:$A$129,0))</f>
        <v>89</v>
      </c>
      <c r="AI50" s="187"/>
      <c r="AJ50" s="141">
        <f>INDEX('[3]60-Mile'!$X$4:$X$129,MATCH(AE50,'[3]60-Mile'!$A$4:$A$129,0))</f>
        <v>27.078413507131035</v>
      </c>
      <c r="AK50" s="142">
        <f>INDEX('[3]60-Mile'!$AA$4:$AA$129,MATCH(AE50,'[3]60-Mile'!$A$4:$A$129,0))</f>
        <v>3.7142857142857144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 t="shared" si="2"/>
        <v>121</v>
      </c>
      <c r="I51" s="172">
        <f>INDEX('Data Table'!$F$4:$F$128,MATCH('Active &amp; Reserve'!C51,'Data Table'!$A$4:$A$128,0))</f>
        <v>7.2429126141000076E-9</v>
      </c>
      <c r="J51" s="191">
        <f>'Data Table'!BV47</f>
        <v>0</v>
      </c>
      <c r="K51" s="191">
        <f>'Data Table'!BW47</f>
        <v>1</v>
      </c>
      <c r="L51" s="191">
        <f>'Data Table'!BX47</f>
        <v>1</v>
      </c>
      <c r="M51" s="191">
        <f>'Data Table'!BY47</f>
        <v>1</v>
      </c>
      <c r="N51" s="191">
        <f>'Data Table'!BZ47</f>
        <v>0</v>
      </c>
      <c r="O51" s="191">
        <f>'Data Table'!CA47</f>
        <v>0</v>
      </c>
      <c r="P51" s="191">
        <f>'Data Table'!CB47</f>
        <v>4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1819</v>
      </c>
      <c r="Y51" s="191">
        <f>'Data Table'!CL47</f>
        <v>1894</v>
      </c>
      <c r="Z51" s="191">
        <f>'Data Table'!CM47</f>
        <v>2974</v>
      </c>
      <c r="AA51" s="191">
        <f>'Data Table'!CN47</f>
        <v>1993</v>
      </c>
      <c r="AB51" s="191">
        <f>'Data Table'!CO47</f>
        <v>781</v>
      </c>
      <c r="AC51" s="191">
        <f>'Data Table'!CP47</f>
        <v>339</v>
      </c>
      <c r="AD51" s="191">
        <f>'Data Table'!CQ47</f>
        <v>3078</v>
      </c>
      <c r="AE51" s="189" t="s">
        <v>200</v>
      </c>
      <c r="AF51" s="138">
        <f t="shared" si="1"/>
        <v>7.2429126141000076E-9</v>
      </c>
      <c r="AG51" s="139">
        <f>INDEX('Data Table'!$BE$4:$BE$128,MATCH('Active &amp; Reserve'!C51,'Data Table'!$A$4:$A$128,0))</f>
        <v>51.889029048909883</v>
      </c>
      <c r="AH51" s="140">
        <f>INDEX('[3]60-Mile'!$V$4:$V$129,MATCH(AE51,'[3]60-Mile'!$A$4:$A$129,0))</f>
        <v>1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 t="shared" si="2"/>
        <v>18</v>
      </c>
      <c r="I52" s="172">
        <f>INDEX('Data Table'!$F$4:$F$128,MATCH('Active &amp; Reserve'!C52,'Data Table'!$A$4:$A$128,0))</f>
        <v>0.24404917960353381</v>
      </c>
      <c r="J52" s="191">
        <f>'Data Table'!BV48</f>
        <v>51</v>
      </c>
      <c r="K52" s="191">
        <f>'Data Table'!BW48</f>
        <v>63</v>
      </c>
      <c r="L52" s="191">
        <f>'Data Table'!BX48</f>
        <v>55</v>
      </c>
      <c r="M52" s="191">
        <f>'Data Table'!BY48</f>
        <v>66</v>
      </c>
      <c r="N52" s="191">
        <f>'Data Table'!BZ48</f>
        <v>115</v>
      </c>
      <c r="O52" s="191">
        <f>'Data Table'!CA48</f>
        <v>48</v>
      </c>
      <c r="P52" s="191">
        <f>'Data Table'!CB48</f>
        <v>51</v>
      </c>
      <c r="Q52" s="191">
        <f>'Data Table'!CC48</f>
        <v>7</v>
      </c>
      <c r="R52" s="191">
        <f>'Data Table'!CD48</f>
        <v>4</v>
      </c>
      <c r="S52" s="191">
        <f>'Data Table'!CE48</f>
        <v>7</v>
      </c>
      <c r="T52" s="191">
        <f>'Data Table'!CF48</f>
        <v>5</v>
      </c>
      <c r="U52" s="191">
        <f>'Data Table'!CG48</f>
        <v>4</v>
      </c>
      <c r="V52" s="191">
        <f>'Data Table'!CH48</f>
        <v>4</v>
      </c>
      <c r="W52" s="191">
        <f>'Data Table'!CI48</f>
        <v>3</v>
      </c>
      <c r="X52" s="191">
        <f>'Data Table'!CK48</f>
        <v>51192</v>
      </c>
      <c r="Y52" s="191">
        <f>'Data Table'!CL48</f>
        <v>53079</v>
      </c>
      <c r="Z52" s="191">
        <f>'Data Table'!CM48</f>
        <v>55730</v>
      </c>
      <c r="AA52" s="191">
        <f>'Data Table'!CN48</f>
        <v>66815</v>
      </c>
      <c r="AB52" s="191">
        <f>'Data Table'!CO48</f>
        <v>52625</v>
      </c>
      <c r="AC52" s="191">
        <f>'Data Table'!CP48</f>
        <v>51034</v>
      </c>
      <c r="AD52" s="191">
        <f>'Data Table'!CQ48</f>
        <v>43143</v>
      </c>
      <c r="AE52" s="189" t="s">
        <v>238</v>
      </c>
      <c r="AF52" s="138">
        <f t="shared" si="1"/>
        <v>0.24404917960353381</v>
      </c>
      <c r="AG52" s="139">
        <f>INDEX('Data Table'!$BE$4:$BE$128,MATCH('Active &amp; Reserve'!C52,'Data Table'!$A$4:$A$128,0))</f>
        <v>334.08848282848243</v>
      </c>
      <c r="AH52" s="140">
        <f>INDEX('[3]60-Mile'!$V$4:$V$129,MATCH(AE52,'[3]60-Mile'!$A$4:$A$129,0))</f>
        <v>64.142857142857139</v>
      </c>
      <c r="AI52" s="187"/>
      <c r="AJ52" s="141">
        <f>INDEX('[3]60-Mile'!$X$4:$X$129,MATCH(AE52,'[3]60-Mile'!$A$4:$A$129,0))</f>
        <v>18.18663488451184</v>
      </c>
      <c r="AK52" s="142">
        <f>INDEX('[3]60-Mile'!$AA$4:$AA$129,MATCH(AE52,'[3]60-Mile'!$A$4:$A$129,0))</f>
        <v>4.8571428571428568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 t="shared" si="2"/>
        <v>7</v>
      </c>
      <c r="I53" s="172">
        <f>INDEX('Data Table'!$F$4:$F$128,MATCH('Active &amp; Reserve'!C53,'Data Table'!$A$4:$A$128,0))</f>
        <v>3.7148810646068267</v>
      </c>
      <c r="J53" s="191">
        <f>'Data Table'!BV49</f>
        <v>1180</v>
      </c>
      <c r="K53" s="191">
        <f>'Data Table'!BW49</f>
        <v>1205</v>
      </c>
      <c r="L53" s="191">
        <f>'Data Table'!BX49</f>
        <v>1284</v>
      </c>
      <c r="M53" s="191">
        <f>'Data Table'!BY49</f>
        <v>1205</v>
      </c>
      <c r="N53" s="191">
        <f>'Data Table'!BZ49</f>
        <v>1129</v>
      </c>
      <c r="O53" s="191">
        <f>'Data Table'!CA49</f>
        <v>1260</v>
      </c>
      <c r="P53" s="191">
        <f>'Data Table'!CB49</f>
        <v>781</v>
      </c>
      <c r="Q53" s="191">
        <f>'Data Table'!CC49</f>
        <v>55</v>
      </c>
      <c r="R53" s="191">
        <f>'Data Table'!CD49</f>
        <v>64</v>
      </c>
      <c r="S53" s="191">
        <f>'Data Table'!CE49</f>
        <v>62</v>
      </c>
      <c r="T53" s="191">
        <f>'Data Table'!CF49</f>
        <v>48</v>
      </c>
      <c r="U53" s="191">
        <f>'Data Table'!CG49</f>
        <v>49</v>
      </c>
      <c r="V53" s="191">
        <f>'Data Table'!CH49</f>
        <v>32</v>
      </c>
      <c r="W53" s="191">
        <f>'Data Table'!CI49</f>
        <v>15</v>
      </c>
      <c r="X53" s="191">
        <f>'Data Table'!CK49</f>
        <v>3740</v>
      </c>
      <c r="Y53" s="191">
        <f>'Data Table'!CL49</f>
        <v>633</v>
      </c>
      <c r="Z53" s="191">
        <f>'Data Table'!CM49</f>
        <v>1588</v>
      </c>
      <c r="AA53" s="191">
        <f>'Data Table'!CN49</f>
        <v>2530</v>
      </c>
      <c r="AB53" s="191">
        <f>'Data Table'!CO49</f>
        <v>2517</v>
      </c>
      <c r="AC53" s="191">
        <f>'Data Table'!CP49</f>
        <v>2390</v>
      </c>
      <c r="AD53" s="191">
        <f>'Data Table'!CQ49</f>
        <v>1579</v>
      </c>
      <c r="AE53" s="189" t="s">
        <v>205</v>
      </c>
      <c r="AF53" s="138">
        <f t="shared" si="1"/>
        <v>3.7148810646068267</v>
      </c>
      <c r="AG53" s="139">
        <f>INDEX('Data Table'!$BE$4:$BE$128,MATCH('Active &amp; Reserve'!C53,'Data Table'!$A$4:$A$128,0))</f>
        <v>950.76239107150877</v>
      </c>
      <c r="AH53" s="140">
        <f>INDEX('[3]60-Mile'!$V$4:$V$129,MATCH(AE53,'[3]60-Mile'!$A$4:$A$129,0))</f>
        <v>1149.1428571428571</v>
      </c>
      <c r="AI53" s="187"/>
      <c r="AJ53" s="141">
        <f>INDEX('[3]60-Mile'!$X$4:$X$129,MATCH(AE53,'[3]60-Mile'!$A$4:$A$129,0))</f>
        <v>45.356495751621367</v>
      </c>
      <c r="AK53" s="142">
        <f>INDEX('[3]60-Mile'!$AA$4:$AA$129,MATCH(AE53,'[3]60-Mile'!$A$4:$A$129,0))</f>
        <v>46.428571428571431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 t="shared" si="2"/>
        <v>3</v>
      </c>
      <c r="I54" s="172">
        <f>INDEX('Data Table'!$F$4:$F$128,MATCH('Active &amp; Reserve'!C54,'Data Table'!$A$4:$A$128,0))</f>
        <v>13.262933352351942</v>
      </c>
      <c r="J54" s="191">
        <f>'Data Table'!BV50</f>
        <v>518</v>
      </c>
      <c r="K54" s="191">
        <f>'Data Table'!BW50</f>
        <v>540</v>
      </c>
      <c r="L54" s="191">
        <f>'Data Table'!BX50</f>
        <v>401</v>
      </c>
      <c r="M54" s="191">
        <f>'Data Table'!BY50</f>
        <v>572</v>
      </c>
      <c r="N54" s="191">
        <f>'Data Table'!BZ50</f>
        <v>410</v>
      </c>
      <c r="O54" s="191">
        <f>'Data Table'!CA50</f>
        <v>255</v>
      </c>
      <c r="P54" s="191">
        <f>'Data Table'!CB50</f>
        <v>342</v>
      </c>
      <c r="Q54" s="191">
        <f>'Data Table'!CC50</f>
        <v>61</v>
      </c>
      <c r="R54" s="191">
        <f>'Data Table'!CD50</f>
        <v>77</v>
      </c>
      <c r="S54" s="191">
        <f>'Data Table'!CE50</f>
        <v>122</v>
      </c>
      <c r="T54" s="191">
        <f>'Data Table'!CF50</f>
        <v>93</v>
      </c>
      <c r="U54" s="191">
        <f>'Data Table'!CG50</f>
        <v>43</v>
      </c>
      <c r="V54" s="191">
        <f>'Data Table'!CH50</f>
        <v>48</v>
      </c>
      <c r="W54" s="191">
        <f>'Data Table'!CI50</f>
        <v>19</v>
      </c>
      <c r="X54" s="191">
        <f>'Data Table'!CK50</f>
        <v>14513</v>
      </c>
      <c r="Y54" s="191">
        <f>'Data Table'!CL50</f>
        <v>15689</v>
      </c>
      <c r="Z54" s="191">
        <f>'Data Table'!CM50</f>
        <v>53102</v>
      </c>
      <c r="AA54" s="191">
        <f>'Data Table'!CN50</f>
        <v>-5013</v>
      </c>
      <c r="AB54" s="191">
        <f>'Data Table'!CO50</f>
        <v>38267</v>
      </c>
      <c r="AC54" s="191">
        <f>'Data Table'!CP50</f>
        <v>11334</v>
      </c>
      <c r="AD54" s="191">
        <f>'Data Table'!CQ50</f>
        <v>11418</v>
      </c>
      <c r="AE54" s="189" t="s">
        <v>174</v>
      </c>
      <c r="AF54" s="138">
        <f t="shared" si="1"/>
        <v>13.262933352351942</v>
      </c>
      <c r="AG54" s="139">
        <f>INDEX('Data Table'!$BE$4:$BE$128,MATCH('Active &amp; Reserve'!C54,'Data Table'!$A$4:$A$128,0))</f>
        <v>1436.2666940005433</v>
      </c>
      <c r="AH54" s="140">
        <f>INDEX('[3]60-Mile'!$V$4:$V$129,MATCH(AE54,'[3]60-Mile'!$A$4:$A$129,0))</f>
        <v>434</v>
      </c>
      <c r="AI54" s="187"/>
      <c r="AJ54" s="141">
        <f>INDEX('[3]60-Mile'!$X$4:$X$129,MATCH(AE54,'[3]60-Mile'!$A$4:$A$129,0))</f>
        <v>98.019532123652553</v>
      </c>
      <c r="AK54" s="142">
        <f>INDEX('[3]60-Mile'!$AA$4:$AA$129,MATCH(AE54,'[3]60-Mile'!$A$4:$A$129,0))</f>
        <v>66.142857142857139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 t="shared" si="2"/>
        <v>71</v>
      </c>
      <c r="I55" s="172">
        <f>INDEX('Data Table'!$F$4:$F$128,MATCH('Active &amp; Reserve'!C55,'Data Table'!$A$4:$A$128,0))</f>
        <v>2.9025267250521779E-3</v>
      </c>
      <c r="J55" s="191">
        <f>'Data Table'!BV51</f>
        <v>143</v>
      </c>
      <c r="K55" s="191">
        <f>'Data Table'!BW51</f>
        <v>208</v>
      </c>
      <c r="L55" s="191">
        <f>'Data Table'!BX51</f>
        <v>238</v>
      </c>
      <c r="M55" s="191">
        <f>'Data Table'!BY51</f>
        <v>238</v>
      </c>
      <c r="N55" s="191">
        <f>'Data Table'!BZ51</f>
        <v>191</v>
      </c>
      <c r="O55" s="191">
        <f>'Data Table'!CA51</f>
        <v>229</v>
      </c>
      <c r="P55" s="191">
        <f>'Data Table'!CB51</f>
        <v>198</v>
      </c>
      <c r="Q55" s="191">
        <f>'Data Table'!CC51</f>
        <v>18</v>
      </c>
      <c r="R55" s="191">
        <f>'Data Table'!CD51</f>
        <v>22</v>
      </c>
      <c r="S55" s="191">
        <f>'Data Table'!CE51</f>
        <v>7</v>
      </c>
      <c r="T55" s="191">
        <f>'Data Table'!CF51</f>
        <v>8</v>
      </c>
      <c r="U55" s="191">
        <f>'Data Table'!CG51</f>
        <v>4</v>
      </c>
      <c r="V55" s="191">
        <f>'Data Table'!CH51</f>
        <v>3</v>
      </c>
      <c r="W55" s="191">
        <f>'Data Table'!CI51</f>
        <v>7</v>
      </c>
      <c r="X55" s="191">
        <f>'Data Table'!CK51</f>
        <v>11777</v>
      </c>
      <c r="Y55" s="191">
        <f>'Data Table'!CL51</f>
        <v>6246</v>
      </c>
      <c r="Z55" s="191">
        <f>'Data Table'!CM51</f>
        <v>4184</v>
      </c>
      <c r="AA55" s="191">
        <f>'Data Table'!CN51</f>
        <v>8801</v>
      </c>
      <c r="AB55" s="191">
        <f>'Data Table'!CO51</f>
        <v>6848</v>
      </c>
      <c r="AC55" s="191">
        <f>'Data Table'!CP51</f>
        <v>4184</v>
      </c>
      <c r="AD55" s="191">
        <f>'Data Table'!CQ51</f>
        <v>10322</v>
      </c>
      <c r="AE55" s="189" t="s">
        <v>226</v>
      </c>
      <c r="AF55" s="138">
        <f t="shared" si="1"/>
        <v>2.9025267250521779E-3</v>
      </c>
      <c r="AG55" s="139">
        <f>INDEX('Data Table'!$BE$4:$BE$128,MATCH('Active &amp; Reserve'!C55,'Data Table'!$A$4:$A$128,0))</f>
        <v>385.72412674361317</v>
      </c>
      <c r="AH55" s="140">
        <f>INDEX('[3]60-Mile'!$V$4:$V$129,MATCH(AE55,'[3]60-Mile'!$A$4:$A$129,0))</f>
        <v>206.42857142857142</v>
      </c>
      <c r="AI55" s="187"/>
      <c r="AJ55" s="141">
        <f>INDEX('[3]60-Mile'!$X$4:$X$129,MATCH(AE55,'[3]60-Mile'!$A$4:$A$129,0))</f>
        <v>15.19659387243585</v>
      </c>
      <c r="AK55" s="142">
        <f>INDEX('[3]60-Mile'!$AA$4:$AA$129,MATCH(AE55,'[3]60-Mile'!$A$4:$A$129,0))</f>
        <v>9.8571428571428577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 t="shared" si="2"/>
        <v>59</v>
      </c>
      <c r="I56" s="172">
        <f>INDEX('Data Table'!$F$4:$F$128,MATCH('Active &amp; Reserve'!C56,'Data Table'!$A$4:$A$128,0))</f>
        <v>5.6408790832113438E-3</v>
      </c>
      <c r="J56" s="191">
        <f>'Data Table'!BV52</f>
        <v>121</v>
      </c>
      <c r="K56" s="191">
        <f>'Data Table'!BW52</f>
        <v>176</v>
      </c>
      <c r="L56" s="191">
        <f>'Data Table'!BX52</f>
        <v>186</v>
      </c>
      <c r="M56" s="191">
        <f>'Data Table'!BY52</f>
        <v>153</v>
      </c>
      <c r="N56" s="191">
        <f>'Data Table'!BZ52</f>
        <v>122</v>
      </c>
      <c r="O56" s="191">
        <f>'Data Table'!CA52</f>
        <v>156</v>
      </c>
      <c r="P56" s="191">
        <f>'Data Table'!CB52</f>
        <v>99</v>
      </c>
      <c r="Q56" s="191">
        <f>'Data Table'!CC52</f>
        <v>15</v>
      </c>
      <c r="R56" s="191">
        <f>'Data Table'!CD52</f>
        <v>17</v>
      </c>
      <c r="S56" s="191">
        <f>'Data Table'!CE52</f>
        <v>6</v>
      </c>
      <c r="T56" s="191">
        <f>'Data Table'!CF52</f>
        <v>4</v>
      </c>
      <c r="U56" s="191">
        <f>'Data Table'!CG52</f>
        <v>5</v>
      </c>
      <c r="V56" s="191">
        <f>'Data Table'!CH52</f>
        <v>2</v>
      </c>
      <c r="W56" s="191">
        <f>'Data Table'!CI52</f>
        <v>2</v>
      </c>
      <c r="X56" s="191">
        <f>'Data Table'!CK52</f>
        <v>11777</v>
      </c>
      <c r="Y56" s="191">
        <f>'Data Table'!CL52</f>
        <v>6246</v>
      </c>
      <c r="Z56" s="191">
        <f>'Data Table'!CM52</f>
        <v>4184</v>
      </c>
      <c r="AA56" s="191">
        <f>'Data Table'!CN52</f>
        <v>8801</v>
      </c>
      <c r="AB56" s="191">
        <f>'Data Table'!CO52</f>
        <v>6848</v>
      </c>
      <c r="AC56" s="191">
        <f>'Data Table'!CP52</f>
        <v>4184</v>
      </c>
      <c r="AD56" s="191">
        <f>'Data Table'!CQ52</f>
        <v>10322</v>
      </c>
      <c r="AE56" s="189" t="s">
        <v>203</v>
      </c>
      <c r="AF56" s="138">
        <f t="shared" si="1"/>
        <v>5.6408790832113438E-3</v>
      </c>
      <c r="AG56" s="139">
        <f>INDEX('Data Table'!$BE$4:$BE$128,MATCH('Active &amp; Reserve'!C56,'Data Table'!$A$4:$A$128,0))</f>
        <v>401.75028516455336</v>
      </c>
      <c r="AH56" s="140">
        <f>INDEX('[3]60-Mile'!$V$4:$V$129,MATCH(AE56,'[3]60-Mile'!$A$4:$A$129,0))</f>
        <v>144.71428571428572</v>
      </c>
      <c r="AI56" s="187"/>
      <c r="AJ56" s="141">
        <f>INDEX('[3]60-Mile'!$X$4:$X$129,MATCH(AE56,'[3]60-Mile'!$A$4:$A$129,0))</f>
        <v>17.862656585323531</v>
      </c>
      <c r="AK56" s="142">
        <f>INDEX('[3]60-Mile'!$AA$4:$AA$129,MATCH(AE56,'[3]60-Mile'!$A$4:$A$129,0))</f>
        <v>7.2857142857142856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 t="shared" si="2"/>
        <v>27</v>
      </c>
      <c r="I57" s="172">
        <f>INDEX('Data Table'!$F$4:$F$128,MATCH('Active &amp; Reserve'!C57,'Data Table'!$A$4:$A$128,0))</f>
        <v>6.0410375290711756E-2</v>
      </c>
      <c r="J57" s="191">
        <f>'Data Table'!BV53</f>
        <v>49</v>
      </c>
      <c r="K57" s="191">
        <f>'Data Table'!BW53</f>
        <v>132</v>
      </c>
      <c r="L57" s="191">
        <f>'Data Table'!BX53</f>
        <v>97</v>
      </c>
      <c r="M57" s="191">
        <f>'Data Table'!BY53</f>
        <v>609</v>
      </c>
      <c r="N57" s="191">
        <f>'Data Table'!BZ53</f>
        <v>153</v>
      </c>
      <c r="O57" s="191">
        <f>'Data Table'!CA53</f>
        <v>240</v>
      </c>
      <c r="P57" s="191">
        <f>'Data Table'!CB53</f>
        <v>95</v>
      </c>
      <c r="Q57" s="191">
        <f>'Data Table'!CC53</f>
        <v>18</v>
      </c>
      <c r="R57" s="191">
        <f>'Data Table'!CD53</f>
        <v>11</v>
      </c>
      <c r="S57" s="191">
        <f>'Data Table'!CE53</f>
        <v>22</v>
      </c>
      <c r="T57" s="191">
        <f>'Data Table'!CF53</f>
        <v>123</v>
      </c>
      <c r="U57" s="191">
        <f>'Data Table'!CG53</f>
        <v>18</v>
      </c>
      <c r="V57" s="191">
        <f>'Data Table'!CH53</f>
        <v>3</v>
      </c>
      <c r="W57" s="191">
        <f>'Data Table'!CI53</f>
        <v>11</v>
      </c>
      <c r="X57" s="191">
        <f>'Data Table'!CK53</f>
        <v>11777</v>
      </c>
      <c r="Y57" s="191">
        <f>'Data Table'!CL53</f>
        <v>6246</v>
      </c>
      <c r="Z57" s="191">
        <f>'Data Table'!CM53</f>
        <v>4184</v>
      </c>
      <c r="AA57" s="191">
        <f>'Data Table'!CN53</f>
        <v>8801</v>
      </c>
      <c r="AB57" s="191">
        <f>'Data Table'!CO53</f>
        <v>6848</v>
      </c>
      <c r="AC57" s="191">
        <f>'Data Table'!CP53</f>
        <v>4184</v>
      </c>
      <c r="AD57" s="191">
        <f>'Data Table'!CQ53</f>
        <v>10322</v>
      </c>
      <c r="AE57" s="189" t="s">
        <v>228</v>
      </c>
      <c r="AF57" s="138">
        <f t="shared" si="1"/>
        <v>6.0410375290711756E-2</v>
      </c>
      <c r="AG57" s="139">
        <f>INDEX('Data Table'!$BE$4:$BE$128,MATCH('Active &amp; Reserve'!C57,'Data Table'!$A$4:$A$128,0))</f>
        <v>756.61978313232885</v>
      </c>
      <c r="AH57" s="140">
        <f>INDEX('[3]60-Mile'!$V$4:$V$129,MATCH(AE57,'[3]60-Mile'!$A$4:$A$129,0))</f>
        <v>196.42857142857142</v>
      </c>
      <c r="AI57" s="187"/>
      <c r="AJ57" s="141">
        <f>INDEX('[3]60-Mile'!$X$4:$X$129,MATCH(AE57,'[3]60-Mile'!$A$4:$A$129,0))</f>
        <v>86.847307989440367</v>
      </c>
      <c r="AK57" s="142">
        <f>INDEX('[3]60-Mile'!$AA$4:$AA$129,MATCH(AE57,'[3]60-Mile'!$A$4:$A$129,0))</f>
        <v>29.428571428571427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 t="shared" si="2"/>
        <v>98</v>
      </c>
      <c r="I58" s="172">
        <f>INDEX('Data Table'!$F$4:$F$128,MATCH('Active &amp; Reserve'!C58,'Data Table'!$A$4:$A$128,0))</f>
        <v>2.5967395659640221E-5</v>
      </c>
      <c r="J58" s="191">
        <f>'Data Table'!BV54</f>
        <v>20</v>
      </c>
      <c r="K58" s="191">
        <f>'Data Table'!BW54</f>
        <v>19</v>
      </c>
      <c r="L58" s="191">
        <f>'Data Table'!BX54</f>
        <v>38</v>
      </c>
      <c r="M58" s="191">
        <f>'Data Table'!BY54</f>
        <v>41</v>
      </c>
      <c r="N58" s="191">
        <f>'Data Table'!BZ54</f>
        <v>26</v>
      </c>
      <c r="O58" s="191">
        <f>'Data Table'!CA54</f>
        <v>25</v>
      </c>
      <c r="P58" s="191">
        <f>'Data Table'!CB54</f>
        <v>17</v>
      </c>
      <c r="Q58" s="191">
        <f>'Data Table'!CC54</f>
        <v>4</v>
      </c>
      <c r="R58" s="191">
        <f>'Data Table'!CD54</f>
        <v>3</v>
      </c>
      <c r="S58" s="191">
        <f>'Data Table'!CE54</f>
        <v>8</v>
      </c>
      <c r="T58" s="191">
        <f>'Data Table'!CF54</f>
        <v>4</v>
      </c>
      <c r="U58" s="191">
        <f>'Data Table'!CG54</f>
        <v>7</v>
      </c>
      <c r="V58" s="191">
        <f>'Data Table'!CH54</f>
        <v>0</v>
      </c>
      <c r="W58" s="191">
        <f>'Data Table'!CI54</f>
        <v>1</v>
      </c>
      <c r="X58" s="191">
        <f>'Data Table'!CK54</f>
        <v>1146</v>
      </c>
      <c r="Y58" s="191">
        <f>'Data Table'!CL54</f>
        <v>3579</v>
      </c>
      <c r="Z58" s="191">
        <f>'Data Table'!CM54</f>
        <v>1584</v>
      </c>
      <c r="AA58" s="191">
        <f>'Data Table'!CN54</f>
        <v>1702</v>
      </c>
      <c r="AB58" s="191">
        <f>'Data Table'!CO54</f>
        <v>2733</v>
      </c>
      <c r="AC58" s="191">
        <f>'Data Table'!CP54</f>
        <v>2980</v>
      </c>
      <c r="AD58" s="191">
        <f>'Data Table'!CQ54</f>
        <v>1787</v>
      </c>
      <c r="AE58" s="189" t="s">
        <v>194</v>
      </c>
      <c r="AF58" s="138">
        <f t="shared" si="1"/>
        <v>2.5967395659640221E-5</v>
      </c>
      <c r="AG58" s="139">
        <f>INDEX('Data Table'!$BE$4:$BE$128,MATCH('Active &amp; Reserve'!C58,'Data Table'!$A$4:$A$128,0))</f>
        <v>310.71915696642435</v>
      </c>
      <c r="AH58" s="140">
        <f>INDEX('[3]60-Mile'!$V$4:$V$129,MATCH(AE58,'[3]60-Mile'!$A$4:$A$129,0))</f>
        <v>26.571428571428573</v>
      </c>
      <c r="AI58" s="187"/>
      <c r="AJ58" s="141">
        <f>INDEX('[3]60-Mile'!$X$4:$X$129,MATCH(AE58,'[3]60-Mile'!$A$4:$A$129,0))</f>
        <v>26.344799237682405</v>
      </c>
      <c r="AK58" s="142">
        <f>INDEX('[3]60-Mile'!$AA$4:$AA$129,MATCH(AE58,'[3]60-Mile'!$A$4:$A$129,0))</f>
        <v>3.8571428571428572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 t="shared" si="2"/>
        <v>29</v>
      </c>
      <c r="I59" s="172">
        <f>INDEX('Data Table'!$F$4:$F$128,MATCH('Active &amp; Reserve'!C59,'Data Table'!$A$4:$A$128,0))</f>
        <v>5.7083171405191473E-2</v>
      </c>
      <c r="J59" s="191">
        <f>'Data Table'!BV55</f>
        <v>32</v>
      </c>
      <c r="K59" s="191">
        <f>'Data Table'!BW55</f>
        <v>18</v>
      </c>
      <c r="L59" s="191">
        <f>'Data Table'!BX55</f>
        <v>26</v>
      </c>
      <c r="M59" s="191">
        <f>'Data Table'!BY55</f>
        <v>22</v>
      </c>
      <c r="N59" s="191">
        <f>'Data Table'!BZ55</f>
        <v>15</v>
      </c>
      <c r="O59" s="191">
        <f>'Data Table'!CA55</f>
        <v>6</v>
      </c>
      <c r="P59" s="191">
        <f>'Data Table'!CB55</f>
        <v>13</v>
      </c>
      <c r="Q59" s="191">
        <f>'Data Table'!CC55</f>
        <v>2</v>
      </c>
      <c r="R59" s="191">
        <f>'Data Table'!CD55</f>
        <v>0</v>
      </c>
      <c r="S59" s="191">
        <f>'Data Table'!CE55</f>
        <v>1</v>
      </c>
      <c r="T59" s="191">
        <f>'Data Table'!CF55</f>
        <v>0</v>
      </c>
      <c r="U59" s="191">
        <f>'Data Table'!CG55</f>
        <v>3</v>
      </c>
      <c r="V59" s="191">
        <f>'Data Table'!CH55</f>
        <v>0</v>
      </c>
      <c r="W59" s="191">
        <f>'Data Table'!CI55</f>
        <v>2</v>
      </c>
      <c r="X59" s="191">
        <f>'Data Table'!CK55</f>
        <v>14651</v>
      </c>
      <c r="Y59" s="191">
        <f>'Data Table'!CL55</f>
        <v>13551</v>
      </c>
      <c r="Z59" s="191">
        <f>'Data Table'!CM55</f>
        <v>7343</v>
      </c>
      <c r="AA59" s="191">
        <f>'Data Table'!CN55</f>
        <v>11405</v>
      </c>
      <c r="AB59" s="191">
        <f>'Data Table'!CO55</f>
        <v>12030</v>
      </c>
      <c r="AC59" s="191">
        <f>'Data Table'!CP55</f>
        <v>3003</v>
      </c>
      <c r="AD59" s="191">
        <f>'Data Table'!CQ55</f>
        <v>12339</v>
      </c>
      <c r="AE59" s="189" t="s">
        <v>180</v>
      </c>
      <c r="AF59" s="138">
        <f t="shared" si="1"/>
        <v>5.7083171405191473E-2</v>
      </c>
      <c r="AG59" s="139">
        <f>INDEX('Data Table'!$BE$4:$BE$128,MATCH('Active &amp; Reserve'!C59,'Data Table'!$A$4:$A$128,0))</f>
        <v>144.19431022902086</v>
      </c>
      <c r="AH59" s="140">
        <f>INDEX('[3]60-Mile'!$V$4:$V$129,MATCH(AE59,'[3]60-Mile'!$A$4:$A$129,0))</f>
        <v>18.857142857142858</v>
      </c>
      <c r="AI59" s="187"/>
      <c r="AJ59" s="141">
        <f>INDEX('[3]60-Mile'!$X$4:$X$129,MATCH(AE59,'[3]60-Mile'!$A$4:$A$129,0))</f>
        <v>8.8834961974302864</v>
      </c>
      <c r="AK59" s="142">
        <f>INDEX('[3]60-Mile'!$AA$4:$AA$129,MATCH(AE59,'[3]60-Mile'!$A$4:$A$129,0))</f>
        <v>1.1428571428571428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 t="shared" si="2"/>
        <v>30</v>
      </c>
      <c r="I60" s="172">
        <f>INDEX('Data Table'!$F$4:$F$128,MATCH('Active &amp; Reserve'!C60,'Data Table'!$A$4:$A$128,0))</f>
        <v>5.6696178865493198E-2</v>
      </c>
      <c r="J60" s="191">
        <f>'Data Table'!BV56</f>
        <v>45</v>
      </c>
      <c r="K60" s="191">
        <f>'Data Table'!BW56</f>
        <v>73</v>
      </c>
      <c r="L60" s="191">
        <f>'Data Table'!BX56</f>
        <v>107</v>
      </c>
      <c r="M60" s="191">
        <f>'Data Table'!BY56</f>
        <v>98</v>
      </c>
      <c r="N60" s="191">
        <f>'Data Table'!BZ56</f>
        <v>58</v>
      </c>
      <c r="O60" s="191">
        <f>'Data Table'!CA56</f>
        <v>54</v>
      </c>
      <c r="P60" s="191">
        <f>'Data Table'!CB56</f>
        <v>45</v>
      </c>
      <c r="Q60" s="191">
        <f>'Data Table'!CC56</f>
        <v>2</v>
      </c>
      <c r="R60" s="191">
        <f>'Data Table'!CD56</f>
        <v>0</v>
      </c>
      <c r="S60" s="191">
        <f>'Data Table'!CE56</f>
        <v>1</v>
      </c>
      <c r="T60" s="191">
        <f>'Data Table'!CF56</f>
        <v>0</v>
      </c>
      <c r="U60" s="191">
        <f>'Data Table'!CG56</f>
        <v>1</v>
      </c>
      <c r="V60" s="191">
        <f>'Data Table'!CH56</f>
        <v>0</v>
      </c>
      <c r="W60" s="191">
        <f>'Data Table'!CI56</f>
        <v>2</v>
      </c>
      <c r="X60" s="191">
        <f>'Data Table'!CK56</f>
        <v>365</v>
      </c>
      <c r="Y60" s="191">
        <f>'Data Table'!CL56</f>
        <v>2990</v>
      </c>
      <c r="Z60" s="191">
        <f>'Data Table'!CM56</f>
        <v>2258</v>
      </c>
      <c r="AA60" s="191">
        <f>'Data Table'!CN56</f>
        <v>791</v>
      </c>
      <c r="AB60" s="191">
        <f>'Data Table'!CO56</f>
        <v>1588</v>
      </c>
      <c r="AC60" s="191">
        <f>'Data Table'!CP56</f>
        <v>2230</v>
      </c>
      <c r="AD60" s="191">
        <f>'Data Table'!CQ56</f>
        <v>1611</v>
      </c>
      <c r="AE60" s="189" t="s">
        <v>224</v>
      </c>
      <c r="AF60" s="138">
        <f t="shared" si="1"/>
        <v>5.6696178865493198E-2</v>
      </c>
      <c r="AG60" s="139">
        <f>INDEX('Data Table'!$BE$4:$BE$128,MATCH('Active &amp; Reserve'!C60,'Data Table'!$A$4:$A$128,0))</f>
        <v>1505.1909161879682</v>
      </c>
      <c r="AH60" s="140">
        <f>INDEX('[3]60-Mile'!$V$4:$V$129,MATCH(AE60,'[3]60-Mile'!$A$4:$A$129,0))</f>
        <v>68.571428571428569</v>
      </c>
      <c r="AI60" s="187"/>
      <c r="AJ60" s="141">
        <f>INDEX('[3]60-Mile'!$X$4:$X$129,MATCH(AE60,'[3]60-Mile'!$A$4:$A$129,0))</f>
        <v>16.545681227642937</v>
      </c>
      <c r="AK60" s="142">
        <f>INDEX('[3]60-Mile'!$AA$4:$AA$129,MATCH(AE60,'[3]60-Mile'!$A$4:$A$129,0))</f>
        <v>0.8571428571428571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 t="shared" si="2"/>
        <v>85</v>
      </c>
      <c r="I61" s="172">
        <f>INDEX('Data Table'!$F$4:$F$128,MATCH('Active &amp; Reserve'!C61,'Data Table'!$A$4:$A$128,0))</f>
        <v>8.6584608099398634E-4</v>
      </c>
      <c r="J61" s="191">
        <f>'Data Table'!BV57</f>
        <v>108</v>
      </c>
      <c r="K61" s="191">
        <f>'Data Table'!BW57</f>
        <v>88</v>
      </c>
      <c r="L61" s="191">
        <f>'Data Table'!BX57</f>
        <v>68</v>
      </c>
      <c r="M61" s="191">
        <f>'Data Table'!BY57</f>
        <v>67</v>
      </c>
      <c r="N61" s="191">
        <f>'Data Table'!BZ57</f>
        <v>96</v>
      </c>
      <c r="O61" s="191">
        <f>'Data Table'!CA57</f>
        <v>74</v>
      </c>
      <c r="P61" s="191">
        <f>'Data Table'!CB57</f>
        <v>121</v>
      </c>
      <c r="Q61" s="191">
        <f>'Data Table'!CC57</f>
        <v>13</v>
      </c>
      <c r="R61" s="191">
        <f>'Data Table'!CD57</f>
        <v>4</v>
      </c>
      <c r="S61" s="191">
        <f>'Data Table'!CE57</f>
        <v>1</v>
      </c>
      <c r="T61" s="191">
        <f>'Data Table'!CF57</f>
        <v>4</v>
      </c>
      <c r="U61" s="191">
        <f>'Data Table'!CG57</f>
        <v>2</v>
      </c>
      <c r="V61" s="191">
        <f>'Data Table'!CH57</f>
        <v>0</v>
      </c>
      <c r="W61" s="191">
        <f>'Data Table'!CI57</f>
        <v>10</v>
      </c>
      <c r="X61" s="191">
        <f>'Data Table'!CK57</f>
        <v>0</v>
      </c>
      <c r="Y61" s="191">
        <f>'Data Table'!CL57</f>
        <v>-2142</v>
      </c>
      <c r="Z61" s="191">
        <f>'Data Table'!CM57</f>
        <v>6138</v>
      </c>
      <c r="AA61" s="191">
        <f>'Data Table'!CN57</f>
        <v>-90</v>
      </c>
      <c r="AB61" s="191">
        <f>'Data Table'!CO57</f>
        <v>5116</v>
      </c>
      <c r="AC61" s="191">
        <f>'Data Table'!CP57</f>
        <v>-17</v>
      </c>
      <c r="AD61" s="191">
        <f>'Data Table'!CQ57</f>
        <v>0</v>
      </c>
      <c r="AE61" s="189" t="s">
        <v>199</v>
      </c>
      <c r="AF61" s="138">
        <f t="shared" si="1"/>
        <v>8.6584608099398634E-4</v>
      </c>
      <c r="AG61" s="139">
        <f>INDEX('Data Table'!$BE$4:$BE$128,MATCH('Active &amp; Reserve'!C61,'Data Table'!$A$4:$A$128,0))</f>
        <v>1275.2480822014218</v>
      </c>
      <c r="AH61" s="140">
        <f>INDEX('[3]60-Mile'!$V$4:$V$129,MATCH(AE61,'[3]60-Mile'!$A$4:$A$129,0))</f>
        <v>88.857142857142861</v>
      </c>
      <c r="AI61" s="187"/>
      <c r="AJ61" s="141">
        <f>INDEX('[3]60-Mile'!$X$4:$X$129,MATCH(AE61,'[3]60-Mile'!$A$4:$A$129,0))</f>
        <v>61.228798648743755</v>
      </c>
      <c r="AK61" s="142">
        <f>INDEX('[3]60-Mile'!$AA$4:$AA$129,MATCH(AE61,'[3]60-Mile'!$A$4:$A$129,0))</f>
        <v>4.8571428571428568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 t="shared" si="2"/>
        <v>117</v>
      </c>
      <c r="I62" s="172">
        <f>INDEX('Data Table'!$F$4:$F$128,MATCH('Active &amp; Reserve'!C62,'Data Table'!$A$4:$A$128,0))</f>
        <v>6.2779502006024171E-7</v>
      </c>
      <c r="J62" s="191">
        <f>'Data Table'!BV58</f>
        <v>28</v>
      </c>
      <c r="K62" s="191">
        <f>'Data Table'!BW58</f>
        <v>83</v>
      </c>
      <c r="L62" s="191">
        <f>'Data Table'!BX58</f>
        <v>37</v>
      </c>
      <c r="M62" s="191">
        <f>'Data Table'!BY58</f>
        <v>119</v>
      </c>
      <c r="N62" s="191">
        <f>'Data Table'!BZ58</f>
        <v>18</v>
      </c>
      <c r="O62" s="191">
        <f>'Data Table'!CA58</f>
        <v>11</v>
      </c>
      <c r="P62" s="191">
        <f>'Data Table'!CB58</f>
        <v>95</v>
      </c>
      <c r="Q62" s="191">
        <f>'Data Table'!CC58</f>
        <v>4</v>
      </c>
      <c r="R62" s="191">
        <f>'Data Table'!CD58</f>
        <v>0</v>
      </c>
      <c r="S62" s="191">
        <f>'Data Table'!CE58</f>
        <v>2</v>
      </c>
      <c r="T62" s="191">
        <f>'Data Table'!CF58</f>
        <v>2</v>
      </c>
      <c r="U62" s="191">
        <f>'Data Table'!CG58</f>
        <v>1</v>
      </c>
      <c r="V62" s="191">
        <f>'Data Table'!CH58</f>
        <v>0</v>
      </c>
      <c r="W62" s="191">
        <f>'Data Table'!CI58</f>
        <v>2</v>
      </c>
      <c r="X62" s="191">
        <f>'Data Table'!CK58</f>
        <v>3151</v>
      </c>
      <c r="Y62" s="191">
        <f>'Data Table'!CL58</f>
        <v>0</v>
      </c>
      <c r="Z62" s="191">
        <f>'Data Table'!CM58</f>
        <v>3370</v>
      </c>
      <c r="AA62" s="191">
        <f>'Data Table'!CN58</f>
        <v>0</v>
      </c>
      <c r="AB62" s="191">
        <f>'Data Table'!CO58</f>
        <v>0</v>
      </c>
      <c r="AC62" s="191">
        <f>'Data Table'!CP58</f>
        <v>3286</v>
      </c>
      <c r="AD62" s="191">
        <f>'Data Table'!CQ58</f>
        <v>0</v>
      </c>
      <c r="AE62" s="189" t="s">
        <v>189</v>
      </c>
      <c r="AF62" s="138">
        <f t="shared" si="1"/>
        <v>6.2779502006024171E-7</v>
      </c>
      <c r="AG62" s="139">
        <f>INDEX('Data Table'!$BE$4:$BE$128,MATCH('Active &amp; Reserve'!C62,'Data Table'!$A$4:$A$128,0))</f>
        <v>336.88464216572146</v>
      </c>
      <c r="AH62" s="140">
        <f>INDEX('[3]60-Mile'!$V$4:$V$129,MATCH(AE62,'[3]60-Mile'!$A$4:$A$129,0))</f>
        <v>55.857142857142854</v>
      </c>
      <c r="AI62" s="187"/>
      <c r="AJ62" s="141">
        <f>INDEX('[3]60-Mile'!$X$4:$X$129,MATCH(AE62,'[3]60-Mile'!$A$4:$A$129,0))</f>
        <v>11.87347305124108</v>
      </c>
      <c r="AK62" s="142">
        <f>INDEX('[3]60-Mile'!$AA$4:$AA$129,MATCH(AE62,'[3]60-Mile'!$A$4:$A$129,0))</f>
        <v>1.5714285714285714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 t="shared" si="2"/>
        <v>25</v>
      </c>
      <c r="I63" s="172">
        <f>INDEX('Data Table'!$F$4:$F$128,MATCH('Active &amp; Reserve'!C63,'Data Table'!$A$4:$A$128,0))</f>
        <v>0.10693802141873751</v>
      </c>
      <c r="J63" s="191">
        <f>'Data Table'!BV59</f>
        <v>282</v>
      </c>
      <c r="K63" s="191">
        <f>'Data Table'!BW59</f>
        <v>243</v>
      </c>
      <c r="L63" s="191">
        <f>'Data Table'!BX59</f>
        <v>148</v>
      </c>
      <c r="M63" s="191">
        <f>'Data Table'!BY59</f>
        <v>252</v>
      </c>
      <c r="N63" s="191">
        <f>'Data Table'!BZ59</f>
        <v>274</v>
      </c>
      <c r="O63" s="191">
        <f>'Data Table'!CA59</f>
        <v>265</v>
      </c>
      <c r="P63" s="191">
        <f>'Data Table'!CB59</f>
        <v>167</v>
      </c>
      <c r="Q63" s="191">
        <f>'Data Table'!CC59</f>
        <v>28</v>
      </c>
      <c r="R63" s="191">
        <f>'Data Table'!CD59</f>
        <v>27</v>
      </c>
      <c r="S63" s="191">
        <f>'Data Table'!CE59</f>
        <v>20</v>
      </c>
      <c r="T63" s="191">
        <f>'Data Table'!CF59</f>
        <v>17</v>
      </c>
      <c r="U63" s="191">
        <f>'Data Table'!CG59</f>
        <v>22</v>
      </c>
      <c r="V63" s="191">
        <f>'Data Table'!CH59</f>
        <v>6</v>
      </c>
      <c r="W63" s="191">
        <f>'Data Table'!CI59</f>
        <v>3</v>
      </c>
      <c r="X63" s="191">
        <f>'Data Table'!CK59</f>
        <v>-2600</v>
      </c>
      <c r="Y63" s="191">
        <f>'Data Table'!CL59</f>
        <v>10731</v>
      </c>
      <c r="Z63" s="191">
        <f>'Data Table'!CM59</f>
        <v>3254</v>
      </c>
      <c r="AA63" s="191">
        <f>'Data Table'!CN59</f>
        <v>4612</v>
      </c>
      <c r="AB63" s="191">
        <f>'Data Table'!CO59</f>
        <v>4497</v>
      </c>
      <c r="AC63" s="191">
        <f>'Data Table'!CP59</f>
        <v>4055</v>
      </c>
      <c r="AD63" s="191">
        <f>'Data Table'!CQ59</f>
        <v>3424</v>
      </c>
      <c r="AE63" s="203" t="s">
        <v>237</v>
      </c>
      <c r="AF63" s="145">
        <f t="shared" si="1"/>
        <v>0.10693802141873751</v>
      </c>
      <c r="AG63" s="146">
        <f>INDEX('Data Table'!$BE$4:$BE$128,MATCH('Active &amp; Reserve'!C63,'Data Table'!$A$4:$A$128,0))</f>
        <v>561.54379634233317</v>
      </c>
      <c r="AH63" s="204">
        <f>INDEX('[3]60-Mile'!$V$4:$V$129,MATCH(AE63,'[3]60-Mile'!$A$4:$A$129,0))</f>
        <v>233</v>
      </c>
      <c r="AI63" s="205"/>
      <c r="AJ63" s="206">
        <f>INDEX('[3]60-Mile'!$X$4:$X$129,MATCH(AE63,'[3]60-Mile'!$A$4:$A$129,0))</f>
        <v>37.228473868163597</v>
      </c>
      <c r="AK63" s="147">
        <f>INDEX('[3]60-Mile'!$AA$4:$AA$129,MATCH(AE63,'[3]60-Mile'!$A$4:$A$129,0))</f>
        <v>17.571428571428573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370</v>
      </c>
      <c r="E64" s="68">
        <v>102</v>
      </c>
      <c r="F64" s="170" t="s">
        <v>157</v>
      </c>
      <c r="G64" s="171">
        <v>25</v>
      </c>
      <c r="H64" s="171">
        <f t="shared" si="2"/>
        <v>55</v>
      </c>
      <c r="I64" s="172">
        <f>INDEX('Data Table'!$F$4:$F$128,MATCH('Active &amp; Reserve'!C64,'Data Table'!$A$4:$A$128,0))</f>
        <v>7.2547272935897973E-3</v>
      </c>
      <c r="J64" s="191">
        <f>'Data Table'!BV60</f>
        <v>381</v>
      </c>
      <c r="K64" s="191">
        <f>'Data Table'!BW60</f>
        <v>440</v>
      </c>
      <c r="L64" s="191">
        <f>'Data Table'!BX60</f>
        <v>461</v>
      </c>
      <c r="M64" s="191">
        <f>'Data Table'!BY60</f>
        <v>530</v>
      </c>
      <c r="N64" s="191">
        <f>'Data Table'!BZ60</f>
        <v>423</v>
      </c>
      <c r="O64" s="191">
        <f>'Data Table'!CA60</f>
        <v>356</v>
      </c>
      <c r="P64" s="191">
        <f>'Data Table'!CB60</f>
        <v>565</v>
      </c>
      <c r="Q64" s="191">
        <f>'Data Table'!CC60</f>
        <v>19</v>
      </c>
      <c r="R64" s="191">
        <f>'Data Table'!CD60</f>
        <v>5</v>
      </c>
      <c r="S64" s="191">
        <f>'Data Table'!CE60</f>
        <v>6</v>
      </c>
      <c r="T64" s="191">
        <f>'Data Table'!CF60</f>
        <v>14</v>
      </c>
      <c r="U64" s="191">
        <f>'Data Table'!CG60</f>
        <v>4</v>
      </c>
      <c r="V64" s="191">
        <f>'Data Table'!CH60</f>
        <v>4</v>
      </c>
      <c r="W64" s="191">
        <f>'Data Table'!CI60</f>
        <v>3</v>
      </c>
      <c r="X64" s="191">
        <f>'Data Table'!CK60</f>
        <v>3514</v>
      </c>
      <c r="Y64" s="191">
        <f>'Data Table'!CL60</f>
        <v>15297</v>
      </c>
      <c r="Z64" s="191">
        <f>'Data Table'!CM60</f>
        <v>6091</v>
      </c>
      <c r="AA64" s="191">
        <f>'Data Table'!CN60</f>
        <v>12301</v>
      </c>
      <c r="AB64" s="191">
        <f>'Data Table'!CO60</f>
        <v>-7081</v>
      </c>
      <c r="AC64" s="191">
        <f>'Data Table'!CP60</f>
        <v>13490</v>
      </c>
      <c r="AD64" s="200">
        <f>'Data Table'!CQ60</f>
        <v>10669</v>
      </c>
      <c r="AE64" s="193" t="s">
        <v>198</v>
      </c>
      <c r="AF64" s="138">
        <f t="shared" si="1"/>
        <v>7.2547272935897973E-3</v>
      </c>
      <c r="AG64" s="194">
        <f>INDEX('Data Table'!$BE$4:$BE$128,MATCH('Active &amp; Reserve'!C64,'Data Table'!$A$4:$A$128,0))</f>
        <v>301.88137308643076</v>
      </c>
      <c r="AH64" s="195">
        <f>INDEX('[3]60-Mile'!$V$4:$V$129,MATCH(AE64,'[3]60-Mile'!$A$4:$A$129,0))</f>
        <v>450.85714285714283</v>
      </c>
      <c r="AI64" s="196"/>
      <c r="AJ64" s="197">
        <f>INDEX('[3]60-Mile'!$X$4:$X$129,MATCH(AE64,'[3]60-Mile'!$A$4:$A$129,0))</f>
        <v>7.2740891472325018</v>
      </c>
      <c r="AK64" s="198">
        <f>INDEX('[3]60-Mile'!$AA$4:$AA$129,MATCH(AE64,'[3]60-Mile'!$A$4:$A$129,0))</f>
        <v>7.8571428571428568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0.89491627358490566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370</v>
      </c>
      <c r="E65" s="68">
        <v>54</v>
      </c>
      <c r="F65" s="170" t="s">
        <v>153</v>
      </c>
      <c r="G65" s="171">
        <v>76</v>
      </c>
      <c r="H65" s="171">
        <f t="shared" si="2"/>
        <v>31</v>
      </c>
      <c r="I65" s="172">
        <f>INDEX('Data Table'!$F$4:$F$128,MATCH('Active &amp; Reserve'!C65,'Data Table'!$A$4:$A$128,0))</f>
        <v>5.620577793307191E-2</v>
      </c>
      <c r="J65" s="191">
        <f>'Data Table'!BV61</f>
        <v>266</v>
      </c>
      <c r="K65" s="191">
        <f>'Data Table'!BW61</f>
        <v>204</v>
      </c>
      <c r="L65" s="191">
        <f>'Data Table'!BX61</f>
        <v>244</v>
      </c>
      <c r="M65" s="191">
        <f>'Data Table'!BY61</f>
        <v>302</v>
      </c>
      <c r="N65" s="191">
        <f>'Data Table'!BZ61</f>
        <v>253</v>
      </c>
      <c r="O65" s="191">
        <f>'Data Table'!CA61</f>
        <v>233</v>
      </c>
      <c r="P65" s="191">
        <f>'Data Table'!CB61</f>
        <v>117</v>
      </c>
      <c r="Q65" s="191">
        <f>'Data Table'!CC61</f>
        <v>32</v>
      </c>
      <c r="R65" s="191">
        <f>'Data Table'!CD61</f>
        <v>7</v>
      </c>
      <c r="S65" s="191">
        <f>'Data Table'!CE61</f>
        <v>13</v>
      </c>
      <c r="T65" s="191">
        <f>'Data Table'!CF61</f>
        <v>14</v>
      </c>
      <c r="U65" s="191">
        <f>'Data Table'!CG61</f>
        <v>20</v>
      </c>
      <c r="V65" s="191">
        <f>'Data Table'!CH61</f>
        <v>6</v>
      </c>
      <c r="W65" s="191">
        <f>'Data Table'!CI61</f>
        <v>5</v>
      </c>
      <c r="X65" s="191">
        <f>'Data Table'!CK61</f>
        <v>1146</v>
      </c>
      <c r="Y65" s="191">
        <f>'Data Table'!CL61</f>
        <v>3579</v>
      </c>
      <c r="Z65" s="191">
        <f>'Data Table'!CM61</f>
        <v>1584</v>
      </c>
      <c r="AA65" s="191">
        <f>'Data Table'!CN61</f>
        <v>1702</v>
      </c>
      <c r="AB65" s="191">
        <f>'Data Table'!CO61</f>
        <v>2733</v>
      </c>
      <c r="AC65" s="191">
        <f>'Data Table'!CP61</f>
        <v>2980</v>
      </c>
      <c r="AD65" s="200">
        <f>'Data Table'!CQ61</f>
        <v>1787</v>
      </c>
      <c r="AE65" s="193" t="s">
        <v>191</v>
      </c>
      <c r="AF65" s="138">
        <f t="shared" si="1"/>
        <v>5.620577793307191E-2</v>
      </c>
      <c r="AG65" s="194">
        <f>INDEX('Data Table'!$BE$4:$BE$128,MATCH('Active &amp; Reserve'!C65,'Data Table'!$A$4:$A$128,0))</f>
        <v>702.5865425043213</v>
      </c>
      <c r="AH65" s="195">
        <f>INDEX('[3]60-Mile'!$V$4:$V$129,MATCH(AE65,'[3]60-Mile'!$A$4:$A$129,0))</f>
        <v>231.28571428571428</v>
      </c>
      <c r="AI65" s="196"/>
      <c r="AJ65" s="197">
        <f>INDEX('[3]60-Mile'!$X$4:$X$129,MATCH(AE65,'[3]60-Mile'!$A$4:$A$129,0))</f>
        <v>39.08622327421088</v>
      </c>
      <c r="AK65" s="198">
        <f>INDEX('[3]60-Mile'!$AA$4:$AA$129,MATCH(AE65,'[3]60-Mile'!$A$4:$A$129,0))</f>
        <v>13.857142857142858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0.80091902796206194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370</v>
      </c>
      <c r="E66" s="68">
        <v>152</v>
      </c>
      <c r="F66" s="170" t="s">
        <v>153</v>
      </c>
      <c r="G66" s="171">
        <v>45</v>
      </c>
      <c r="H66" s="171">
        <f t="shared" si="2"/>
        <v>10</v>
      </c>
      <c r="I66" s="172">
        <f>INDEX('Data Table'!$F$4:$F$128,MATCH('Active &amp; Reserve'!C66,'Data Table'!$A$4:$A$128,0))</f>
        <v>2.0453914959752644</v>
      </c>
      <c r="J66" s="191">
        <f>'Data Table'!BV62</f>
        <v>262</v>
      </c>
      <c r="K66" s="191">
        <f>'Data Table'!BW62</f>
        <v>174</v>
      </c>
      <c r="L66" s="191">
        <f>'Data Table'!BX62</f>
        <v>204</v>
      </c>
      <c r="M66" s="191">
        <f>'Data Table'!BY62</f>
        <v>257</v>
      </c>
      <c r="N66" s="191">
        <f>'Data Table'!BZ62</f>
        <v>386</v>
      </c>
      <c r="O66" s="191">
        <f>'Data Table'!CA62</f>
        <v>155</v>
      </c>
      <c r="P66" s="191">
        <f>'Data Table'!CB62</f>
        <v>1036</v>
      </c>
      <c r="Q66" s="191">
        <f>'Data Table'!CC62</f>
        <v>30</v>
      </c>
      <c r="R66" s="191">
        <f>'Data Table'!CD62</f>
        <v>37</v>
      </c>
      <c r="S66" s="191">
        <f>'Data Table'!CE62</f>
        <v>18</v>
      </c>
      <c r="T66" s="191">
        <f>'Data Table'!CF62</f>
        <v>30</v>
      </c>
      <c r="U66" s="191">
        <f>'Data Table'!CG62</f>
        <v>27</v>
      </c>
      <c r="V66" s="191">
        <f>'Data Table'!CH62</f>
        <v>21</v>
      </c>
      <c r="W66" s="191">
        <f>'Data Table'!CI62</f>
        <v>138</v>
      </c>
      <c r="X66" s="191">
        <f>'Data Table'!CK62</f>
        <v>4076</v>
      </c>
      <c r="Y66" s="191">
        <f>'Data Table'!CL62</f>
        <v>2464</v>
      </c>
      <c r="Z66" s="191">
        <f>'Data Table'!CM62</f>
        <v>4894</v>
      </c>
      <c r="AA66" s="191">
        <f>'Data Table'!CN62</f>
        <v>4120</v>
      </c>
      <c r="AB66" s="191">
        <f>'Data Table'!CO62</f>
        <v>4811</v>
      </c>
      <c r="AC66" s="191">
        <f>'Data Table'!CP62</f>
        <v>2879</v>
      </c>
      <c r="AD66" s="200">
        <f>'Data Table'!CQ62</f>
        <v>2093</v>
      </c>
      <c r="AE66" s="193" t="s">
        <v>232</v>
      </c>
      <c r="AF66" s="138">
        <f t="shared" si="1"/>
        <v>2.0453914959752644</v>
      </c>
      <c r="AG66" s="194">
        <f>INDEX('Data Table'!$BE$4:$BE$128,MATCH('Active &amp; Reserve'!C66,'Data Table'!$A$4:$A$128,0))</f>
        <v>1180.7930798161105</v>
      </c>
      <c r="AH66" s="195">
        <f>INDEX('[3]60-Mile'!$V$4:$V$129,MATCH(AE66,'[3]60-Mile'!$A$4:$A$129,0))</f>
        <v>353.42857142857144</v>
      </c>
      <c r="AI66" s="196"/>
      <c r="AJ66" s="197">
        <f>INDEX('[3]60-Mile'!$X$4:$X$129,MATCH(AE66,'[3]60-Mile'!$A$4:$A$129,0))</f>
        <v>99.652479245151213</v>
      </c>
      <c r="AK66" s="198">
        <f>INDEX('[3]60-Mile'!$AA$4:$AA$129,MATCH(AE66,'[3]60-Mile'!$A$4:$A$129,0))</f>
        <v>43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0.73282851985559572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370</v>
      </c>
      <c r="E67" s="68">
        <v>62</v>
      </c>
      <c r="F67" s="170" t="s">
        <v>76</v>
      </c>
      <c r="G67" s="171">
        <v>4</v>
      </c>
      <c r="H67" s="171">
        <f t="shared" si="2"/>
        <v>24</v>
      </c>
      <c r="I67" s="172">
        <f>INDEX('Data Table'!$F$4:$F$128,MATCH('Active &amp; Reserve'!C67,'Data Table'!$A$4:$A$128,0))</f>
        <v>0.1230316479448718</v>
      </c>
      <c r="J67" s="191">
        <f>'Data Table'!BV63</f>
        <v>137</v>
      </c>
      <c r="K67" s="191">
        <f>'Data Table'!BW63</f>
        <v>323</v>
      </c>
      <c r="L67" s="191">
        <f>'Data Table'!BX63</f>
        <v>447</v>
      </c>
      <c r="M67" s="191">
        <f>'Data Table'!BY63</f>
        <v>387</v>
      </c>
      <c r="N67" s="191">
        <f>'Data Table'!BZ63</f>
        <v>361</v>
      </c>
      <c r="O67" s="191">
        <f>'Data Table'!CA63</f>
        <v>363</v>
      </c>
      <c r="P67" s="191">
        <f>'Data Table'!CB63</f>
        <v>332</v>
      </c>
      <c r="Q67" s="191">
        <f>'Data Table'!CC63</f>
        <v>23</v>
      </c>
      <c r="R67" s="191">
        <f>'Data Table'!CD63</f>
        <v>10</v>
      </c>
      <c r="S67" s="191">
        <f>'Data Table'!CE63</f>
        <v>22</v>
      </c>
      <c r="T67" s="191">
        <f>'Data Table'!CF63</f>
        <v>16</v>
      </c>
      <c r="U67" s="191">
        <f>'Data Table'!CG63</f>
        <v>12</v>
      </c>
      <c r="V67" s="191">
        <f>'Data Table'!CH63</f>
        <v>5</v>
      </c>
      <c r="W67" s="191">
        <f>'Data Table'!CI63</f>
        <v>6</v>
      </c>
      <c r="X67" s="191">
        <f>'Data Table'!CK63</f>
        <v>17991</v>
      </c>
      <c r="Y67" s="191">
        <f>'Data Table'!CL63</f>
        <v>11940</v>
      </c>
      <c r="Z67" s="191">
        <f>'Data Table'!CM63</f>
        <v>14847</v>
      </c>
      <c r="AA67" s="191">
        <f>'Data Table'!CN63</f>
        <v>26545</v>
      </c>
      <c r="AB67" s="191">
        <f>'Data Table'!CO63</f>
        <v>30173</v>
      </c>
      <c r="AC67" s="191">
        <f>'Data Table'!CP63</f>
        <v>8732</v>
      </c>
      <c r="AD67" s="200">
        <f>'Data Table'!CQ63</f>
        <v>12795</v>
      </c>
      <c r="AE67" s="193" t="s">
        <v>193</v>
      </c>
      <c r="AF67" s="138">
        <f t="shared" si="1"/>
        <v>0.1230316479448718</v>
      </c>
      <c r="AG67" s="194">
        <f>INDEX('Data Table'!$BE$4:$BE$128,MATCH('Active &amp; Reserve'!C67,'Data Table'!$A$4:$A$128,0))</f>
        <v>585.86248663032836</v>
      </c>
      <c r="AH67" s="195">
        <f>INDEX('[3]60-Mile'!$V$4:$V$129,MATCH(AE67,'[3]60-Mile'!$A$4:$A$129,0))</f>
        <v>335.71428571428572</v>
      </c>
      <c r="AI67" s="196"/>
      <c r="AJ67" s="197">
        <f>INDEX('[3]60-Mile'!$X$4:$X$129,MATCH(AE67,'[3]60-Mile'!$A$4:$A$129,0))</f>
        <v>23.482560720547831</v>
      </c>
      <c r="AK67" s="198">
        <f>INDEX('[3]60-Mile'!$AA$4:$AA$129,MATCH(AE67,'[3]60-Mile'!$A$4:$A$129,0))</f>
        <v>13.428571428571429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0.86047278750591571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370</v>
      </c>
      <c r="E68" s="68">
        <v>156</v>
      </c>
      <c r="F68" s="170" t="s">
        <v>153</v>
      </c>
      <c r="G68" s="171">
        <v>9</v>
      </c>
      <c r="H68" s="171">
        <f t="shared" si="2"/>
        <v>68</v>
      </c>
      <c r="I68" s="172">
        <f>INDEX('Data Table'!$F$4:$F$128,MATCH('Active &amp; Reserve'!C68,'Data Table'!$A$4:$A$128,0))</f>
        <v>3.3432965063884901E-3</v>
      </c>
      <c r="J68" s="191">
        <f>'Data Table'!BV64</f>
        <v>152</v>
      </c>
      <c r="K68" s="191">
        <f>'Data Table'!BW64</f>
        <v>160</v>
      </c>
      <c r="L68" s="191">
        <f>'Data Table'!BX64</f>
        <v>168</v>
      </c>
      <c r="M68" s="191">
        <f>'Data Table'!BY64</f>
        <v>174</v>
      </c>
      <c r="N68" s="191">
        <f>'Data Table'!BZ64</f>
        <v>134</v>
      </c>
      <c r="O68" s="191">
        <f>'Data Table'!CA64</f>
        <v>80</v>
      </c>
      <c r="P68" s="191">
        <f>'Data Table'!CB64</f>
        <v>114</v>
      </c>
      <c r="Q68" s="191">
        <f>'Data Table'!CC64</f>
        <v>24</v>
      </c>
      <c r="R68" s="191">
        <f>'Data Table'!CD64</f>
        <v>10</v>
      </c>
      <c r="S68" s="191">
        <f>'Data Table'!CE64</f>
        <v>20</v>
      </c>
      <c r="T68" s="191">
        <f>'Data Table'!CF64</f>
        <v>9</v>
      </c>
      <c r="U68" s="191">
        <f>'Data Table'!CG64</f>
        <v>6</v>
      </c>
      <c r="V68" s="191">
        <f>'Data Table'!CH64</f>
        <v>3</v>
      </c>
      <c r="W68" s="191">
        <f>'Data Table'!CI64</f>
        <v>19</v>
      </c>
      <c r="X68" s="191">
        <f>'Data Table'!CK64</f>
        <v>11777</v>
      </c>
      <c r="Y68" s="191">
        <f>'Data Table'!CL64</f>
        <v>6246</v>
      </c>
      <c r="Z68" s="191">
        <f>'Data Table'!CM64</f>
        <v>4184</v>
      </c>
      <c r="AA68" s="191">
        <f>'Data Table'!CN64</f>
        <v>8801</v>
      </c>
      <c r="AB68" s="191">
        <f>'Data Table'!CO64</f>
        <v>6848</v>
      </c>
      <c r="AC68" s="191">
        <f>'Data Table'!CP64</f>
        <v>4184</v>
      </c>
      <c r="AD68" s="200">
        <f>'Data Table'!CQ64</f>
        <v>10322</v>
      </c>
      <c r="AE68" s="193" t="s">
        <v>234</v>
      </c>
      <c r="AF68" s="138">
        <f t="shared" si="1"/>
        <v>3.3432965063884901E-3</v>
      </c>
      <c r="AG68" s="194">
        <f>INDEX('Data Table'!$BE$4:$BE$128,MATCH('Active &amp; Reserve'!C68,'Data Table'!$A$4:$A$128,0))</f>
        <v>305.36581533752297</v>
      </c>
      <c r="AH68" s="195">
        <f>INDEX('[3]60-Mile'!$V$4:$V$129,MATCH(AE68,'[3]60-Mile'!$A$4:$A$129,0))</f>
        <v>140.28571428571428</v>
      </c>
      <c r="AI68" s="196"/>
      <c r="AJ68" s="197">
        <f>INDEX('[3]60-Mile'!$X$4:$X$129,MATCH(AE68,'[3]60-Mile'!$A$4:$A$129,0))</f>
        <v>25.795532618026048</v>
      </c>
      <c r="AK68" s="198">
        <f>INDEX('[3]60-Mile'!$AA$4:$AA$129,MATCH(AE68,'[3]60-Mile'!$A$4:$A$129,0))</f>
        <v>13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0.79298278430093527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370</v>
      </c>
      <c r="E69" s="68">
        <v>116</v>
      </c>
      <c r="F69" s="170" t="s">
        <v>153</v>
      </c>
      <c r="G69" s="171">
        <v>92</v>
      </c>
      <c r="H69" s="171">
        <f t="shared" si="2"/>
        <v>66</v>
      </c>
      <c r="I69" s="172">
        <f>INDEX('Data Table'!$F$4:$F$128,MATCH('Active &amp; Reserve'!C69,'Data Table'!$A$4:$A$128,0))</f>
        <v>3.7095011220189887E-3</v>
      </c>
      <c r="J69" s="191">
        <f>'Data Table'!BV65</f>
        <v>48</v>
      </c>
      <c r="K69" s="191">
        <f>'Data Table'!BW65</f>
        <v>58</v>
      </c>
      <c r="L69" s="191">
        <f>'Data Table'!BX65</f>
        <v>57</v>
      </c>
      <c r="M69" s="191">
        <f>'Data Table'!BY65</f>
        <v>51</v>
      </c>
      <c r="N69" s="191">
        <f>'Data Table'!BZ65</f>
        <v>61</v>
      </c>
      <c r="O69" s="191">
        <f>'Data Table'!CA65</f>
        <v>44</v>
      </c>
      <c r="P69" s="191">
        <f>'Data Table'!CB65</f>
        <v>27</v>
      </c>
      <c r="Q69" s="191">
        <f>'Data Table'!CC65</f>
        <v>13</v>
      </c>
      <c r="R69" s="191">
        <f>'Data Table'!CD65</f>
        <v>5</v>
      </c>
      <c r="S69" s="191">
        <f>'Data Table'!CE65</f>
        <v>5</v>
      </c>
      <c r="T69" s="191">
        <f>'Data Table'!CF65</f>
        <v>4</v>
      </c>
      <c r="U69" s="191">
        <f>'Data Table'!CG65</f>
        <v>4</v>
      </c>
      <c r="V69" s="191">
        <f>'Data Table'!CH65</f>
        <v>0</v>
      </c>
      <c r="W69" s="191">
        <f>'Data Table'!CI65</f>
        <v>3</v>
      </c>
      <c r="X69" s="191">
        <f>'Data Table'!CK65</f>
        <v>-2600</v>
      </c>
      <c r="Y69" s="191">
        <f>'Data Table'!CL65</f>
        <v>10731</v>
      </c>
      <c r="Z69" s="191">
        <f>'Data Table'!CM65</f>
        <v>3254</v>
      </c>
      <c r="AA69" s="191">
        <f>'Data Table'!CN65</f>
        <v>4612</v>
      </c>
      <c r="AB69" s="191">
        <f>'Data Table'!CO65</f>
        <v>4497</v>
      </c>
      <c r="AC69" s="191">
        <f>'Data Table'!CP65</f>
        <v>4055</v>
      </c>
      <c r="AD69" s="200">
        <f>'Data Table'!CQ65</f>
        <v>3424</v>
      </c>
      <c r="AE69" s="193" t="s">
        <v>214</v>
      </c>
      <c r="AF69" s="138">
        <f t="shared" si="1"/>
        <v>3.7095011220189887E-3</v>
      </c>
      <c r="AG69" s="194">
        <f>INDEX('Data Table'!$BE$4:$BE$128,MATCH('Active &amp; Reserve'!C69,'Data Table'!$A$4:$A$128,0))</f>
        <v>215.87016360598406</v>
      </c>
      <c r="AH69" s="195">
        <f>INDEX('[3]60-Mile'!$V$4:$V$129,MATCH(AE69,'[3]60-Mile'!$A$4:$A$129,0))</f>
        <v>49.428571428571431</v>
      </c>
      <c r="AI69" s="196"/>
      <c r="AJ69" s="197">
        <f>INDEX('[3]60-Mile'!$X$4:$X$129,MATCH(AE69,'[3]60-Mile'!$A$4:$A$129,0))</f>
        <v>18.102552626508245</v>
      </c>
      <c r="AK69" s="198">
        <f>INDEX('[3]60-Mile'!$AA$4:$AA$129,MATCH(AE69,'[3]60-Mile'!$A$4:$A$129,0))</f>
        <v>4.8571428571428568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0.73077001312335954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370</v>
      </c>
      <c r="E70" s="68">
        <v>96</v>
      </c>
      <c r="F70" s="170" t="s">
        <v>153</v>
      </c>
      <c r="G70" s="171">
        <v>2</v>
      </c>
      <c r="H70" s="171">
        <f t="shared" si="2"/>
        <v>21</v>
      </c>
      <c r="I70" s="172">
        <f>INDEX('Data Table'!$F$4:$F$128,MATCH('Active &amp; Reserve'!C70,'Data Table'!$A$4:$A$128,0))</f>
        <v>0.16500463588139569</v>
      </c>
      <c r="J70" s="191">
        <f>'Data Table'!BV66</f>
        <v>216</v>
      </c>
      <c r="K70" s="191">
        <f>'Data Table'!BW66</f>
        <v>315</v>
      </c>
      <c r="L70" s="191">
        <f>'Data Table'!BX66</f>
        <v>280</v>
      </c>
      <c r="M70" s="191">
        <f>'Data Table'!BY66</f>
        <v>513</v>
      </c>
      <c r="N70" s="191">
        <f>'Data Table'!BZ66</f>
        <v>406</v>
      </c>
      <c r="O70" s="191">
        <f>'Data Table'!CA66</f>
        <v>271</v>
      </c>
      <c r="P70" s="191">
        <f>'Data Table'!CB66</f>
        <v>248</v>
      </c>
      <c r="Q70" s="191">
        <f>'Data Table'!CC66</f>
        <v>19</v>
      </c>
      <c r="R70" s="191">
        <f>'Data Table'!CD66</f>
        <v>11</v>
      </c>
      <c r="S70" s="191">
        <f>'Data Table'!CE66</f>
        <v>27</v>
      </c>
      <c r="T70" s="191">
        <f>'Data Table'!CF66</f>
        <v>28</v>
      </c>
      <c r="U70" s="191">
        <f>'Data Table'!CG66</f>
        <v>18</v>
      </c>
      <c r="V70" s="191">
        <f>'Data Table'!CH66</f>
        <v>14</v>
      </c>
      <c r="W70" s="191">
        <f>'Data Table'!CI66</f>
        <v>10</v>
      </c>
      <c r="X70" s="191">
        <f>'Data Table'!CK66</f>
        <v>3351</v>
      </c>
      <c r="Y70" s="191">
        <f>'Data Table'!CL66</f>
        <v>5874</v>
      </c>
      <c r="Z70" s="191">
        <f>'Data Table'!CM66</f>
        <v>39648</v>
      </c>
      <c r="AA70" s="191">
        <f>'Data Table'!CN66</f>
        <v>5934</v>
      </c>
      <c r="AB70" s="191">
        <f>'Data Table'!CO66</f>
        <v>6869</v>
      </c>
      <c r="AC70" s="191">
        <f>'Data Table'!CP66</f>
        <v>6643</v>
      </c>
      <c r="AD70" s="200">
        <f>'Data Table'!CQ66</f>
        <v>3775</v>
      </c>
      <c r="AE70" s="193" t="s">
        <v>208</v>
      </c>
      <c r="AF70" s="138">
        <f t="shared" si="1"/>
        <v>0.16500463588139569</v>
      </c>
      <c r="AG70" s="194">
        <f>INDEX('Data Table'!$BE$4:$BE$128,MATCH('Active &amp; Reserve'!C70,'Data Table'!$A$4:$A$128,0))</f>
        <v>507.94685598546005</v>
      </c>
      <c r="AH70" s="195">
        <f>INDEX('[3]60-Mile'!$V$4:$V$129,MATCH(AE70,'[3]60-Mile'!$A$4:$A$129,0))</f>
        <v>321.28571428571428</v>
      </c>
      <c r="AI70" s="196"/>
      <c r="AJ70" s="197">
        <f>INDEX('[3]60-Mile'!$X$4:$X$129,MATCH(AE70,'[3]60-Mile'!$A$4:$A$129,0))</f>
        <v>27.189622402169348</v>
      </c>
      <c r="AK70" s="198">
        <f>INDEX('[3]60-Mile'!$AA$4:$AA$129,MATCH(AE70,'[3]60-Mile'!$A$4:$A$129,0))</f>
        <v>18.142857142857142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0.67184898856221498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370</v>
      </c>
      <c r="E71" s="68">
        <v>29</v>
      </c>
      <c r="F71" s="170" t="s">
        <v>153</v>
      </c>
      <c r="G71" s="171">
        <v>6</v>
      </c>
      <c r="H71" s="171">
        <f t="shared" si="2"/>
        <v>26</v>
      </c>
      <c r="I71" s="172">
        <f>INDEX('Data Table'!$F$4:$F$128,MATCH('Active &amp; Reserve'!C71,'Data Table'!$A$4:$A$128,0))</f>
        <v>9.4656634238648396E-2</v>
      </c>
      <c r="J71" s="191">
        <f>'Data Table'!BV67</f>
        <v>124</v>
      </c>
      <c r="K71" s="191">
        <f>'Data Table'!BW67</f>
        <v>555</v>
      </c>
      <c r="L71" s="191">
        <f>'Data Table'!BX67</f>
        <v>634</v>
      </c>
      <c r="M71" s="191">
        <f>'Data Table'!BY67</f>
        <v>526</v>
      </c>
      <c r="N71" s="191">
        <f>'Data Table'!BZ67</f>
        <v>279</v>
      </c>
      <c r="O71" s="191">
        <f>'Data Table'!CA67</f>
        <v>81</v>
      </c>
      <c r="P71" s="191">
        <f>'Data Table'!CB67</f>
        <v>479</v>
      </c>
      <c r="Q71" s="191">
        <f>'Data Table'!CC67</f>
        <v>6</v>
      </c>
      <c r="R71" s="191">
        <f>'Data Table'!CD67</f>
        <v>15</v>
      </c>
      <c r="S71" s="191">
        <f>'Data Table'!CE67</f>
        <v>15</v>
      </c>
      <c r="T71" s="191">
        <f>'Data Table'!CF67</f>
        <v>14</v>
      </c>
      <c r="U71" s="191">
        <f>'Data Table'!CG67</f>
        <v>4</v>
      </c>
      <c r="V71" s="191">
        <f>'Data Table'!CH67</f>
        <v>1</v>
      </c>
      <c r="W71" s="191">
        <f>'Data Table'!CI67</f>
        <v>15</v>
      </c>
      <c r="X71" s="191">
        <f>'Data Table'!CK67</f>
        <v>1555</v>
      </c>
      <c r="Y71" s="191">
        <f>'Data Table'!CL67</f>
        <v>4089</v>
      </c>
      <c r="Z71" s="191">
        <f>'Data Table'!CM67</f>
        <v>3717</v>
      </c>
      <c r="AA71" s="191">
        <f>'Data Table'!CN67</f>
        <v>8189</v>
      </c>
      <c r="AB71" s="191">
        <f>'Data Table'!CO67</f>
        <v>11137</v>
      </c>
      <c r="AC71" s="191">
        <f>'Data Table'!CP67</f>
        <v>3501</v>
      </c>
      <c r="AD71" s="200">
        <f>'Data Table'!CQ67</f>
        <v>288</v>
      </c>
      <c r="AE71" s="193" t="s">
        <v>184</v>
      </c>
      <c r="AF71" s="138">
        <f t="shared" si="1"/>
        <v>9.4656634238648396E-2</v>
      </c>
      <c r="AG71" s="194">
        <f>INDEX('Data Table'!$BE$4:$BE$128,MATCH('Active &amp; Reserve'!C71,'Data Table'!$A$4:$A$128,0))</f>
        <v>448.64390327185691</v>
      </c>
      <c r="AH71" s="195">
        <f>INDEX('[3]60-Mile'!$V$4:$V$129,MATCH(AE71,'[3]60-Mile'!$A$4:$A$129,0))</f>
        <v>382.57142857142856</v>
      </c>
      <c r="AI71" s="196"/>
      <c r="AJ71" s="197">
        <f>INDEX('[3]60-Mile'!$X$4:$X$129,MATCH(AE71,'[3]60-Mile'!$A$4:$A$129,0))</f>
        <v>17.682819007201175</v>
      </c>
      <c r="AK71" s="198">
        <f>INDEX('[3]60-Mile'!$AA$4:$AA$129,MATCH(AE71,'[3]60-Mile'!$A$4:$A$129,0))</f>
        <v>10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0.5753102739726027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363</v>
      </c>
      <c r="E72" s="68">
        <v>3</v>
      </c>
      <c r="F72" s="170" t="s">
        <v>74</v>
      </c>
      <c r="G72" s="171">
        <v>69</v>
      </c>
      <c r="H72" s="171">
        <f t="shared" si="2"/>
        <v>119</v>
      </c>
      <c r="I72" s="172">
        <f>INDEX('Data Table'!$F$4:$F$128,MATCH('Active &amp; Reserve'!C72,'Data Table'!$A$4:$A$128,0))</f>
        <v>1.0825891211690415E-7</v>
      </c>
      <c r="J72" s="191">
        <f>'Data Table'!BV68</f>
        <v>8</v>
      </c>
      <c r="K72" s="191">
        <f>'Data Table'!BW68</f>
        <v>9</v>
      </c>
      <c r="L72" s="191">
        <f>'Data Table'!BX68</f>
        <v>6</v>
      </c>
      <c r="M72" s="191">
        <f>'Data Table'!BY68</f>
        <v>14</v>
      </c>
      <c r="N72" s="191">
        <f>'Data Table'!BZ68</f>
        <v>3</v>
      </c>
      <c r="O72" s="191">
        <f>'Data Table'!CA68</f>
        <v>4</v>
      </c>
      <c r="P72" s="191">
        <f>'Data Table'!CB68</f>
        <v>3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0</v>
      </c>
      <c r="V72" s="191">
        <f>'Data Table'!CH68</f>
        <v>0</v>
      </c>
      <c r="W72" s="191">
        <f>'Data Table'!CI68</f>
        <v>0</v>
      </c>
      <c r="X72" s="191">
        <f>'Data Table'!CK68</f>
        <v>2265</v>
      </c>
      <c r="Y72" s="191">
        <f>'Data Table'!CL68</f>
        <v>2650</v>
      </c>
      <c r="Z72" s="191">
        <f>'Data Table'!CM68</f>
        <v>4749</v>
      </c>
      <c r="AA72" s="191">
        <f>'Data Table'!CN68</f>
        <v>4170</v>
      </c>
      <c r="AB72" s="191">
        <f>'Data Table'!CO68</f>
        <v>-1323</v>
      </c>
      <c r="AC72" s="191">
        <f>'Data Table'!CP68</f>
        <v>-495</v>
      </c>
      <c r="AD72" s="200">
        <f>'Data Table'!CQ68</f>
        <v>10658</v>
      </c>
      <c r="AE72" s="193" t="s">
        <v>151</v>
      </c>
      <c r="AF72" s="138">
        <f t="shared" si="1"/>
        <v>1.0825891211690415E-7</v>
      </c>
      <c r="AG72" s="194">
        <f>INDEX('Data Table'!$BE$4:$BE$128,MATCH('Active &amp; Reserve'!C72,'Data Table'!$A$4:$A$128,0))</f>
        <v>153.81258282727751</v>
      </c>
      <c r="AH72" s="195">
        <f>INDEX('[3]60-Mile'!$V$4:$V$129,MATCH(AE72,'[3]60-Mile'!$A$4:$A$129,0))</f>
        <v>6.7142857142857144</v>
      </c>
      <c r="AI72" s="196"/>
      <c r="AJ72" s="197">
        <f>INDEX('[3]60-Mile'!$X$4:$X$129,MATCH(AE72,'[3]60-Mile'!$A$4:$A$129,0))</f>
        <v>4.7900112299152164</v>
      </c>
      <c r="AK72" s="198">
        <f>INDEX('[3]60-Mile'!$AA$4:$AA$129,MATCH(AE72,'[3]60-Mile'!$A$4:$A$129,0))</f>
        <v>0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0.94240826401470645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368</v>
      </c>
      <c r="E73" s="68">
        <v>4</v>
      </c>
      <c r="F73" s="170" t="s">
        <v>157</v>
      </c>
      <c r="G73" s="171">
        <v>89</v>
      </c>
      <c r="H73" s="171">
        <f t="shared" si="2"/>
        <v>65</v>
      </c>
      <c r="I73" s="172">
        <f>INDEX('Data Table'!$F$4:$F$128,MATCH('Active &amp; Reserve'!C73,'Data Table'!$A$4:$A$128,0))</f>
        <v>4.0233045441660023E-3</v>
      </c>
      <c r="J73" s="191">
        <f>'Data Table'!BV69</f>
        <v>251</v>
      </c>
      <c r="K73" s="191">
        <f>'Data Table'!BW69</f>
        <v>139</v>
      </c>
      <c r="L73" s="191">
        <f>'Data Table'!BX69</f>
        <v>127</v>
      </c>
      <c r="M73" s="191">
        <f>'Data Table'!BY69</f>
        <v>220</v>
      </c>
      <c r="N73" s="191">
        <f>'Data Table'!BZ69</f>
        <v>163</v>
      </c>
      <c r="O73" s="191">
        <f>'Data Table'!CA69</f>
        <v>141</v>
      </c>
      <c r="P73" s="191">
        <f>'Data Table'!CB69</f>
        <v>118</v>
      </c>
      <c r="Q73" s="191">
        <f>'Data Table'!CC69</f>
        <v>8</v>
      </c>
      <c r="R73" s="191">
        <f>'Data Table'!CD69</f>
        <v>3</v>
      </c>
      <c r="S73" s="191">
        <f>'Data Table'!CE69</f>
        <v>1</v>
      </c>
      <c r="T73" s="191">
        <f>'Data Table'!CF69</f>
        <v>1</v>
      </c>
      <c r="U73" s="191">
        <f>'Data Table'!CG69</f>
        <v>2</v>
      </c>
      <c r="V73" s="191">
        <f>'Data Table'!CH69</f>
        <v>0</v>
      </c>
      <c r="W73" s="191">
        <f>'Data Table'!CI69</f>
        <v>0</v>
      </c>
      <c r="X73" s="191">
        <f>'Data Table'!CK69</f>
        <v>4173</v>
      </c>
      <c r="Y73" s="191">
        <f>'Data Table'!CL69</f>
        <v>2379</v>
      </c>
      <c r="Z73" s="191">
        <f>'Data Table'!CM69</f>
        <v>2034</v>
      </c>
      <c r="AA73" s="191">
        <f>'Data Table'!CN69</f>
        <v>3739</v>
      </c>
      <c r="AB73" s="191">
        <f>'Data Table'!CO69</f>
        <v>4247</v>
      </c>
      <c r="AC73" s="191">
        <f>'Data Table'!CP69</f>
        <v>8365</v>
      </c>
      <c r="AD73" s="200">
        <f>'Data Table'!CQ69</f>
        <v>2124</v>
      </c>
      <c r="AE73" s="193" t="s">
        <v>168</v>
      </c>
      <c r="AF73" s="138">
        <f t="shared" ref="AF73:AF132" si="3">I73</f>
        <v>4.0233045441660023E-3</v>
      </c>
      <c r="AG73" s="194">
        <f>INDEX('Data Table'!$BE$4:$BE$128,MATCH('Active &amp; Reserve'!C73,'Data Table'!$A$4:$A$128,0))</f>
        <v>324.53236576460728</v>
      </c>
      <c r="AH73" s="195">
        <f>INDEX('[3]60-Mile'!$V$4:$V$129,MATCH(AE73,'[3]60-Mile'!$A$4:$A$129,0))</f>
        <v>165.57142857142858</v>
      </c>
      <c r="AI73" s="196"/>
      <c r="AJ73" s="197">
        <f>INDEX('[3]60-Mile'!$X$4:$X$129,MATCH(AE73,'[3]60-Mile'!$A$4:$A$129,0))</f>
        <v>4.3622384644920604</v>
      </c>
      <c r="AK73" s="198">
        <f>INDEX('[3]60-Mile'!$AA$4:$AA$129,MATCH(AE73,'[3]60-Mile'!$A$4:$A$129,0))</f>
        <v>2.1428571428571428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0.91941451714060363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365</v>
      </c>
      <c r="E74" s="68">
        <v>7</v>
      </c>
      <c r="F74" s="170" t="s">
        <v>154</v>
      </c>
      <c r="G74" s="171">
        <v>112</v>
      </c>
      <c r="H74" s="171">
        <f t="shared" si="2"/>
        <v>91</v>
      </c>
      <c r="I74" s="172">
        <f>INDEX('Data Table'!$F$4:$F$128,MATCH('Active &amp; Reserve'!C74,'Data Table'!$A$4:$A$128,0))</f>
        <v>1.5431670796402832E-4</v>
      </c>
      <c r="J74" s="191">
        <f>'Data Table'!BV70</f>
        <v>56</v>
      </c>
      <c r="K74" s="191">
        <f>'Data Table'!BW70</f>
        <v>52</v>
      </c>
      <c r="L74" s="191">
        <f>'Data Table'!BX70</f>
        <v>123</v>
      </c>
      <c r="M74" s="191">
        <f>'Data Table'!BY70</f>
        <v>48</v>
      </c>
      <c r="N74" s="191">
        <f>'Data Table'!BZ70</f>
        <v>31</v>
      </c>
      <c r="O74" s="191">
        <f>'Data Table'!CA70</f>
        <v>41</v>
      </c>
      <c r="P74" s="191">
        <f>'Data Table'!CB70</f>
        <v>23</v>
      </c>
      <c r="Q74" s="191">
        <f>'Data Table'!CC70</f>
        <v>1</v>
      </c>
      <c r="R74" s="191">
        <f>'Data Table'!CD70</f>
        <v>13</v>
      </c>
      <c r="S74" s="191">
        <f>'Data Table'!CE70</f>
        <v>2</v>
      </c>
      <c r="T74" s="191">
        <f>'Data Table'!CF70</f>
        <v>7</v>
      </c>
      <c r="U74" s="191">
        <f>'Data Table'!CG70</f>
        <v>3</v>
      </c>
      <c r="V74" s="191">
        <f>'Data Table'!CH70</f>
        <v>1</v>
      </c>
      <c r="W74" s="191">
        <f>'Data Table'!CI70</f>
        <v>0</v>
      </c>
      <c r="X74" s="191">
        <f>'Data Table'!CK70</f>
        <v>5084</v>
      </c>
      <c r="Y74" s="191">
        <f>'Data Table'!CL70</f>
        <v>4809</v>
      </c>
      <c r="Z74" s="191">
        <f>'Data Table'!CM70</f>
        <v>5330</v>
      </c>
      <c r="AA74" s="191">
        <f>'Data Table'!CN70</f>
        <v>2313</v>
      </c>
      <c r="AB74" s="191">
        <f>'Data Table'!CO70</f>
        <v>2696</v>
      </c>
      <c r="AC74" s="191">
        <f>'Data Table'!CP70</f>
        <v>6197</v>
      </c>
      <c r="AD74" s="200">
        <f>'Data Table'!CQ70</f>
        <v>5446</v>
      </c>
      <c r="AE74" s="193" t="s">
        <v>116</v>
      </c>
      <c r="AF74" s="138">
        <f t="shared" si="3"/>
        <v>1.5431670796402832E-4</v>
      </c>
      <c r="AG74" s="194">
        <f>INDEX('Data Table'!$BE$4:$BE$128,MATCH('Active &amp; Reserve'!C74,'Data Table'!$A$4:$A$128,0))</f>
        <v>637.83250889869237</v>
      </c>
      <c r="AH74" s="195">
        <f>INDEX('[3]60-Mile'!$V$4:$V$129,MATCH(AE74,'[3]60-Mile'!$A$4:$A$129,0))</f>
        <v>53.428571428571431</v>
      </c>
      <c r="AI74" s="196"/>
      <c r="AJ74" s="197">
        <f>INDEX('[3]60-Mile'!$X$4:$X$129,MATCH(AE74,'[3]60-Mile'!$A$4:$A$129,0))</f>
        <v>48.425730287259945</v>
      </c>
      <c r="AK74" s="198">
        <f>INDEX('[3]60-Mile'!$AA$4:$AA$129,MATCH(AE74,'[3]60-Mile'!$A$4:$A$129,0))</f>
        <v>3.8571428571428572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0.84454909226190467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366</v>
      </c>
      <c r="E75" s="68">
        <v>9</v>
      </c>
      <c r="F75" s="170" t="s">
        <v>155</v>
      </c>
      <c r="G75" s="171">
        <v>22</v>
      </c>
      <c r="H75" s="171">
        <f t="shared" si="2"/>
        <v>60</v>
      </c>
      <c r="I75" s="172">
        <f>INDEX('Data Table'!$F$4:$F$128,MATCH('Active &amp; Reserve'!C75,'Data Table'!$A$4:$A$128,0))</f>
        <v>5.5451894778169378E-3</v>
      </c>
      <c r="J75" s="191">
        <f>'Data Table'!BV71</f>
        <v>30</v>
      </c>
      <c r="K75" s="191">
        <f>'Data Table'!BW71</f>
        <v>58</v>
      </c>
      <c r="L75" s="191">
        <f>'Data Table'!BX71</f>
        <v>66</v>
      </c>
      <c r="M75" s="191">
        <f>'Data Table'!BY71</f>
        <v>50</v>
      </c>
      <c r="N75" s="191">
        <f>'Data Table'!BZ71</f>
        <v>34</v>
      </c>
      <c r="O75" s="191">
        <f>'Data Table'!CA71</f>
        <v>46</v>
      </c>
      <c r="P75" s="191">
        <f>'Data Table'!CB71</f>
        <v>68</v>
      </c>
      <c r="Q75" s="191">
        <f>'Data Table'!CC71</f>
        <v>0</v>
      </c>
      <c r="R75" s="191">
        <f>'Data Table'!CD71</f>
        <v>0</v>
      </c>
      <c r="S75" s="191">
        <f>'Data Table'!CE71</f>
        <v>0</v>
      </c>
      <c r="T75" s="191">
        <f>'Data Table'!CF71</f>
        <v>2</v>
      </c>
      <c r="U75" s="191">
        <f>'Data Table'!CG71</f>
        <v>0</v>
      </c>
      <c r="V75" s="191">
        <f>'Data Table'!CH71</f>
        <v>0</v>
      </c>
      <c r="W75" s="191">
        <f>'Data Table'!CI71</f>
        <v>2</v>
      </c>
      <c r="X75" s="191">
        <f>'Data Table'!CK71</f>
        <v>35933</v>
      </c>
      <c r="Y75" s="191">
        <f>'Data Table'!CL71</f>
        <v>30177</v>
      </c>
      <c r="Z75" s="191">
        <f>'Data Table'!CM71</f>
        <v>24852</v>
      </c>
      <c r="AA75" s="191">
        <f>'Data Table'!CN71</f>
        <v>38687</v>
      </c>
      <c r="AB75" s="191">
        <f>'Data Table'!CO71</f>
        <v>25958</v>
      </c>
      <c r="AC75" s="191">
        <f>'Data Table'!CP71</f>
        <v>43902</v>
      </c>
      <c r="AD75" s="200">
        <f>'Data Table'!CQ71</f>
        <v>33355</v>
      </c>
      <c r="AE75" s="193" t="s">
        <v>127</v>
      </c>
      <c r="AF75" s="138">
        <f t="shared" si="3"/>
        <v>5.5451894778169378E-3</v>
      </c>
      <c r="AG75" s="194">
        <f>INDEX('Data Table'!$BE$4:$BE$128,MATCH('Active &amp; Reserve'!C75,'Data Table'!$A$4:$A$128,0))</f>
        <v>90.31103107222151</v>
      </c>
      <c r="AH75" s="195">
        <f>INDEX('[3]60-Mile'!$V$4:$V$129,MATCH(AE75,'[3]60-Mile'!$A$4:$A$129,0))</f>
        <v>50.285714285714285</v>
      </c>
      <c r="AI75" s="196"/>
      <c r="AJ75" s="197">
        <f>INDEX('[3]60-Mile'!$X$4:$X$129,MATCH(AE75,'[3]60-Mile'!$A$4:$A$129,0))</f>
        <v>3.6231324534071105</v>
      </c>
      <c r="AK75" s="198">
        <f>INDEX('[3]60-Mile'!$AA$4:$AA$129,MATCH(AE75,'[3]60-Mile'!$A$4:$A$129,0))</f>
        <v>0.5714285714285714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0.75388447761194033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372</v>
      </c>
      <c r="E76" s="68">
        <v>13</v>
      </c>
      <c r="F76" s="170" t="s">
        <v>156</v>
      </c>
      <c r="G76" s="171">
        <v>90</v>
      </c>
      <c r="H76" s="171">
        <f t="shared" ref="H76:H107" si="4">_xlfn.RANK.EQ(I76,$I$8:$I$132)</f>
        <v>38</v>
      </c>
      <c r="I76" s="172">
        <f>INDEX('Data Table'!$F$4:$F$128,MATCH('Active &amp; Reserve'!C76,'Data Table'!$A$4:$A$128,0))</f>
        <v>3.2190458930039731E-2</v>
      </c>
      <c r="J76" s="191">
        <f>'Data Table'!BV72</f>
        <v>181</v>
      </c>
      <c r="K76" s="191">
        <f>'Data Table'!BW72</f>
        <v>226</v>
      </c>
      <c r="L76" s="191">
        <f>'Data Table'!BX72</f>
        <v>263</v>
      </c>
      <c r="M76" s="191">
        <f>'Data Table'!BY72</f>
        <v>222</v>
      </c>
      <c r="N76" s="191">
        <f>'Data Table'!BZ72</f>
        <v>187</v>
      </c>
      <c r="O76" s="191">
        <f>'Data Table'!CA72</f>
        <v>108</v>
      </c>
      <c r="P76" s="191">
        <f>'Data Table'!CB72</f>
        <v>154</v>
      </c>
      <c r="Q76" s="191">
        <f>'Data Table'!CC72</f>
        <v>15</v>
      </c>
      <c r="R76" s="191">
        <f>'Data Table'!CD72</f>
        <v>18</v>
      </c>
      <c r="S76" s="191">
        <f>'Data Table'!CE72</f>
        <v>17</v>
      </c>
      <c r="T76" s="191">
        <f>'Data Table'!CF72</f>
        <v>11</v>
      </c>
      <c r="U76" s="191">
        <f>'Data Table'!CG72</f>
        <v>4</v>
      </c>
      <c r="V76" s="191">
        <f>'Data Table'!CH72</f>
        <v>0</v>
      </c>
      <c r="W76" s="191">
        <f>'Data Table'!CI72</f>
        <v>15</v>
      </c>
      <c r="X76" s="191">
        <f>'Data Table'!CK72</f>
        <v>1530</v>
      </c>
      <c r="Y76" s="191">
        <f>'Data Table'!CL72</f>
        <v>303</v>
      </c>
      <c r="Z76" s="191">
        <f>'Data Table'!CM72</f>
        <v>3224</v>
      </c>
      <c r="AA76" s="191">
        <f>'Data Table'!CN72</f>
        <v>2303</v>
      </c>
      <c r="AB76" s="191">
        <f>'Data Table'!CO72</f>
        <v>2407</v>
      </c>
      <c r="AC76" s="191">
        <f>'Data Table'!CP72</f>
        <v>2940</v>
      </c>
      <c r="AD76" s="200">
        <f>'Data Table'!CQ72</f>
        <v>2583</v>
      </c>
      <c r="AE76" s="193" t="s">
        <v>129</v>
      </c>
      <c r="AF76" s="138">
        <f t="shared" si="3"/>
        <v>3.2190458930039731E-2</v>
      </c>
      <c r="AG76" s="194">
        <f>INDEX('Data Table'!$BE$4:$BE$128,MATCH('Active &amp; Reserve'!C76,'Data Table'!$A$4:$A$128,0))</f>
        <v>538.5427836440789</v>
      </c>
      <c r="AH76" s="195">
        <f>INDEX('[3]60-Mile'!$V$4:$V$129,MATCH(AE76,'[3]60-Mile'!$A$4:$A$129,0))</f>
        <v>191.57142857142858</v>
      </c>
      <c r="AI76" s="196"/>
      <c r="AJ76" s="197">
        <f>INDEX('[3]60-Mile'!$X$4:$X$129,MATCH(AE76,'[3]60-Mile'!$A$4:$A$129,0))</f>
        <v>31.600463350712435</v>
      </c>
      <c r="AK76" s="198">
        <f>INDEX('[3]60-Mile'!$AA$4:$AA$129,MATCH(AE76,'[3]60-Mile'!$A$4:$A$129,0))</f>
        <v>11.428571428571429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0.79306448820818942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367</v>
      </c>
      <c r="E77" s="68">
        <v>16</v>
      </c>
      <c r="F77" s="170" t="s">
        <v>74</v>
      </c>
      <c r="G77" s="171">
        <v>117</v>
      </c>
      <c r="H77" s="171">
        <f t="shared" si="4"/>
        <v>109</v>
      </c>
      <c r="I77" s="172">
        <f>INDEX('Data Table'!$F$4:$F$128,MATCH('Active &amp; Reserve'!C77,'Data Table'!$A$4:$A$128,0))</f>
        <v>2.8343561666998795E-6</v>
      </c>
      <c r="J77" s="191">
        <f>'Data Table'!BV73</f>
        <v>2</v>
      </c>
      <c r="K77" s="191">
        <f>'Data Table'!BW73</f>
        <v>16</v>
      </c>
      <c r="L77" s="191">
        <f>'Data Table'!BX73</f>
        <v>4</v>
      </c>
      <c r="M77" s="191">
        <f>'Data Table'!BY73</f>
        <v>35</v>
      </c>
      <c r="N77" s="191">
        <f>'Data Table'!BZ73</f>
        <v>5</v>
      </c>
      <c r="O77" s="191">
        <f>'Data Table'!CA73</f>
        <v>0</v>
      </c>
      <c r="P77" s="191">
        <f>'Data Table'!CB73</f>
        <v>5</v>
      </c>
      <c r="Q77" s="191">
        <f>'Data Table'!CC73</f>
        <v>0</v>
      </c>
      <c r="R77" s="191">
        <f>'Data Table'!CD73</f>
        <v>0</v>
      </c>
      <c r="S77" s="191">
        <f>'Data Table'!CE73</f>
        <v>0</v>
      </c>
      <c r="T77" s="191">
        <f>'Data Table'!CF73</f>
        <v>0</v>
      </c>
      <c r="U77" s="191">
        <f>'Data Table'!CG73</f>
        <v>0</v>
      </c>
      <c r="V77" s="191">
        <f>'Data Table'!CH73</f>
        <v>0</v>
      </c>
      <c r="W77" s="191">
        <f>'Data Table'!CI73</f>
        <v>0</v>
      </c>
      <c r="X77" s="191">
        <f>'Data Table'!CK73</f>
        <v>1482</v>
      </c>
      <c r="Y77" s="191">
        <f>'Data Table'!CL73</f>
        <v>4999</v>
      </c>
      <c r="Z77" s="191">
        <f>'Data Table'!CM73</f>
        <v>2631</v>
      </c>
      <c r="AA77" s="191">
        <f>'Data Table'!CN73</f>
        <v>3693</v>
      </c>
      <c r="AB77" s="191">
        <f>'Data Table'!CO73</f>
        <v>3227</v>
      </c>
      <c r="AC77" s="191">
        <f>'Data Table'!CP73</f>
        <v>3828</v>
      </c>
      <c r="AD77" s="200">
        <f>'Data Table'!CQ73</f>
        <v>3206</v>
      </c>
      <c r="AE77" s="193" t="s">
        <v>126</v>
      </c>
      <c r="AF77" s="138">
        <f t="shared" si="3"/>
        <v>2.8343561666998795E-6</v>
      </c>
      <c r="AG77" s="194">
        <f>INDEX('Data Table'!$BE$4:$BE$128,MATCH('Active &amp; Reserve'!C77,'Data Table'!$A$4:$A$128,0))</f>
        <v>357.04549252051254</v>
      </c>
      <c r="AH77" s="195">
        <f>INDEX('[3]60-Mile'!$V$4:$V$129,MATCH(AE77,'[3]60-Mile'!$A$4:$A$129,0))</f>
        <v>9.5714285714285712</v>
      </c>
      <c r="AI77" s="196"/>
      <c r="AJ77" s="197">
        <f>INDEX('[3]60-Mile'!$X$4:$X$129,MATCH(AE77,'[3]60-Mile'!$A$4:$A$129,0))</f>
        <v>12.311913535190087</v>
      </c>
      <c r="AK77" s="198">
        <f>INDEX('[3]60-Mile'!$AA$4:$AA$129,MATCH(AE77,'[3]60-Mile'!$A$4:$A$129,0))</f>
        <v>0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0.65749797674050314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372</v>
      </c>
      <c r="E78" s="68">
        <v>17</v>
      </c>
      <c r="F78" s="170" t="s">
        <v>156</v>
      </c>
      <c r="G78" s="171">
        <v>86</v>
      </c>
      <c r="H78" s="171">
        <f t="shared" si="4"/>
        <v>62</v>
      </c>
      <c r="I78" s="172">
        <f>INDEX('Data Table'!$F$4:$F$128,MATCH('Active &amp; Reserve'!C78,'Data Table'!$A$4:$A$128,0))</f>
        <v>4.348722500356771E-3</v>
      </c>
      <c r="J78" s="191">
        <f>'Data Table'!BV74</f>
        <v>108</v>
      </c>
      <c r="K78" s="191">
        <f>'Data Table'!BW74</f>
        <v>252</v>
      </c>
      <c r="L78" s="191">
        <f>'Data Table'!BX74</f>
        <v>208</v>
      </c>
      <c r="M78" s="191">
        <f>'Data Table'!BY74</f>
        <v>194</v>
      </c>
      <c r="N78" s="191">
        <f>'Data Table'!BZ74</f>
        <v>237</v>
      </c>
      <c r="O78" s="191">
        <f>'Data Table'!CA74</f>
        <v>229</v>
      </c>
      <c r="P78" s="191">
        <f>'Data Table'!CB74</f>
        <v>219</v>
      </c>
      <c r="Q78" s="191">
        <f>'Data Table'!CC74</f>
        <v>5</v>
      </c>
      <c r="R78" s="191">
        <f>'Data Table'!CD74</f>
        <v>4</v>
      </c>
      <c r="S78" s="191">
        <f>'Data Table'!CE74</f>
        <v>4</v>
      </c>
      <c r="T78" s="191">
        <f>'Data Table'!CF74</f>
        <v>8</v>
      </c>
      <c r="U78" s="191">
        <f>'Data Table'!CG74</f>
        <v>4</v>
      </c>
      <c r="V78" s="191">
        <f>'Data Table'!CH74</f>
        <v>2</v>
      </c>
      <c r="W78" s="191">
        <f>'Data Table'!CI74</f>
        <v>2</v>
      </c>
      <c r="X78" s="191">
        <f>'Data Table'!CK74</f>
        <v>17991</v>
      </c>
      <c r="Y78" s="191">
        <f>'Data Table'!CL74</f>
        <v>11940</v>
      </c>
      <c r="Z78" s="191">
        <f>'Data Table'!CM74</f>
        <v>14847</v>
      </c>
      <c r="AA78" s="191">
        <f>'Data Table'!CN74</f>
        <v>26545</v>
      </c>
      <c r="AB78" s="191">
        <f>'Data Table'!CO74</f>
        <v>30173</v>
      </c>
      <c r="AC78" s="191">
        <f>'Data Table'!CP74</f>
        <v>8732</v>
      </c>
      <c r="AD78" s="200">
        <f>'Data Table'!CQ74</f>
        <v>12795</v>
      </c>
      <c r="AE78" s="193" t="s">
        <v>118</v>
      </c>
      <c r="AF78" s="138">
        <f t="shared" si="3"/>
        <v>4.348722500356771E-3</v>
      </c>
      <c r="AG78" s="194">
        <f>INDEX('Data Table'!$BE$4:$BE$128,MATCH('Active &amp; Reserve'!C78,'Data Table'!$A$4:$A$128,0))</f>
        <v>147.64485212194705</v>
      </c>
      <c r="AH78" s="195">
        <f>INDEX('[3]60-Mile'!$V$4:$V$129,MATCH(AE78,'[3]60-Mile'!$A$4:$A$129,0))</f>
        <v>206.71428571428572</v>
      </c>
      <c r="AI78" s="196"/>
      <c r="AJ78" s="197">
        <f>INDEX('[3]60-Mile'!$X$4:$X$129,MATCH(AE78,'[3]60-Mile'!$A$4:$A$129,0))</f>
        <v>4.3165538772075402</v>
      </c>
      <c r="AK78" s="198">
        <f>INDEX('[3]60-Mile'!$AA$4:$AA$129,MATCH(AE78,'[3]60-Mile'!$A$4:$A$129,0))</f>
        <v>4.1428571428571432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0.86047278750591571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364</v>
      </c>
      <c r="E79" s="68">
        <v>68</v>
      </c>
      <c r="F79" s="170" t="s">
        <v>153</v>
      </c>
      <c r="G79" s="171">
        <v>35</v>
      </c>
      <c r="H79" s="171">
        <f t="shared" si="4"/>
        <v>80</v>
      </c>
      <c r="I79" s="172">
        <f>INDEX('Data Table'!$F$4:$F$128,MATCH('Active &amp; Reserve'!C79,'Data Table'!$A$4:$A$128,0))</f>
        <v>1.3017104548269916E-3</v>
      </c>
      <c r="J79" s="191">
        <f>'Data Table'!BV75</f>
        <v>50</v>
      </c>
      <c r="K79" s="191">
        <f>'Data Table'!BW75</f>
        <v>25</v>
      </c>
      <c r="L79" s="191">
        <f>'Data Table'!BX75</f>
        <v>71</v>
      </c>
      <c r="M79" s="191">
        <f>'Data Table'!BY75</f>
        <v>87</v>
      </c>
      <c r="N79" s="191">
        <f>'Data Table'!BZ75</f>
        <v>70</v>
      </c>
      <c r="O79" s="191">
        <f>'Data Table'!CA75</f>
        <v>79</v>
      </c>
      <c r="P79" s="191">
        <f>'Data Table'!CB75</f>
        <v>101</v>
      </c>
      <c r="Q79" s="191">
        <f>'Data Table'!CC75</f>
        <v>0</v>
      </c>
      <c r="R79" s="191">
        <f>'Data Table'!CD75</f>
        <v>2</v>
      </c>
      <c r="S79" s="191">
        <f>'Data Table'!CE75</f>
        <v>0</v>
      </c>
      <c r="T79" s="191">
        <f>'Data Table'!CF75</f>
        <v>3</v>
      </c>
      <c r="U79" s="191">
        <f>'Data Table'!CG75</f>
        <v>0</v>
      </c>
      <c r="V79" s="191">
        <f>'Data Table'!CH75</f>
        <v>0</v>
      </c>
      <c r="W79" s="191">
        <f>'Data Table'!CI75</f>
        <v>3</v>
      </c>
      <c r="X79" s="191">
        <f>'Data Table'!CK75</f>
        <v>1788</v>
      </c>
      <c r="Y79" s="191">
        <f>'Data Table'!CL75</f>
        <v>4386</v>
      </c>
      <c r="Z79" s="191">
        <f>'Data Table'!CM75</f>
        <v>-4032</v>
      </c>
      <c r="AA79" s="191">
        <f>'Data Table'!CN75</f>
        <v>0</v>
      </c>
      <c r="AB79" s="191">
        <f>'Data Table'!CO75</f>
        <v>-1770</v>
      </c>
      <c r="AC79" s="191">
        <f>'Data Table'!CP75</f>
        <v>1662</v>
      </c>
      <c r="AD79" s="200">
        <f>'Data Table'!CQ75</f>
        <v>-959</v>
      </c>
      <c r="AE79" s="193" t="s">
        <v>142</v>
      </c>
      <c r="AF79" s="138">
        <f t="shared" si="3"/>
        <v>1.3017104548269916E-3</v>
      </c>
      <c r="AG79" s="194">
        <f>INDEX('Data Table'!$BE$4:$BE$128,MATCH('Active &amp; Reserve'!C79,'Data Table'!$A$4:$A$128,0))</f>
        <v>227.32950487955151</v>
      </c>
      <c r="AH79" s="195">
        <f>INDEX('[3]60-Mile'!$V$4:$V$129,MATCH(AE79,'[3]60-Mile'!$A$4:$A$129,0))</f>
        <v>69</v>
      </c>
      <c r="AI79" s="196"/>
      <c r="AJ79" s="197">
        <f>INDEX('[3]60-Mile'!$X$4:$X$129,MATCH(AE79,'[3]60-Mile'!$A$4:$A$129,0))</f>
        <v>10.121384316192046</v>
      </c>
      <c r="AK79" s="198">
        <f>INDEX('[3]60-Mile'!$AA$4:$AA$129,MATCH(AE79,'[3]60-Mile'!$A$4:$A$129,0))</f>
        <v>1.1428571428571428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0.83462417225354024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363</v>
      </c>
      <c r="E80" s="68">
        <v>23</v>
      </c>
      <c r="F80" s="170" t="s">
        <v>74</v>
      </c>
      <c r="G80" s="171">
        <v>106</v>
      </c>
      <c r="H80" s="171">
        <f t="shared" si="4"/>
        <v>92</v>
      </c>
      <c r="I80" s="172">
        <f>INDEX('Data Table'!$F$4:$F$128,MATCH('Active &amp; Reserve'!C80,'Data Table'!$A$4:$A$128,0))</f>
        <v>1.2398433783513234E-4</v>
      </c>
      <c r="J80" s="191">
        <f>'Data Table'!BV76</f>
        <v>91</v>
      </c>
      <c r="K80" s="191">
        <f>'Data Table'!BW76</f>
        <v>73</v>
      </c>
      <c r="L80" s="191">
        <f>'Data Table'!BX76</f>
        <v>86</v>
      </c>
      <c r="M80" s="191">
        <f>'Data Table'!BY76</f>
        <v>62</v>
      </c>
      <c r="N80" s="191">
        <f>'Data Table'!BZ76</f>
        <v>136</v>
      </c>
      <c r="O80" s="191">
        <f>'Data Table'!CA76</f>
        <v>73</v>
      </c>
      <c r="P80" s="191">
        <f>'Data Table'!CB76</f>
        <v>98</v>
      </c>
      <c r="Q80" s="191">
        <f>'Data Table'!CC76</f>
        <v>7</v>
      </c>
      <c r="R80" s="191">
        <f>'Data Table'!CD76</f>
        <v>0</v>
      </c>
      <c r="S80" s="191">
        <f>'Data Table'!CE76</f>
        <v>2</v>
      </c>
      <c r="T80" s="191">
        <f>'Data Table'!CF76</f>
        <v>4</v>
      </c>
      <c r="U80" s="191">
        <f>'Data Table'!CG76</f>
        <v>5</v>
      </c>
      <c r="V80" s="191">
        <f>'Data Table'!CH76</f>
        <v>1</v>
      </c>
      <c r="W80" s="191">
        <f>'Data Table'!CI76</f>
        <v>9</v>
      </c>
      <c r="X80" s="191">
        <f>'Data Table'!CK76</f>
        <v>0</v>
      </c>
      <c r="Y80" s="191">
        <f>'Data Table'!CL76</f>
        <v>-2142</v>
      </c>
      <c r="Z80" s="191">
        <f>'Data Table'!CM76</f>
        <v>6138</v>
      </c>
      <c r="AA80" s="191">
        <f>'Data Table'!CN76</f>
        <v>-90</v>
      </c>
      <c r="AB80" s="191">
        <f>'Data Table'!CO76</f>
        <v>5116</v>
      </c>
      <c r="AC80" s="191">
        <f>'Data Table'!CP76</f>
        <v>-17</v>
      </c>
      <c r="AD80" s="200">
        <f>'Data Table'!CQ76</f>
        <v>0</v>
      </c>
      <c r="AE80" s="193" t="s">
        <v>122</v>
      </c>
      <c r="AF80" s="138">
        <f t="shared" si="3"/>
        <v>1.2398433783513234E-4</v>
      </c>
      <c r="AG80" s="194">
        <f>INDEX('Data Table'!$BE$4:$BE$128,MATCH('Active &amp; Reserve'!C80,'Data Table'!$A$4:$A$128,0))</f>
        <v>567.50182877496627</v>
      </c>
      <c r="AH80" s="195">
        <f>INDEX('[3]60-Mile'!$V$4:$V$129,MATCH(AE80,'[3]60-Mile'!$A$4:$A$129,0))</f>
        <v>88.428571428571431</v>
      </c>
      <c r="AI80" s="196"/>
      <c r="AJ80" s="197">
        <f>INDEX('[3]60-Mile'!$X$4:$X$129,MATCH(AE80,'[3]60-Mile'!$A$4:$A$129,0))</f>
        <v>23.780536664676337</v>
      </c>
      <c r="AK80" s="198">
        <f>INDEX('[3]60-Mile'!$AA$4:$AA$129,MATCH(AE80,'[3]60-Mile'!$A$4:$A$129,0))</f>
        <v>4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0.56266157451889809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 t="shared" si="4"/>
        <v>113</v>
      </c>
      <c r="I81" s="172">
        <f>INDEX('Data Table'!$F$4:$F$128,MATCH('Active &amp; Reserve'!C81,'Data Table'!$A$4:$A$128,0))</f>
        <v>1.5549801176342955E-6</v>
      </c>
      <c r="J81" s="191">
        <f>'Data Table'!BV77</f>
        <v>6</v>
      </c>
      <c r="K81" s="191">
        <f>'Data Table'!BW77</f>
        <v>12</v>
      </c>
      <c r="L81" s="191">
        <f>'Data Table'!BX77</f>
        <v>9</v>
      </c>
      <c r="M81" s="191">
        <f>'Data Table'!BY77</f>
        <v>16</v>
      </c>
      <c r="N81" s="191">
        <f>'Data Table'!BZ77</f>
        <v>15</v>
      </c>
      <c r="O81" s="191">
        <f>'Data Table'!CA77</f>
        <v>8</v>
      </c>
      <c r="P81" s="191">
        <f>'Data Table'!CB77</f>
        <v>2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11621</v>
      </c>
      <c r="Y81" s="191">
        <f>'Data Table'!CL77</f>
        <v>7228</v>
      </c>
      <c r="Z81" s="191">
        <f>'Data Table'!CM77</f>
        <v>8752</v>
      </c>
      <c r="AA81" s="191">
        <f>'Data Table'!CN77</f>
        <v>8572</v>
      </c>
      <c r="AB81" s="191">
        <f>'Data Table'!CO77</f>
        <v>8689</v>
      </c>
      <c r="AC81" s="191">
        <f>'Data Table'!CP77</f>
        <v>5559</v>
      </c>
      <c r="AD81" s="191">
        <f>'Data Table'!CQ77</f>
        <v>11527</v>
      </c>
      <c r="AE81" s="218" t="s">
        <v>231</v>
      </c>
      <c r="AF81" s="134">
        <f t="shared" si="3"/>
        <v>1.5549801176342955E-6</v>
      </c>
      <c r="AG81" s="150">
        <f>INDEX('Data Table'!$BE$4:$BE$128,MATCH('Active &amp; Reserve'!C81,'Data Table'!$A$4:$A$128,0))</f>
        <v>67.616292240727844</v>
      </c>
      <c r="AH81" s="135">
        <f>INDEX('[3]60-Mile'!$V$4:$V$129,MATCH(AE81,'[3]60-Mile'!$A$4:$A$129,0))</f>
        <v>9.7142857142857135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366</v>
      </c>
      <c r="E82" s="68">
        <v>27</v>
      </c>
      <c r="F82" s="170" t="s">
        <v>76</v>
      </c>
      <c r="G82" s="171">
        <v>122</v>
      </c>
      <c r="H82" s="171">
        <f t="shared" si="4"/>
        <v>42</v>
      </c>
      <c r="I82" s="172">
        <f>INDEX('Data Table'!$F$4:$F$128,MATCH('Active &amp; Reserve'!C82,'Data Table'!$A$4:$A$128,0))</f>
        <v>2.1507385596295867E-2</v>
      </c>
      <c r="J82" s="191">
        <f>'Data Table'!BV78</f>
        <v>193</v>
      </c>
      <c r="K82" s="191">
        <f>'Data Table'!BW78</f>
        <v>257</v>
      </c>
      <c r="L82" s="191">
        <f>'Data Table'!BX78</f>
        <v>117</v>
      </c>
      <c r="M82" s="191">
        <f>'Data Table'!BY78</f>
        <v>297</v>
      </c>
      <c r="N82" s="191">
        <f>'Data Table'!BZ78</f>
        <v>172</v>
      </c>
      <c r="O82" s="191">
        <f>'Data Table'!CA78</f>
        <v>231</v>
      </c>
      <c r="P82" s="191">
        <f>'Data Table'!CB78</f>
        <v>135</v>
      </c>
      <c r="Q82" s="191">
        <f>'Data Table'!CC78</f>
        <v>7</v>
      </c>
      <c r="R82" s="191">
        <f>'Data Table'!CD78</f>
        <v>5</v>
      </c>
      <c r="S82" s="191">
        <f>'Data Table'!CE78</f>
        <v>9</v>
      </c>
      <c r="T82" s="191">
        <f>'Data Table'!CF78</f>
        <v>2</v>
      </c>
      <c r="U82" s="191">
        <f>'Data Table'!CG78</f>
        <v>4</v>
      </c>
      <c r="V82" s="191">
        <f>'Data Table'!CH78</f>
        <v>0</v>
      </c>
      <c r="W82" s="191">
        <f>'Data Table'!CI78</f>
        <v>1</v>
      </c>
      <c r="X82" s="191">
        <f>'Data Table'!CK78</f>
        <v>-3138</v>
      </c>
      <c r="Y82" s="191">
        <f>'Data Table'!CL78</f>
        <v>30</v>
      </c>
      <c r="Z82" s="191">
        <f>'Data Table'!CM78</f>
        <v>-1680</v>
      </c>
      <c r="AA82" s="191">
        <f>'Data Table'!CN78</f>
        <v>-3409</v>
      </c>
      <c r="AB82" s="191">
        <f>'Data Table'!CO78</f>
        <v>-4405</v>
      </c>
      <c r="AC82" s="191">
        <f>'Data Table'!CP78</f>
        <v>-1430</v>
      </c>
      <c r="AD82" s="200">
        <f>'Data Table'!CQ78</f>
        <v>-1048</v>
      </c>
      <c r="AE82" s="193" t="s">
        <v>146</v>
      </c>
      <c r="AF82" s="138">
        <f t="shared" si="3"/>
        <v>2.1507385596295867E-2</v>
      </c>
      <c r="AG82" s="194">
        <f>INDEX('Data Table'!$BE$4:$BE$128,MATCH('Active &amp; Reserve'!C82,'Data Table'!$A$4:$A$128,0))</f>
        <v>319.87079250092836</v>
      </c>
      <c r="AH82" s="195">
        <f>INDEX('[3]60-Mile'!$V$4:$V$129,MATCH(AE82,'[3]60-Mile'!$A$4:$A$129,0))</f>
        <v>200.28571428571428</v>
      </c>
      <c r="AI82" s="196"/>
      <c r="AJ82" s="197">
        <f>INDEX('[3]60-Mile'!$X$4:$X$129,MATCH(AE82,'[3]60-Mile'!$A$4:$A$129,0))</f>
        <v>16.189483773897155</v>
      </c>
      <c r="AK82" s="198">
        <f>INDEX('[3]60-Mile'!$AA$4:$AA$129,MATCH(AE82,'[3]60-Mile'!$A$4:$A$129,0))</f>
        <v>4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0.51068820558249484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364</v>
      </c>
      <c r="E83" s="68">
        <v>30</v>
      </c>
      <c r="F83" s="170" t="s">
        <v>153</v>
      </c>
      <c r="G83" s="171">
        <v>33</v>
      </c>
      <c r="H83" s="171">
        <f t="shared" si="4"/>
        <v>12</v>
      </c>
      <c r="I83" s="172">
        <f>INDEX('Data Table'!$F$4:$F$128,MATCH('Active &amp; Reserve'!C83,'Data Table'!$A$4:$A$128,0))</f>
        <v>1.6116668642812233</v>
      </c>
      <c r="J83" s="191">
        <f>'Data Table'!BV79</f>
        <v>468</v>
      </c>
      <c r="K83" s="191">
        <f>'Data Table'!BW79</f>
        <v>464</v>
      </c>
      <c r="L83" s="191">
        <f>'Data Table'!BX79</f>
        <v>355</v>
      </c>
      <c r="M83" s="191">
        <f>'Data Table'!BY79</f>
        <v>468</v>
      </c>
      <c r="N83" s="191">
        <f>'Data Table'!BZ79</f>
        <v>401</v>
      </c>
      <c r="O83" s="191">
        <f>'Data Table'!CA79</f>
        <v>352</v>
      </c>
      <c r="P83" s="191">
        <f>'Data Table'!CB79</f>
        <v>352</v>
      </c>
      <c r="Q83" s="191">
        <f>'Data Table'!CC79</f>
        <v>53</v>
      </c>
      <c r="R83" s="191">
        <f>'Data Table'!CD79</f>
        <v>39</v>
      </c>
      <c r="S83" s="191">
        <f>'Data Table'!CE79</f>
        <v>103</v>
      </c>
      <c r="T83" s="191">
        <f>'Data Table'!CF79</f>
        <v>74</v>
      </c>
      <c r="U83" s="191">
        <f>'Data Table'!CG79</f>
        <v>30</v>
      </c>
      <c r="V83" s="191">
        <f>'Data Table'!CH79</f>
        <v>23</v>
      </c>
      <c r="W83" s="191">
        <f>'Data Table'!CI79</f>
        <v>7</v>
      </c>
      <c r="X83" s="191">
        <f>'Data Table'!CK79</f>
        <v>588</v>
      </c>
      <c r="Y83" s="191">
        <f>'Data Table'!CL79</f>
        <v>649</v>
      </c>
      <c r="Z83" s="191">
        <f>'Data Table'!CM79</f>
        <v>550</v>
      </c>
      <c r="AA83" s="191">
        <f>'Data Table'!CN79</f>
        <v>186</v>
      </c>
      <c r="AB83" s="191">
        <f>'Data Table'!CO79</f>
        <v>392</v>
      </c>
      <c r="AC83" s="191">
        <f>'Data Table'!CP79</f>
        <v>650</v>
      </c>
      <c r="AD83" s="200">
        <f>'Data Table'!CQ79</f>
        <v>326</v>
      </c>
      <c r="AE83" s="193" t="s">
        <v>147</v>
      </c>
      <c r="AF83" s="138">
        <f t="shared" si="3"/>
        <v>1.6116668642812233</v>
      </c>
      <c r="AG83" s="194">
        <f>INDEX('Data Table'!$BE$4:$BE$128,MATCH('Active &amp; Reserve'!C83,'Data Table'!$A$4:$A$128,0))</f>
        <v>1095.9186164630348</v>
      </c>
      <c r="AH83" s="195">
        <f>INDEX('[3]60-Mile'!$V$4:$V$129,MATCH(AE83,'[3]60-Mile'!$A$4:$A$129,0))</f>
        <v>408.57142857142856</v>
      </c>
      <c r="AI83" s="196"/>
      <c r="AJ83" s="197">
        <f>INDEX('[3]60-Mile'!$X$4:$X$129,MATCH(AE83,'[3]60-Mile'!$A$4:$A$129,0))</f>
        <v>66.996481106290787</v>
      </c>
      <c r="AK83" s="198">
        <f>INDEX('[3]60-Mile'!$AA$4:$AA$129,MATCH(AE83,'[3]60-Mile'!$A$4:$A$129,0))</f>
        <v>47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0.71436440928401135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365</v>
      </c>
      <c r="E84" s="68">
        <v>33</v>
      </c>
      <c r="F84" s="170" t="s">
        <v>154</v>
      </c>
      <c r="G84" s="171">
        <v>98</v>
      </c>
      <c r="H84" s="171">
        <f t="shared" si="4"/>
        <v>100</v>
      </c>
      <c r="I84" s="172">
        <f>INDEX('Data Table'!$F$4:$F$128,MATCH('Active &amp; Reserve'!C84,'Data Table'!$A$4:$A$128,0))</f>
        <v>2.1494743304712155E-5</v>
      </c>
      <c r="J84" s="191">
        <f>'Data Table'!BV80</f>
        <v>212</v>
      </c>
      <c r="K84" s="191">
        <f>'Data Table'!BW80</f>
        <v>35</v>
      </c>
      <c r="L84" s="191">
        <f>'Data Table'!BX80</f>
        <v>9</v>
      </c>
      <c r="M84" s="191">
        <f>'Data Table'!BY80</f>
        <v>3</v>
      </c>
      <c r="N84" s="191">
        <f>'Data Table'!BZ80</f>
        <v>1</v>
      </c>
      <c r="O84" s="191">
        <f>'Data Table'!CA80</f>
        <v>0</v>
      </c>
      <c r="P84" s="191">
        <f>'Data Table'!CB80</f>
        <v>1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0</v>
      </c>
      <c r="X84" s="191">
        <f>'Data Table'!CK80</f>
        <v>3514</v>
      </c>
      <c r="Y84" s="191">
        <f>'Data Table'!CL80</f>
        <v>15297</v>
      </c>
      <c r="Z84" s="191">
        <f>'Data Table'!CM80</f>
        <v>6091</v>
      </c>
      <c r="AA84" s="191">
        <f>'Data Table'!CN80</f>
        <v>12301</v>
      </c>
      <c r="AB84" s="191">
        <f>'Data Table'!CO80</f>
        <v>-7081</v>
      </c>
      <c r="AC84" s="191">
        <f>'Data Table'!CP80</f>
        <v>13490</v>
      </c>
      <c r="AD84" s="200">
        <f>'Data Table'!CQ80</f>
        <v>10669</v>
      </c>
      <c r="AE84" s="193" t="s">
        <v>132</v>
      </c>
      <c r="AF84" s="138">
        <f t="shared" si="3"/>
        <v>2.1494743304712155E-5</v>
      </c>
      <c r="AG84" s="194">
        <f>INDEX('Data Table'!$BE$4:$BE$128,MATCH('Active &amp; Reserve'!C84,'Data Table'!$A$4:$A$128,0))</f>
        <v>439.5699858833749</v>
      </c>
      <c r="AH84" s="195">
        <f>INDEX('[3]60-Mile'!$V$4:$V$129,MATCH(AE84,'[3]60-Mile'!$A$4:$A$129,0))</f>
        <v>37.285714285714285</v>
      </c>
      <c r="AI84" s="196"/>
      <c r="AJ84" s="197">
        <f>INDEX('[3]60-Mile'!$X$4:$X$129,MATCH(AE84,'[3]60-Mile'!$A$4:$A$129,0))</f>
        <v>2.606146161363883</v>
      </c>
      <c r="AK84" s="198">
        <f>INDEX('[3]60-Mile'!$AA$4:$AA$129,MATCH(AE84,'[3]60-Mile'!$A$4:$A$129,0))</f>
        <v>0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0.89491627358490566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 t="shared" si="4"/>
        <v>17</v>
      </c>
      <c r="I85" s="172">
        <f>INDEX('Data Table'!$F$4:$F$128,MATCH('Active &amp; Reserve'!C85,'Data Table'!$A$4:$A$128,0))</f>
        <v>0.2891990305962831</v>
      </c>
      <c r="J85" s="191">
        <f>'Data Table'!BV81</f>
        <v>50</v>
      </c>
      <c r="K85" s="191">
        <f>'Data Table'!BW81</f>
        <v>44</v>
      </c>
      <c r="L85" s="191">
        <f>'Data Table'!BX81</f>
        <v>52</v>
      </c>
      <c r="M85" s="191">
        <f>'Data Table'!BY81</f>
        <v>53</v>
      </c>
      <c r="N85" s="191">
        <f>'Data Table'!BZ81</f>
        <v>111</v>
      </c>
      <c r="O85" s="191">
        <f>'Data Table'!CA81</f>
        <v>42</v>
      </c>
      <c r="P85" s="191">
        <f>'Data Table'!CB81</f>
        <v>51</v>
      </c>
      <c r="Q85" s="191">
        <f>'Data Table'!CC81</f>
        <v>8</v>
      </c>
      <c r="R85" s="191">
        <f>'Data Table'!CD81</f>
        <v>4</v>
      </c>
      <c r="S85" s="191">
        <f>'Data Table'!CE81</f>
        <v>6</v>
      </c>
      <c r="T85" s="191">
        <f>'Data Table'!CF81</f>
        <v>4</v>
      </c>
      <c r="U85" s="191">
        <f>'Data Table'!CG81</f>
        <v>4</v>
      </c>
      <c r="V85" s="191">
        <f>'Data Table'!CH81</f>
        <v>3</v>
      </c>
      <c r="W85" s="191">
        <f>'Data Table'!CI81</f>
        <v>3</v>
      </c>
      <c r="X85" s="191">
        <f>'Data Table'!CK81</f>
        <v>51192</v>
      </c>
      <c r="Y85" s="191">
        <f>'Data Table'!CL81</f>
        <v>53079</v>
      </c>
      <c r="Z85" s="191">
        <f>'Data Table'!CM81</f>
        <v>55730</v>
      </c>
      <c r="AA85" s="191">
        <f>'Data Table'!CN81</f>
        <v>66815</v>
      </c>
      <c r="AB85" s="191">
        <f>'Data Table'!CO81</f>
        <v>52625</v>
      </c>
      <c r="AC85" s="191">
        <f>'Data Table'!CP81</f>
        <v>51034</v>
      </c>
      <c r="AD85" s="191">
        <f>'Data Table'!CQ81</f>
        <v>43143</v>
      </c>
      <c r="AE85" s="218" t="s">
        <v>219</v>
      </c>
      <c r="AF85" s="134">
        <f t="shared" si="3"/>
        <v>0.2891990305962831</v>
      </c>
      <c r="AG85" s="150">
        <f>INDEX('Data Table'!$BE$4:$BE$128,MATCH('Active &amp; Reserve'!C85,'Data Table'!$A$4:$A$128,0))</f>
        <v>367.26963855103344</v>
      </c>
      <c r="AH85" s="135">
        <f>INDEX('[3]60-Mile'!$V$4:$V$129,MATCH(AE85,'[3]60-Mile'!$A$4:$A$129,0))</f>
        <v>57.571428571428569</v>
      </c>
      <c r="AI85" s="219"/>
      <c r="AJ85" s="220">
        <f>INDEX('[3]60-Mile'!$X$4:$X$129,MATCH(AE85,'[3]60-Mile'!$A$4:$A$129,0))</f>
        <v>19.117293923731324</v>
      </c>
      <c r="AK85" s="136">
        <f>INDEX('[3]60-Mile'!$AA$4:$AA$129,MATCH(AE85,'[3]60-Mile'!$A$4:$A$129,0))</f>
        <v>4.5714285714285712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368</v>
      </c>
      <c r="E86" s="68">
        <v>35</v>
      </c>
      <c r="F86" s="170" t="s">
        <v>74</v>
      </c>
      <c r="G86" s="171">
        <v>26</v>
      </c>
      <c r="H86" s="171">
        <f t="shared" si="4"/>
        <v>22</v>
      </c>
      <c r="I86" s="172">
        <f>INDEX('Data Table'!$F$4:$F$128,MATCH('Active &amp; Reserve'!C86,'Data Table'!$A$4:$A$128,0))</f>
        <v>0.15564993348505538</v>
      </c>
      <c r="J86" s="191">
        <f>'Data Table'!BV82</f>
        <v>1204</v>
      </c>
      <c r="K86" s="191">
        <f>'Data Table'!BW82</f>
        <v>1158</v>
      </c>
      <c r="L86" s="191">
        <f>'Data Table'!BX82</f>
        <v>1460</v>
      </c>
      <c r="M86" s="191">
        <f>'Data Table'!BY82</f>
        <v>1467</v>
      </c>
      <c r="N86" s="191">
        <f>'Data Table'!BZ82</f>
        <v>1409</v>
      </c>
      <c r="O86" s="191">
        <f>'Data Table'!CA82</f>
        <v>1576</v>
      </c>
      <c r="P86" s="191">
        <f>'Data Table'!CB82</f>
        <v>874</v>
      </c>
      <c r="Q86" s="191">
        <f>'Data Table'!CC82</f>
        <v>60</v>
      </c>
      <c r="R86" s="191">
        <f>'Data Table'!CD82</f>
        <v>47</v>
      </c>
      <c r="S86" s="191">
        <f>'Data Table'!CE82</f>
        <v>47</v>
      </c>
      <c r="T86" s="191">
        <f>'Data Table'!CF82</f>
        <v>34</v>
      </c>
      <c r="U86" s="191">
        <f>'Data Table'!CG82</f>
        <v>56</v>
      </c>
      <c r="V86" s="191">
        <f>'Data Table'!CH82</f>
        <v>25</v>
      </c>
      <c r="W86" s="191">
        <f>'Data Table'!CI82</f>
        <v>11</v>
      </c>
      <c r="X86" s="191">
        <f>'Data Table'!CK82</f>
        <v>35933</v>
      </c>
      <c r="Y86" s="191">
        <f>'Data Table'!CL82</f>
        <v>30177</v>
      </c>
      <c r="Z86" s="191">
        <f>'Data Table'!CM82</f>
        <v>24852</v>
      </c>
      <c r="AA86" s="191">
        <f>'Data Table'!CN82</f>
        <v>38687</v>
      </c>
      <c r="AB86" s="191">
        <f>'Data Table'!CO82</f>
        <v>25958</v>
      </c>
      <c r="AC86" s="191">
        <f>'Data Table'!CP82</f>
        <v>43902</v>
      </c>
      <c r="AD86" s="200">
        <f>'Data Table'!CQ82</f>
        <v>33355</v>
      </c>
      <c r="AE86" s="193" t="s">
        <v>131</v>
      </c>
      <c r="AF86" s="138">
        <f t="shared" si="3"/>
        <v>0.15564993348505538</v>
      </c>
      <c r="AG86" s="194">
        <f>INDEX('Data Table'!$BE$4:$BE$128,MATCH('Active &amp; Reserve'!C86,'Data Table'!$A$4:$A$128,0))</f>
        <v>616.56545216887105</v>
      </c>
      <c r="AH86" s="195">
        <f>INDEX('[3]60-Mile'!$V$4:$V$129,MATCH(AE86,'[3]60-Mile'!$A$4:$A$129,0))</f>
        <v>1306.8571428571429</v>
      </c>
      <c r="AI86" s="196"/>
      <c r="AJ86" s="197">
        <f>INDEX('[3]60-Mile'!$X$4:$X$129,MATCH(AE86,'[3]60-Mile'!$A$4:$A$129,0))</f>
        <v>24.699914775238543</v>
      </c>
      <c r="AK86" s="198">
        <f>INDEX('[3]60-Mile'!$AA$4:$AA$129,MATCH(AE86,'[3]60-Mile'!$A$4:$A$129,0))</f>
        <v>40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0.75388447761194033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368</v>
      </c>
      <c r="E87" s="68">
        <v>36</v>
      </c>
      <c r="F87" s="170" t="s">
        <v>74</v>
      </c>
      <c r="G87" s="171">
        <v>100</v>
      </c>
      <c r="H87" s="171">
        <f t="shared" si="4"/>
        <v>87</v>
      </c>
      <c r="I87" s="172">
        <f>INDEX('Data Table'!$F$4:$F$128,MATCH('Active &amp; Reserve'!C87,'Data Table'!$A$4:$A$128,0))</f>
        <v>4.3299806660797714E-4</v>
      </c>
      <c r="J87" s="191">
        <f>'Data Table'!BV83</f>
        <v>27</v>
      </c>
      <c r="K87" s="191">
        <f>'Data Table'!BW83</f>
        <v>14</v>
      </c>
      <c r="L87" s="191">
        <f>'Data Table'!BX83</f>
        <v>28</v>
      </c>
      <c r="M87" s="191">
        <f>'Data Table'!BY83</f>
        <v>28</v>
      </c>
      <c r="N87" s="191">
        <f>'Data Table'!BZ83</f>
        <v>22</v>
      </c>
      <c r="O87" s="191">
        <f>'Data Table'!CA83</f>
        <v>26</v>
      </c>
      <c r="P87" s="191">
        <f>'Data Table'!CB83</f>
        <v>16</v>
      </c>
      <c r="Q87" s="191">
        <f>'Data Table'!CC83</f>
        <v>1</v>
      </c>
      <c r="R87" s="191">
        <f>'Data Table'!CD83</f>
        <v>1</v>
      </c>
      <c r="S87" s="191">
        <f>'Data Table'!CE83</f>
        <v>0</v>
      </c>
      <c r="T87" s="191">
        <f>'Data Table'!CF83</f>
        <v>1</v>
      </c>
      <c r="U87" s="191">
        <f>'Data Table'!CG83</f>
        <v>0</v>
      </c>
      <c r="V87" s="191">
        <f>'Data Table'!CH83</f>
        <v>0</v>
      </c>
      <c r="W87" s="191">
        <f>'Data Table'!CI83</f>
        <v>0</v>
      </c>
      <c r="X87" s="191">
        <f>'Data Table'!CK83</f>
        <v>17991</v>
      </c>
      <c r="Y87" s="191">
        <f>'Data Table'!CL83</f>
        <v>11940</v>
      </c>
      <c r="Z87" s="191">
        <f>'Data Table'!CM83</f>
        <v>14847</v>
      </c>
      <c r="AA87" s="191">
        <f>'Data Table'!CN83</f>
        <v>26545</v>
      </c>
      <c r="AB87" s="191">
        <f>'Data Table'!CO83</f>
        <v>30173</v>
      </c>
      <c r="AC87" s="191">
        <f>'Data Table'!CP83</f>
        <v>8732</v>
      </c>
      <c r="AD87" s="200">
        <f>'Data Table'!CQ83</f>
        <v>12795</v>
      </c>
      <c r="AE87" s="193" t="s">
        <v>109</v>
      </c>
      <c r="AF87" s="138">
        <f t="shared" si="3"/>
        <v>4.3299806660797714E-4</v>
      </c>
      <c r="AG87" s="194">
        <f>INDEX('Data Table'!$BE$4:$BE$128,MATCH('Active &amp; Reserve'!C87,'Data Table'!$A$4:$A$128,0))</f>
        <v>199.94618143668313</v>
      </c>
      <c r="AH87" s="195">
        <f>INDEX('[3]60-Mile'!$V$4:$V$129,MATCH(AE87,'[3]60-Mile'!$A$4:$A$129,0))</f>
        <v>23</v>
      </c>
      <c r="AI87" s="196"/>
      <c r="AJ87" s="197">
        <f>INDEX('[3]60-Mile'!$X$4:$X$129,MATCH(AE87,'[3]60-Mile'!$A$4:$A$129,0))</f>
        <v>7.2666414605040996</v>
      </c>
      <c r="AK87" s="198">
        <f>INDEX('[3]60-Mile'!$AA$4:$AA$129,MATCH(AE87,'[3]60-Mile'!$A$4:$A$129,0))</f>
        <v>0.42857142857142855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0.86047278750591571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369</v>
      </c>
      <c r="E88" s="68">
        <v>37</v>
      </c>
      <c r="F88" s="170" t="s">
        <v>154</v>
      </c>
      <c r="G88" s="171">
        <v>121</v>
      </c>
      <c r="H88" s="171">
        <f t="shared" si="4"/>
        <v>124</v>
      </c>
      <c r="I88" s="172">
        <f>INDEX('Data Table'!$F$4:$F$128,MATCH('Active &amp; Reserve'!C88,'Data Table'!$A$4:$A$128,0))</f>
        <v>7.5131547370171333E-19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1</v>
      </c>
      <c r="N88" s="191">
        <f>'Data Table'!BZ84</f>
        <v>0</v>
      </c>
      <c r="O88" s="191">
        <f>'Data Table'!CA84</f>
        <v>0</v>
      </c>
      <c r="P88" s="191">
        <f>'Data Table'!CB84</f>
        <v>0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1799</v>
      </c>
      <c r="Y88" s="191">
        <f>'Data Table'!CL84</f>
        <v>1835</v>
      </c>
      <c r="Z88" s="191">
        <f>'Data Table'!CM84</f>
        <v>783</v>
      </c>
      <c r="AA88" s="191">
        <f>'Data Table'!CN84</f>
        <v>2791</v>
      </c>
      <c r="AB88" s="191">
        <f>'Data Table'!CO84</f>
        <v>923</v>
      </c>
      <c r="AC88" s="191">
        <f>'Data Table'!CP84</f>
        <v>818</v>
      </c>
      <c r="AD88" s="200">
        <f>'Data Table'!CQ84</f>
        <v>878</v>
      </c>
      <c r="AE88" s="193" t="s">
        <v>112</v>
      </c>
      <c r="AF88" s="138">
        <f t="shared" si="3"/>
        <v>7.5131547370171333E-19</v>
      </c>
      <c r="AG88" s="194">
        <f>INDEX('Data Table'!$BE$4:$BE$128,MATCH('Active &amp; Reserve'!C88,'Data Table'!$A$4:$A$128,0))</f>
        <v>88.798025792728893</v>
      </c>
      <c r="AH88" s="195">
        <f>INDEX('[3]60-Mile'!$V$4:$V$129,MATCH(AE88,'[3]60-Mile'!$A$4:$A$129,0))</f>
        <v>0.14285714285714285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365</v>
      </c>
      <c r="E89" s="68">
        <v>39</v>
      </c>
      <c r="F89" s="170" t="s">
        <v>154</v>
      </c>
      <c r="G89" s="171">
        <v>34</v>
      </c>
      <c r="H89" s="171">
        <f t="shared" si="4"/>
        <v>95</v>
      </c>
      <c r="I89" s="172">
        <f>INDEX('Data Table'!$F$4:$F$128,MATCH('Active &amp; Reserve'!C89,'Data Table'!$A$4:$A$128,0))</f>
        <v>8.423195759553485E-5</v>
      </c>
      <c r="J89" s="191">
        <f>'Data Table'!BV85</f>
        <v>8</v>
      </c>
      <c r="K89" s="191">
        <f>'Data Table'!BW85</f>
        <v>18</v>
      </c>
      <c r="L89" s="191">
        <f>'Data Table'!BX85</f>
        <v>22</v>
      </c>
      <c r="M89" s="191">
        <f>'Data Table'!BY85</f>
        <v>11</v>
      </c>
      <c r="N89" s="191">
        <f>'Data Table'!BZ85</f>
        <v>13</v>
      </c>
      <c r="O89" s="191">
        <f>'Data Table'!CA85</f>
        <v>12</v>
      </c>
      <c r="P89" s="191">
        <f>'Data Table'!CB85</f>
        <v>11</v>
      </c>
      <c r="Q89" s="191">
        <f>'Data Table'!CC85</f>
        <v>0</v>
      </c>
      <c r="R89" s="191">
        <f>'Data Table'!CD85</f>
        <v>0</v>
      </c>
      <c r="S89" s="191">
        <f>'Data Table'!CE85</f>
        <v>1</v>
      </c>
      <c r="T89" s="191">
        <f>'Data Table'!CF85</f>
        <v>1</v>
      </c>
      <c r="U89" s="191">
        <f>'Data Table'!CG85</f>
        <v>0</v>
      </c>
      <c r="V89" s="191">
        <f>'Data Table'!CH85</f>
        <v>0</v>
      </c>
      <c r="W89" s="191">
        <f>'Data Table'!CI85</f>
        <v>0</v>
      </c>
      <c r="X89" s="191">
        <f>'Data Table'!CK85</f>
        <v>866</v>
      </c>
      <c r="Y89" s="191">
        <f>'Data Table'!CL85</f>
        <v>3110</v>
      </c>
      <c r="Z89" s="191">
        <f>'Data Table'!CM85</f>
        <v>441</v>
      </c>
      <c r="AA89" s="191">
        <f>'Data Table'!CN85</f>
        <v>1195</v>
      </c>
      <c r="AB89" s="191">
        <f>'Data Table'!CO85</f>
        <v>892</v>
      </c>
      <c r="AC89" s="191">
        <f>'Data Table'!CP85</f>
        <v>429</v>
      </c>
      <c r="AD89" s="200">
        <f>'Data Table'!CQ85</f>
        <v>820</v>
      </c>
      <c r="AE89" s="193" t="s">
        <v>163</v>
      </c>
      <c r="AF89" s="138">
        <f t="shared" si="3"/>
        <v>8.423195759553485E-5</v>
      </c>
      <c r="AG89" s="194">
        <f>INDEX('Data Table'!$BE$4:$BE$128,MATCH('Active &amp; Reserve'!C89,'Data Table'!$A$4:$A$128,0))</f>
        <v>210.22977001816344</v>
      </c>
      <c r="AH89" s="195">
        <f>INDEX('[3]60-Mile'!$V$4:$V$129,MATCH(AE89,'[3]60-Mile'!$A$4:$A$129,0))</f>
        <v>13.571428571428571</v>
      </c>
      <c r="AI89" s="196"/>
      <c r="AJ89" s="197">
        <f>INDEX('[3]60-Mile'!$X$4:$X$129,MATCH(AE89,'[3]60-Mile'!$A$4:$A$129,0))</f>
        <v>2.6477301009844263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0.89912709034965388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364</v>
      </c>
      <c r="E90" s="68">
        <v>41</v>
      </c>
      <c r="F90" s="170" t="s">
        <v>153</v>
      </c>
      <c r="G90" s="171">
        <v>103</v>
      </c>
      <c r="H90" s="171">
        <f t="shared" si="4"/>
        <v>90</v>
      </c>
      <c r="I90" s="172">
        <f>INDEX('Data Table'!$F$4:$F$128,MATCH('Active &amp; Reserve'!C90,'Data Table'!$A$4:$A$128,0))</f>
        <v>2.8152067712029067E-4</v>
      </c>
      <c r="J90" s="191">
        <f>'Data Table'!BV86</f>
        <v>13</v>
      </c>
      <c r="K90" s="191">
        <f>'Data Table'!BW86</f>
        <v>17</v>
      </c>
      <c r="L90" s="191">
        <f>'Data Table'!BX86</f>
        <v>22</v>
      </c>
      <c r="M90" s="191">
        <f>'Data Table'!BY86</f>
        <v>63</v>
      </c>
      <c r="N90" s="191">
        <f>'Data Table'!BZ86</f>
        <v>7</v>
      </c>
      <c r="O90" s="191">
        <f>'Data Table'!CA86</f>
        <v>29</v>
      </c>
      <c r="P90" s="191">
        <f>'Data Table'!CB86</f>
        <v>30</v>
      </c>
      <c r="Q90" s="191">
        <f>'Data Table'!CC86</f>
        <v>1</v>
      </c>
      <c r="R90" s="191">
        <f>'Data Table'!CD86</f>
        <v>0</v>
      </c>
      <c r="S90" s="191">
        <f>'Data Table'!CE86</f>
        <v>0</v>
      </c>
      <c r="T90" s="191">
        <f>'Data Table'!CF86</f>
        <v>1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3236</v>
      </c>
      <c r="Y90" s="191">
        <f>'Data Table'!CL86</f>
        <v>2183</v>
      </c>
      <c r="Z90" s="191">
        <f>'Data Table'!CM86</f>
        <v>815</v>
      </c>
      <c r="AA90" s="191">
        <f>'Data Table'!CN86</f>
        <v>0</v>
      </c>
      <c r="AB90" s="191">
        <f>'Data Table'!CO86</f>
        <v>-2659</v>
      </c>
      <c r="AC90" s="191">
        <f>'Data Table'!CP86</f>
        <v>1598</v>
      </c>
      <c r="AD90" s="200">
        <f>'Data Table'!CQ86</f>
        <v>2114</v>
      </c>
      <c r="AE90" s="193" t="s">
        <v>144</v>
      </c>
      <c r="AF90" s="138">
        <f t="shared" si="3"/>
        <v>2.8152067712029067E-4</v>
      </c>
      <c r="AG90" s="194">
        <f>INDEX('Data Table'!$BE$4:$BE$128,MATCH('Active &amp; Reserve'!C90,'Data Table'!$A$4:$A$128,0))</f>
        <v>110.75607087894089</v>
      </c>
      <c r="AH90" s="195">
        <f>INDEX('[3]60-Mile'!$V$4:$V$129,MATCH(AE90,'[3]60-Mile'!$A$4:$A$129,0))</f>
        <v>25.857142857142858</v>
      </c>
      <c r="AI90" s="196"/>
      <c r="AJ90" s="197">
        <f>INDEX('[3]60-Mile'!$X$4:$X$129,MATCH(AE90,'[3]60-Mile'!$A$4:$A$129,0))</f>
        <v>4.4500207049574465</v>
      </c>
      <c r="AK90" s="198">
        <f>INDEX('[3]60-Mile'!$AA$4:$AA$129,MATCH(AE90,'[3]60-Mile'!$A$4:$A$129,0))</f>
        <v>0.2857142857142857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0.94912697465148299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365</v>
      </c>
      <c r="E91" s="68">
        <v>45</v>
      </c>
      <c r="F91" s="170" t="s">
        <v>154</v>
      </c>
      <c r="G91" s="171">
        <v>104</v>
      </c>
      <c r="H91" s="171">
        <f t="shared" si="4"/>
        <v>97</v>
      </c>
      <c r="I91" s="172">
        <f>INDEX('Data Table'!$F$4:$F$128,MATCH('Active &amp; Reserve'!C91,'Data Table'!$A$4:$A$128,0))</f>
        <v>4.5170397052101324E-5</v>
      </c>
      <c r="J91" s="191">
        <f>'Data Table'!BV87</f>
        <v>4</v>
      </c>
      <c r="K91" s="191">
        <f>'Data Table'!BW87</f>
        <v>33</v>
      </c>
      <c r="L91" s="191">
        <f>'Data Table'!BX87</f>
        <v>17</v>
      </c>
      <c r="M91" s="191">
        <f>'Data Table'!BY87</f>
        <v>10</v>
      </c>
      <c r="N91" s="191">
        <f>'Data Table'!BZ87</f>
        <v>29</v>
      </c>
      <c r="O91" s="191">
        <f>'Data Table'!CA87</f>
        <v>20</v>
      </c>
      <c r="P91" s="191">
        <f>'Data Table'!CB87</f>
        <v>24</v>
      </c>
      <c r="Q91" s="191">
        <f>'Data Table'!CC87</f>
        <v>0</v>
      </c>
      <c r="R91" s="191">
        <f>'Data Table'!CD87</f>
        <v>1</v>
      </c>
      <c r="S91" s="191">
        <f>'Data Table'!CE87</f>
        <v>1</v>
      </c>
      <c r="T91" s="191">
        <f>'Data Table'!CF87</f>
        <v>0</v>
      </c>
      <c r="U91" s="191">
        <f>'Data Table'!CG87</f>
        <v>1</v>
      </c>
      <c r="V91" s="191">
        <f>'Data Table'!CH87</f>
        <v>0</v>
      </c>
      <c r="W91" s="191">
        <f>'Data Table'!CI87</f>
        <v>0</v>
      </c>
      <c r="X91" s="191">
        <f>'Data Table'!CK87</f>
        <v>836</v>
      </c>
      <c r="Y91" s="191">
        <f>'Data Table'!CL87</f>
        <v>361</v>
      </c>
      <c r="Z91" s="191">
        <f>'Data Table'!CM87</f>
        <v>443</v>
      </c>
      <c r="AA91" s="191">
        <f>'Data Table'!CN87</f>
        <v>836</v>
      </c>
      <c r="AB91" s="191">
        <f>'Data Table'!CO87</f>
        <v>163</v>
      </c>
      <c r="AC91" s="191">
        <f>'Data Table'!CP87</f>
        <v>1093</v>
      </c>
      <c r="AD91" s="200">
        <f>'Data Table'!CQ87</f>
        <v>262</v>
      </c>
      <c r="AE91" s="193" t="s">
        <v>188</v>
      </c>
      <c r="AF91" s="138">
        <f t="shared" si="3"/>
        <v>4.5170397052101324E-5</v>
      </c>
      <c r="AG91" s="194">
        <f>INDEX('Data Table'!$BE$4:$BE$128,MATCH('Active &amp; Reserve'!C91,'Data Table'!$A$4:$A$128,0))</f>
        <v>419.62938430366529</v>
      </c>
      <c r="AH91" s="195">
        <f>INDEX('[3]60-Mile'!$V$4:$V$129,MATCH(AE91,'[3]60-Mile'!$A$4:$A$129,0))</f>
        <v>19.571428571428573</v>
      </c>
      <c r="AI91" s="196"/>
      <c r="AJ91" s="197">
        <f>INDEX('[3]60-Mile'!$X$4:$X$129,MATCH(AE91,'[3]60-Mile'!$A$4:$A$129,0))</f>
        <v>20.127572212239759</v>
      </c>
      <c r="AK91" s="198">
        <f>INDEX('[3]60-Mile'!$AA$4:$AA$129,MATCH(AE91,'[3]60-Mile'!$A$4:$A$129,0))</f>
        <v>0.42857142857142855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0.9880466670747553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363</v>
      </c>
      <c r="E92" s="68">
        <v>50</v>
      </c>
      <c r="F92" s="170" t="s">
        <v>74</v>
      </c>
      <c r="G92" s="171">
        <v>125</v>
      </c>
      <c r="H92" s="171">
        <f t="shared" si="4"/>
        <v>112</v>
      </c>
      <c r="I92" s="172">
        <f>INDEX('Data Table'!$F$4:$F$128,MATCH('Active &amp; Reserve'!C92,'Data Table'!$A$4:$A$128,0))</f>
        <v>1.7440993013945455E-6</v>
      </c>
      <c r="J92" s="191">
        <f>'Data Table'!BV88</f>
        <v>7</v>
      </c>
      <c r="K92" s="191">
        <f>'Data Table'!BW88</f>
        <v>3</v>
      </c>
      <c r="L92" s="191">
        <f>'Data Table'!BX88</f>
        <v>8</v>
      </c>
      <c r="M92" s="191">
        <f>'Data Table'!BY88</f>
        <v>2</v>
      </c>
      <c r="N92" s="191">
        <f>'Data Table'!BZ88</f>
        <v>10</v>
      </c>
      <c r="O92" s="191">
        <f>'Data Table'!CA88</f>
        <v>0</v>
      </c>
      <c r="P92" s="191">
        <f>'Data Table'!CB88</f>
        <v>4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3514</v>
      </c>
      <c r="Y92" s="191">
        <f>'Data Table'!CL88</f>
        <v>15297</v>
      </c>
      <c r="Z92" s="191">
        <f>'Data Table'!CM88</f>
        <v>6091</v>
      </c>
      <c r="AA92" s="191">
        <f>'Data Table'!CN88</f>
        <v>12301</v>
      </c>
      <c r="AB92" s="191">
        <f>'Data Table'!CO88</f>
        <v>-7081</v>
      </c>
      <c r="AC92" s="191">
        <f>'Data Table'!CP88</f>
        <v>13490</v>
      </c>
      <c r="AD92" s="200">
        <f>'Data Table'!CQ88</f>
        <v>10669</v>
      </c>
      <c r="AE92" s="193" t="s">
        <v>107</v>
      </c>
      <c r="AF92" s="138">
        <f t="shared" si="3"/>
        <v>1.7440993013945455E-6</v>
      </c>
      <c r="AG92" s="194">
        <f>INDEX('Data Table'!$BE$4:$BE$128,MATCH('Active &amp; Reserve'!C92,'Data Table'!$A$4:$A$128,0))</f>
        <v>144.24101362094117</v>
      </c>
      <c r="AH92" s="195">
        <f>INDEX('[3]60-Mile'!$V$4:$V$129,MATCH(AE92,'[3]60-Mile'!$A$4:$A$129,0))</f>
        <v>4.8571428571428568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0.89491627358490566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364</v>
      </c>
      <c r="E93" s="68">
        <v>51</v>
      </c>
      <c r="F93" s="170" t="s">
        <v>155</v>
      </c>
      <c r="G93" s="171">
        <v>119</v>
      </c>
      <c r="H93" s="171">
        <f t="shared" si="4"/>
        <v>116</v>
      </c>
      <c r="I93" s="172">
        <f>INDEX('Data Table'!$F$4:$F$128,MATCH('Active &amp; Reserve'!C93,'Data Table'!$A$4:$A$128,0))</f>
        <v>7.1139639488414572E-7</v>
      </c>
      <c r="J93" s="191">
        <f>'Data Table'!BV89</f>
        <v>0</v>
      </c>
      <c r="K93" s="191">
        <f>'Data Table'!BW89</f>
        <v>2</v>
      </c>
      <c r="L93" s="191">
        <f>'Data Table'!BX89</f>
        <v>0</v>
      </c>
      <c r="M93" s="191">
        <f>'Data Table'!BY89</f>
        <v>2</v>
      </c>
      <c r="N93" s="191">
        <f>'Data Table'!BZ89</f>
        <v>1</v>
      </c>
      <c r="O93" s="191">
        <f>'Data Table'!CA89</f>
        <v>2</v>
      </c>
      <c r="P93" s="191">
        <f>'Data Table'!CB89</f>
        <v>2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1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528</v>
      </c>
      <c r="Y93" s="191">
        <f>'Data Table'!CL89</f>
        <v>972</v>
      </c>
      <c r="Z93" s="191">
        <f>'Data Table'!CM89</f>
        <v>722</v>
      </c>
      <c r="AA93" s="191">
        <f>'Data Table'!CN89</f>
        <v>1314</v>
      </c>
      <c r="AB93" s="191">
        <f>'Data Table'!CO89</f>
        <v>603</v>
      </c>
      <c r="AC93" s="191">
        <f>'Data Table'!CP89</f>
        <v>57</v>
      </c>
      <c r="AD93" s="200">
        <f>'Data Table'!CQ89</f>
        <v>276</v>
      </c>
      <c r="AE93" s="193" t="s">
        <v>128</v>
      </c>
      <c r="AF93" s="138">
        <f t="shared" si="3"/>
        <v>7.1139639488414572E-7</v>
      </c>
      <c r="AG93" s="194">
        <f>INDEX('Data Table'!$BE$4:$BE$128,MATCH('Active &amp; Reserve'!C93,'Data Table'!$A$4:$A$128,0))</f>
        <v>340.63109652246618</v>
      </c>
      <c r="AH93" s="195">
        <f>INDEX('[3]60-Mile'!$V$4:$V$129,MATCH(AE93,'[3]60-Mile'!$A$4:$A$129,0))</f>
        <v>1.2857142857142858</v>
      </c>
      <c r="AI93" s="196"/>
      <c r="AJ93" s="197">
        <f>INDEX('[3]60-Mile'!$X$4:$X$129,MATCH(AE93,'[3]60-Mile'!$A$4:$A$129,0))</f>
        <v>4.64496949803363</v>
      </c>
      <c r="AK93" s="198">
        <f>INDEX('[3]60-Mile'!$AA$4:$AA$129,MATCH(AE93,'[3]60-Mile'!$A$4:$A$129,0))</f>
        <v>0.14285714285714285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0.92216678625291182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368</v>
      </c>
      <c r="E94" s="68">
        <v>56</v>
      </c>
      <c r="F94" s="170" t="s">
        <v>157</v>
      </c>
      <c r="G94" s="171">
        <v>10</v>
      </c>
      <c r="H94" s="171">
        <f t="shared" si="4"/>
        <v>5</v>
      </c>
      <c r="I94" s="172">
        <f>INDEX('Data Table'!$F$4:$F$128,MATCH('Active &amp; Reserve'!C94,'Data Table'!$A$4:$A$128,0))</f>
        <v>9.2251237382982616</v>
      </c>
      <c r="J94" s="191">
        <f>'Data Table'!BV90</f>
        <v>423</v>
      </c>
      <c r="K94" s="191">
        <f>'Data Table'!BW90</f>
        <v>439</v>
      </c>
      <c r="L94" s="191">
        <f>'Data Table'!BX90</f>
        <v>508</v>
      </c>
      <c r="M94" s="191">
        <f>'Data Table'!BY90</f>
        <v>533</v>
      </c>
      <c r="N94" s="191">
        <f>'Data Table'!BZ90</f>
        <v>614</v>
      </c>
      <c r="O94" s="191">
        <f>'Data Table'!CA90</f>
        <v>314</v>
      </c>
      <c r="P94" s="191">
        <f>'Data Table'!CB90</f>
        <v>1187</v>
      </c>
      <c r="Q94" s="191">
        <f>'Data Table'!CC90</f>
        <v>61</v>
      </c>
      <c r="R94" s="191">
        <f>'Data Table'!CD90</f>
        <v>65</v>
      </c>
      <c r="S94" s="191">
        <f>'Data Table'!CE90</f>
        <v>57</v>
      </c>
      <c r="T94" s="191">
        <f>'Data Table'!CF90</f>
        <v>37</v>
      </c>
      <c r="U94" s="191">
        <f>'Data Table'!CG90</f>
        <v>50</v>
      </c>
      <c r="V94" s="191">
        <f>'Data Table'!CH90</f>
        <v>25</v>
      </c>
      <c r="W94" s="191">
        <f>'Data Table'!CI90</f>
        <v>166</v>
      </c>
      <c r="X94" s="191">
        <f>'Data Table'!CK90</f>
        <v>4076</v>
      </c>
      <c r="Y94" s="191">
        <f>'Data Table'!CL90</f>
        <v>2464</v>
      </c>
      <c r="Z94" s="191">
        <f>'Data Table'!CM90</f>
        <v>4894</v>
      </c>
      <c r="AA94" s="191">
        <f>'Data Table'!CN90</f>
        <v>4120</v>
      </c>
      <c r="AB94" s="191">
        <f>'Data Table'!CO90</f>
        <v>4811</v>
      </c>
      <c r="AC94" s="191">
        <f>'Data Table'!CP90</f>
        <v>2879</v>
      </c>
      <c r="AD94" s="200">
        <f>'Data Table'!CQ90</f>
        <v>2093</v>
      </c>
      <c r="AE94" s="193" t="s">
        <v>139</v>
      </c>
      <c r="AF94" s="138">
        <f t="shared" si="3"/>
        <v>9.2251237382982616</v>
      </c>
      <c r="AG94" s="194">
        <f>INDEX('Data Table'!$BE$4:$BE$128,MATCH('Active &amp; Reserve'!C94,'Data Table'!$A$4:$A$128,0))</f>
        <v>1425.0035497677436</v>
      </c>
      <c r="AH94" s="195">
        <f>INDEX('[3]60-Mile'!$V$4:$V$129,MATCH(AE94,'[3]60-Mile'!$A$4:$A$129,0))</f>
        <v>574</v>
      </c>
      <c r="AI94" s="196"/>
      <c r="AJ94" s="197">
        <f>INDEX('[3]60-Mile'!$X$4:$X$129,MATCH(AE94,'[3]60-Mile'!$A$4:$A$129,0))</f>
        <v>94.335077790624553</v>
      </c>
      <c r="AK94" s="198">
        <f>INDEX('[3]60-Mile'!$AA$4:$AA$129,MATCH(AE94,'[3]60-Mile'!$A$4:$A$129,0))</f>
        <v>65.857142857142861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0.73282851985559572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369</v>
      </c>
      <c r="E95" s="68">
        <v>72</v>
      </c>
      <c r="F95" s="170" t="s">
        <v>76</v>
      </c>
      <c r="G95" s="171">
        <v>20</v>
      </c>
      <c r="H95" s="171">
        <f t="shared" si="4"/>
        <v>120</v>
      </c>
      <c r="I95" s="172">
        <f>INDEX('Data Table'!$F$4:$F$128,MATCH('Active &amp; Reserve'!C95,'Data Table'!$A$4:$A$128,0))</f>
        <v>4.7385557016535624E-8</v>
      </c>
      <c r="J95" s="191">
        <f>'Data Table'!BV91</f>
        <v>1</v>
      </c>
      <c r="K95" s="191">
        <f>'Data Table'!BW91</f>
        <v>1</v>
      </c>
      <c r="L95" s="191">
        <f>'Data Table'!BX91</f>
        <v>1</v>
      </c>
      <c r="M95" s="191">
        <f>'Data Table'!BY91</f>
        <v>7</v>
      </c>
      <c r="N95" s="191">
        <f>'Data Table'!BZ91</f>
        <v>8</v>
      </c>
      <c r="O95" s="191">
        <f>'Data Table'!CA91</f>
        <v>2</v>
      </c>
      <c r="P95" s="191">
        <f>'Data Table'!CB91</f>
        <v>1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577</v>
      </c>
      <c r="Y95" s="191">
        <f>'Data Table'!CL91</f>
        <v>1130</v>
      </c>
      <c r="Z95" s="191">
        <f>'Data Table'!CM91</f>
        <v>1678</v>
      </c>
      <c r="AA95" s="191">
        <f>'Data Table'!CN91</f>
        <v>831</v>
      </c>
      <c r="AB95" s="191">
        <f>'Data Table'!CO91</f>
        <v>708</v>
      </c>
      <c r="AC95" s="191">
        <f>'Data Table'!CP91</f>
        <v>1072</v>
      </c>
      <c r="AD95" s="200">
        <f>'Data Table'!CQ91</f>
        <v>317</v>
      </c>
      <c r="AE95" s="193" t="s">
        <v>169</v>
      </c>
      <c r="AF95" s="138">
        <f t="shared" si="3"/>
        <v>4.7385557016535624E-8</v>
      </c>
      <c r="AG95" s="194">
        <f>INDEX('Data Table'!$BE$4:$BE$128,MATCH('Active &amp; Reserve'!C95,'Data Table'!$A$4:$A$128,0))</f>
        <v>45.353661076810837</v>
      </c>
      <c r="AH95" s="195">
        <f>INDEX('[3]60-Mile'!$V$4:$V$129,MATCH(AE95,'[3]60-Mile'!$A$4:$A$129,0))</f>
        <v>3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368</v>
      </c>
      <c r="E96" s="68">
        <v>60</v>
      </c>
      <c r="F96" s="170" t="s">
        <v>76</v>
      </c>
      <c r="G96" s="171">
        <v>62</v>
      </c>
      <c r="H96" s="171">
        <f t="shared" si="4"/>
        <v>57</v>
      </c>
      <c r="I96" s="172">
        <f>INDEX('Data Table'!$F$4:$F$128,MATCH('Active &amp; Reserve'!C96,'Data Table'!$A$4:$A$128,0))</f>
        <v>6.8081879085188967E-3</v>
      </c>
      <c r="J96" s="191">
        <f>'Data Table'!BV92</f>
        <v>146</v>
      </c>
      <c r="K96" s="191">
        <f>'Data Table'!BW92</f>
        <v>244</v>
      </c>
      <c r="L96" s="191">
        <f>'Data Table'!BX92</f>
        <v>193</v>
      </c>
      <c r="M96" s="191">
        <f>'Data Table'!BY92</f>
        <v>374</v>
      </c>
      <c r="N96" s="191">
        <f>'Data Table'!BZ92</f>
        <v>416</v>
      </c>
      <c r="O96" s="191">
        <f>'Data Table'!CA92</f>
        <v>121</v>
      </c>
      <c r="P96" s="191">
        <f>'Data Table'!CB92</f>
        <v>188</v>
      </c>
      <c r="Q96" s="191">
        <f>'Data Table'!CC92</f>
        <v>0</v>
      </c>
      <c r="R96" s="191">
        <f>'Data Table'!CD92</f>
        <v>4</v>
      </c>
      <c r="S96" s="191">
        <f>'Data Table'!CE92</f>
        <v>0</v>
      </c>
      <c r="T96" s="191">
        <f>'Data Table'!CF92</f>
        <v>4</v>
      </c>
      <c r="U96" s="191">
        <f>'Data Table'!CG92</f>
        <v>0</v>
      </c>
      <c r="V96" s="191">
        <f>'Data Table'!CH92</f>
        <v>0</v>
      </c>
      <c r="W96" s="191">
        <f>'Data Table'!CI92</f>
        <v>3</v>
      </c>
      <c r="X96" s="191">
        <f>'Data Table'!CK92</f>
        <v>-760</v>
      </c>
      <c r="Y96" s="191">
        <f>'Data Table'!CL92</f>
        <v>366</v>
      </c>
      <c r="Z96" s="191">
        <f>'Data Table'!CM92</f>
        <v>300</v>
      </c>
      <c r="AA96" s="191">
        <f>'Data Table'!CN92</f>
        <v>-2508</v>
      </c>
      <c r="AB96" s="191">
        <f>'Data Table'!CO92</f>
        <v>122</v>
      </c>
      <c r="AC96" s="191">
        <f>'Data Table'!CP92</f>
        <v>2388</v>
      </c>
      <c r="AD96" s="200">
        <f>'Data Table'!CQ92</f>
        <v>1591</v>
      </c>
      <c r="AE96" s="193" t="s">
        <v>140</v>
      </c>
      <c r="AF96" s="138">
        <f t="shared" si="3"/>
        <v>6.8081879085188967E-3</v>
      </c>
      <c r="AG96" s="194">
        <f>INDEX('Data Table'!$BE$4:$BE$128,MATCH('Active &amp; Reserve'!C96,'Data Table'!$A$4:$A$128,0))</f>
        <v>419.34857743939085</v>
      </c>
      <c r="AH96" s="195">
        <f>INDEX('[3]60-Mile'!$V$4:$V$129,MATCH(AE96,'[3]60-Mile'!$A$4:$A$129,0))</f>
        <v>240.28571428571428</v>
      </c>
      <c r="AI96" s="196"/>
      <c r="AJ96" s="197">
        <f>INDEX('[3]60-Mile'!$X$4:$X$129,MATCH(AE96,'[3]60-Mile'!$A$4:$A$129,0))</f>
        <v>4.956838976824951</v>
      </c>
      <c r="AK96" s="198">
        <f>INDEX('[3]60-Mile'!$AA$4:$AA$129,MATCH(AE96,'[3]60-Mile'!$A$4:$A$129,0))</f>
        <v>1.5714285714285714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0.92049697295921262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366</v>
      </c>
      <c r="E97" s="68">
        <v>61</v>
      </c>
      <c r="F97" s="170" t="s">
        <v>76</v>
      </c>
      <c r="G97" s="171">
        <v>114</v>
      </c>
      <c r="H97" s="171">
        <f t="shared" si="4"/>
        <v>107</v>
      </c>
      <c r="I97" s="172">
        <f>INDEX('Data Table'!$F$4:$F$128,MATCH('Active &amp; Reserve'!C97,'Data Table'!$A$4:$A$128,0))</f>
        <v>4.4614260825431376E-6</v>
      </c>
      <c r="J97" s="191">
        <f>'Data Table'!BV93</f>
        <v>119</v>
      </c>
      <c r="K97" s="191">
        <f>'Data Table'!BW93</f>
        <v>34</v>
      </c>
      <c r="L97" s="191">
        <f>'Data Table'!BX93</f>
        <v>132</v>
      </c>
      <c r="M97" s="191">
        <f>'Data Table'!BY93</f>
        <v>156</v>
      </c>
      <c r="N97" s="191">
        <f>'Data Table'!BZ93</f>
        <v>26</v>
      </c>
      <c r="O97" s="191">
        <f>'Data Table'!CA93</f>
        <v>13</v>
      </c>
      <c r="P97" s="191">
        <f>'Data Table'!CB93</f>
        <v>17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1</v>
      </c>
      <c r="U97" s="191">
        <f>'Data Table'!CG93</f>
        <v>0</v>
      </c>
      <c r="V97" s="191">
        <f>'Data Table'!CH93</f>
        <v>0</v>
      </c>
      <c r="W97" s="191">
        <f>'Data Table'!CI93</f>
        <v>0</v>
      </c>
      <c r="X97" s="191">
        <f>'Data Table'!CK93</f>
        <v>1482</v>
      </c>
      <c r="Y97" s="191">
        <f>'Data Table'!CL93</f>
        <v>4999</v>
      </c>
      <c r="Z97" s="191">
        <f>'Data Table'!CM93</f>
        <v>2631</v>
      </c>
      <c r="AA97" s="191">
        <f>'Data Table'!CN93</f>
        <v>3693</v>
      </c>
      <c r="AB97" s="191">
        <f>'Data Table'!CO93</f>
        <v>3227</v>
      </c>
      <c r="AC97" s="191">
        <f>'Data Table'!CP93</f>
        <v>3828</v>
      </c>
      <c r="AD97" s="200">
        <f>'Data Table'!CQ93</f>
        <v>3206</v>
      </c>
      <c r="AE97" s="193" t="s">
        <v>111</v>
      </c>
      <c r="AF97" s="138">
        <f t="shared" si="3"/>
        <v>4.4614260825431376E-6</v>
      </c>
      <c r="AG97" s="194">
        <f>INDEX('Data Table'!$BE$4:$BE$128,MATCH('Active &amp; Reserve'!C97,'Data Table'!$A$4:$A$128,0))</f>
        <v>419.69301853439976</v>
      </c>
      <c r="AH97" s="195">
        <f>INDEX('[3]60-Mile'!$V$4:$V$129,MATCH(AE97,'[3]60-Mile'!$A$4:$A$129,0))</f>
        <v>71</v>
      </c>
      <c r="AI97" s="196"/>
      <c r="AJ97" s="197">
        <f>INDEX('[3]60-Mile'!$X$4:$X$129,MATCH(AE97,'[3]60-Mile'!$A$4:$A$129,0))</f>
        <v>2.4502511507429512</v>
      </c>
      <c r="AK97" s="198">
        <f>INDEX('[3]60-Mile'!$AA$4:$AA$129,MATCH(AE97,'[3]60-Mile'!$A$4:$A$129,0))</f>
        <v>0.14285714285714285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0.65749797674050314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373</v>
      </c>
      <c r="E98" s="68">
        <v>67</v>
      </c>
      <c r="F98" s="170" t="s">
        <v>153</v>
      </c>
      <c r="G98" s="171">
        <v>42</v>
      </c>
      <c r="H98" s="171">
        <f t="shared" si="4"/>
        <v>6</v>
      </c>
      <c r="I98" s="172">
        <f>INDEX('Data Table'!$F$4:$F$128,MATCH('Active &amp; Reserve'!C98,'Data Table'!$A$4:$A$128,0))</f>
        <v>4.1492255525266648</v>
      </c>
      <c r="J98" s="191">
        <f>'Data Table'!BV94</f>
        <v>1209</v>
      </c>
      <c r="K98" s="191">
        <f>'Data Table'!BW94</f>
        <v>1273</v>
      </c>
      <c r="L98" s="191">
        <f>'Data Table'!BX94</f>
        <v>1453</v>
      </c>
      <c r="M98" s="191">
        <f>'Data Table'!BY94</f>
        <v>1305</v>
      </c>
      <c r="N98" s="191">
        <f>'Data Table'!BZ94</f>
        <v>1216</v>
      </c>
      <c r="O98" s="191">
        <f>'Data Table'!CA94</f>
        <v>1395</v>
      </c>
      <c r="P98" s="191">
        <f>'Data Table'!CB94</f>
        <v>838</v>
      </c>
      <c r="Q98" s="191">
        <f>'Data Table'!CC94</f>
        <v>41</v>
      </c>
      <c r="R98" s="191">
        <f>'Data Table'!CD94</f>
        <v>65</v>
      </c>
      <c r="S98" s="191">
        <f>'Data Table'!CE94</f>
        <v>50</v>
      </c>
      <c r="T98" s="191">
        <f>'Data Table'!CF94</f>
        <v>44</v>
      </c>
      <c r="U98" s="191">
        <f>'Data Table'!CG94</f>
        <v>49</v>
      </c>
      <c r="V98" s="191">
        <f>'Data Table'!CH94</f>
        <v>34</v>
      </c>
      <c r="W98" s="191">
        <f>'Data Table'!CI94</f>
        <v>14</v>
      </c>
      <c r="X98" s="191">
        <f>'Data Table'!CK94</f>
        <v>3740</v>
      </c>
      <c r="Y98" s="191">
        <f>'Data Table'!CL94</f>
        <v>633</v>
      </c>
      <c r="Z98" s="191">
        <f>'Data Table'!CM94</f>
        <v>1588</v>
      </c>
      <c r="AA98" s="191">
        <f>'Data Table'!CN94</f>
        <v>2530</v>
      </c>
      <c r="AB98" s="191">
        <f>'Data Table'!CO94</f>
        <v>2517</v>
      </c>
      <c r="AC98" s="191">
        <f>'Data Table'!CP94</f>
        <v>2390</v>
      </c>
      <c r="AD98" s="200">
        <f>'Data Table'!CQ94</f>
        <v>1579</v>
      </c>
      <c r="AE98" s="193" t="s">
        <v>173</v>
      </c>
      <c r="AF98" s="138">
        <f t="shared" si="3"/>
        <v>4.1492255525266648</v>
      </c>
      <c r="AG98" s="194">
        <f>INDEX('Data Table'!$BE$4:$BE$128,MATCH('Active &amp; Reserve'!C98,'Data Table'!$A$4:$A$128,0))</f>
        <v>1049.5303530339327</v>
      </c>
      <c r="AH98" s="195">
        <f>INDEX('[3]60-Mile'!$V$4:$V$129,MATCH(AE98,'[3]60-Mile'!$A$4:$A$129,0))</f>
        <v>1241.2857142857142</v>
      </c>
      <c r="AI98" s="196"/>
      <c r="AJ98" s="197">
        <f>INDEX('[3]60-Mile'!$X$4:$X$129,MATCH(AE98,'[3]60-Mile'!$A$4:$A$129,0))</f>
        <v>42.880597117209902</v>
      </c>
      <c r="AK98" s="198">
        <f>INDEX('[3]60-Mile'!$AA$4:$AA$129,MATCH(AE98,'[3]60-Mile'!$A$4:$A$129,0))</f>
        <v>42.428571428571431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0.13645433244915917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369</v>
      </c>
      <c r="E99" s="68">
        <v>40</v>
      </c>
      <c r="F99" s="170" t="s">
        <v>76</v>
      </c>
      <c r="G99" s="171">
        <v>120</v>
      </c>
      <c r="H99" s="171">
        <f t="shared" si="4"/>
        <v>123</v>
      </c>
      <c r="I99" s="172">
        <f>INDEX('Data Table'!$F$4:$F$128,MATCH('Active &amp; Reserve'!C99,'Data Table'!$A$4:$A$128,0))</f>
        <v>6.7751203075798705E-15</v>
      </c>
      <c r="J99" s="191">
        <f>'Data Table'!BV95</f>
        <v>15</v>
      </c>
      <c r="K99" s="191">
        <f>'Data Table'!BW95</f>
        <v>8</v>
      </c>
      <c r="L99" s="191">
        <f>'Data Table'!BX95</f>
        <v>5</v>
      </c>
      <c r="M99" s="191">
        <f>'Data Table'!BY95</f>
        <v>15</v>
      </c>
      <c r="N99" s="191">
        <f>'Data Table'!BZ95</f>
        <v>4</v>
      </c>
      <c r="O99" s="191">
        <f>'Data Table'!CA95</f>
        <v>7</v>
      </c>
      <c r="P99" s="191">
        <f>'Data Table'!CB95</f>
        <v>11</v>
      </c>
      <c r="Q99" s="191">
        <f>'Data Table'!CC95</f>
        <v>0</v>
      </c>
      <c r="R99" s="191">
        <f>'Data Table'!CD95</f>
        <v>0</v>
      </c>
      <c r="S99" s="191">
        <f>'Data Table'!CE95</f>
        <v>0</v>
      </c>
      <c r="T99" s="191">
        <f>'Data Table'!CF95</f>
        <v>0</v>
      </c>
      <c r="U99" s="191">
        <f>'Data Table'!CG95</f>
        <v>0</v>
      </c>
      <c r="V99" s="191">
        <f>'Data Table'!CH95</f>
        <v>0</v>
      </c>
      <c r="W99" s="191">
        <f>'Data Table'!CI95</f>
        <v>0</v>
      </c>
      <c r="X99" s="191">
        <f>'Data Table'!CK95</f>
        <v>1799</v>
      </c>
      <c r="Y99" s="191">
        <f>'Data Table'!CL95</f>
        <v>1835</v>
      </c>
      <c r="Z99" s="191">
        <f>'Data Table'!CM95</f>
        <v>783</v>
      </c>
      <c r="AA99" s="191">
        <f>'Data Table'!CN95</f>
        <v>2791</v>
      </c>
      <c r="AB99" s="191">
        <f>'Data Table'!CO95</f>
        <v>923</v>
      </c>
      <c r="AC99" s="191">
        <f>'Data Table'!CP95</f>
        <v>818</v>
      </c>
      <c r="AD99" s="200">
        <f>'Data Table'!CQ95</f>
        <v>878</v>
      </c>
      <c r="AE99" s="193" t="s">
        <v>187</v>
      </c>
      <c r="AF99" s="138">
        <f t="shared" si="3"/>
        <v>6.7751203075798705E-15</v>
      </c>
      <c r="AG99" s="194">
        <f>INDEX('Data Table'!$BE$4:$BE$128,MATCH('Active &amp; Reserve'!C99,'Data Table'!$A$4:$A$128,0))</f>
        <v>104.16666666666667</v>
      </c>
      <c r="AH99" s="195">
        <f>INDEX('[3]60-Mile'!$V$4:$V$129,MATCH(AE99,'[3]60-Mile'!$A$4:$A$129,0))</f>
        <v>9.2857142857142865</v>
      </c>
      <c r="AI99" s="196"/>
      <c r="AJ99" s="197">
        <f>INDEX('[3]60-Mile'!$X$4:$X$129,MATCH(AE99,'[3]60-Mile'!$A$4:$A$129,0))</f>
        <v>1.3888888888888891</v>
      </c>
      <c r="AK99" s="198">
        <f>INDEX('[3]60-Mile'!$AA$4:$AA$129,MATCH(AE99,'[3]60-Mile'!$A$4:$A$129,0))</f>
        <v>0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364</v>
      </c>
      <c r="E100" s="68">
        <v>71</v>
      </c>
      <c r="F100" s="170" t="s">
        <v>153</v>
      </c>
      <c r="G100" s="171">
        <v>1</v>
      </c>
      <c r="H100" s="171">
        <f t="shared" si="4"/>
        <v>1</v>
      </c>
      <c r="I100" s="172">
        <f>INDEX('Data Table'!$F$4:$F$128,MATCH('Active &amp; Reserve'!C100,'Data Table'!$A$4:$A$128,0))</f>
        <v>37.308677598328842</v>
      </c>
      <c r="J100" s="191">
        <f>'Data Table'!BV96</f>
        <v>734</v>
      </c>
      <c r="K100" s="191">
        <f>'Data Table'!BW96</f>
        <v>796</v>
      </c>
      <c r="L100" s="191">
        <f>'Data Table'!BX96</f>
        <v>701</v>
      </c>
      <c r="M100" s="191">
        <f>'Data Table'!BY96</f>
        <v>979</v>
      </c>
      <c r="N100" s="191">
        <f>'Data Table'!BZ96</f>
        <v>770</v>
      </c>
      <c r="O100" s="191">
        <f>'Data Table'!CA96</f>
        <v>420</v>
      </c>
      <c r="P100" s="191">
        <f>'Data Table'!CB96</f>
        <v>524</v>
      </c>
      <c r="Q100" s="191">
        <f>'Data Table'!CC96</f>
        <v>95</v>
      </c>
      <c r="R100" s="191">
        <f>'Data Table'!CD96</f>
        <v>118</v>
      </c>
      <c r="S100" s="191">
        <f>'Data Table'!CE96</f>
        <v>155</v>
      </c>
      <c r="T100" s="191">
        <f>'Data Table'!CF96</f>
        <v>127</v>
      </c>
      <c r="U100" s="191">
        <f>'Data Table'!CG96</f>
        <v>61</v>
      </c>
      <c r="V100" s="191">
        <f>'Data Table'!CH96</f>
        <v>68</v>
      </c>
      <c r="W100" s="191">
        <f>'Data Table'!CI96</f>
        <v>38</v>
      </c>
      <c r="X100" s="191">
        <f>'Data Table'!CK96</f>
        <v>14513</v>
      </c>
      <c r="Y100" s="191">
        <f>'Data Table'!CL96</f>
        <v>15689</v>
      </c>
      <c r="Z100" s="191">
        <f>'Data Table'!CM96</f>
        <v>53102</v>
      </c>
      <c r="AA100" s="191">
        <f>'Data Table'!CN96</f>
        <v>-5013</v>
      </c>
      <c r="AB100" s="191">
        <f>'Data Table'!CO96</f>
        <v>38267</v>
      </c>
      <c r="AC100" s="191">
        <f>'Data Table'!CP96</f>
        <v>11334</v>
      </c>
      <c r="AD100" s="200">
        <f>'Data Table'!CQ96</f>
        <v>11418</v>
      </c>
      <c r="AE100" s="193" t="s">
        <v>254</v>
      </c>
      <c r="AF100" s="138">
        <f t="shared" si="3"/>
        <v>37.308677598328842</v>
      </c>
      <c r="AG100" s="194">
        <f>INDEX('Data Table'!$BE$4:$BE$128,MATCH('Active &amp; Reserve'!C100,'Data Table'!$A$4:$A$128,0))</f>
        <v>1565.8835630679439</v>
      </c>
      <c r="AH100" s="195">
        <f>INDEX('[3]60-Mile'!$V$4:$V$129,MATCH(AE100,'[3]60-Mile'!$A$4:$A$129,0))</f>
        <v>703.42857142857144</v>
      </c>
      <c r="AI100" s="196"/>
      <c r="AJ100" s="197">
        <f>INDEX('[3]60-Mile'!$X$4:$X$129,MATCH(AE100,'[3]60-Mile'!$A$4:$A$129,0))</f>
        <v>117.21365456182501</v>
      </c>
      <c r="AK100" s="198">
        <f>INDEX('[3]60-Mile'!$AA$4:$AA$129,MATCH(AE100,'[3]60-Mile'!$A$4:$A$129,0))</f>
        <v>94.571428571428569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0.46202398523985233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363</v>
      </c>
      <c r="E101" s="68">
        <v>74</v>
      </c>
      <c r="F101" s="170" t="s">
        <v>157</v>
      </c>
      <c r="G101" s="171">
        <v>31</v>
      </c>
      <c r="H101" s="171">
        <f t="shared" si="4"/>
        <v>47</v>
      </c>
      <c r="I101" s="172">
        <f>INDEX('Data Table'!$F$4:$F$128,MATCH('Active &amp; Reserve'!C101,'Data Table'!$A$4:$A$128,0))</f>
        <v>1.4785028210992679E-2</v>
      </c>
      <c r="J101" s="191">
        <f>'Data Table'!BV97</f>
        <v>51</v>
      </c>
      <c r="K101" s="191">
        <f>'Data Table'!BW97</f>
        <v>20</v>
      </c>
      <c r="L101" s="191">
        <f>'Data Table'!BX97</f>
        <v>53</v>
      </c>
      <c r="M101" s="191">
        <f>'Data Table'!BY97</f>
        <v>32</v>
      </c>
      <c r="N101" s="191">
        <f>'Data Table'!BZ97</f>
        <v>70</v>
      </c>
      <c r="O101" s="191">
        <f>'Data Table'!CA97</f>
        <v>86</v>
      </c>
      <c r="P101" s="191">
        <f>'Data Table'!CB97</f>
        <v>86</v>
      </c>
      <c r="Q101" s="191">
        <f>'Data Table'!CC97</f>
        <v>2</v>
      </c>
      <c r="R101" s="191">
        <f>'Data Table'!CD97</f>
        <v>1</v>
      </c>
      <c r="S101" s="191">
        <f>'Data Table'!CE97</f>
        <v>2</v>
      </c>
      <c r="T101" s="191">
        <f>'Data Table'!CF97</f>
        <v>6</v>
      </c>
      <c r="U101" s="191">
        <f>'Data Table'!CG97</f>
        <v>2</v>
      </c>
      <c r="V101" s="191">
        <f>'Data Table'!CH97</f>
        <v>0</v>
      </c>
      <c r="W101" s="191">
        <f>'Data Table'!CI97</f>
        <v>2</v>
      </c>
      <c r="X101" s="191">
        <f>'Data Table'!CK97</f>
        <v>0</v>
      </c>
      <c r="Y101" s="191">
        <f>'Data Table'!CL97</f>
        <v>-2142</v>
      </c>
      <c r="Z101" s="191">
        <f>'Data Table'!CM97</f>
        <v>6138</v>
      </c>
      <c r="AA101" s="191">
        <f>'Data Table'!CN97</f>
        <v>-90</v>
      </c>
      <c r="AB101" s="191">
        <f>'Data Table'!CO97</f>
        <v>5116</v>
      </c>
      <c r="AC101" s="191">
        <f>'Data Table'!CP97</f>
        <v>-17</v>
      </c>
      <c r="AD101" s="200">
        <f>'Data Table'!CQ97</f>
        <v>0</v>
      </c>
      <c r="AE101" s="193" t="s">
        <v>134</v>
      </c>
      <c r="AF101" s="138">
        <f t="shared" si="3"/>
        <v>1.4785028210992679E-2</v>
      </c>
      <c r="AG101" s="194">
        <f>INDEX('Data Table'!$BE$4:$BE$128,MATCH('Active &amp; Reserve'!C101,'Data Table'!$A$4:$A$128,0))</f>
        <v>447.52320284361286</v>
      </c>
      <c r="AH101" s="195">
        <f>INDEX('[3]60-Mile'!$V$4:$V$129,MATCH(AE101,'[3]60-Mile'!$A$4:$A$129,0))</f>
        <v>56.857142857142854</v>
      </c>
      <c r="AI101" s="196"/>
      <c r="AJ101" s="197">
        <f>INDEX('[3]60-Mile'!$X$4:$X$129,MATCH(AE101,'[3]60-Mile'!$A$4:$A$129,0))</f>
        <v>23.530397440891019</v>
      </c>
      <c r="AK101" s="198">
        <f>INDEX('[3]60-Mile'!$AA$4:$AA$129,MATCH(AE101,'[3]60-Mile'!$A$4:$A$129,0))</f>
        <v>2.1428571428571428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0.56266157451889809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368</v>
      </c>
      <c r="E102" s="68">
        <v>75</v>
      </c>
      <c r="F102" s="170" t="s">
        <v>157</v>
      </c>
      <c r="G102" s="171">
        <v>53</v>
      </c>
      <c r="H102" s="171">
        <f t="shared" si="4"/>
        <v>86</v>
      </c>
      <c r="I102" s="172">
        <f>INDEX('Data Table'!$F$4:$F$128,MATCH('Active &amp; Reserve'!C102,'Data Table'!$A$4:$A$128,0))</f>
        <v>4.3538427940093883E-4</v>
      </c>
      <c r="J102" s="191">
        <f>'Data Table'!BV98</f>
        <v>25</v>
      </c>
      <c r="K102" s="191">
        <f>'Data Table'!BW98</f>
        <v>32</v>
      </c>
      <c r="L102" s="191">
        <f>'Data Table'!BX98</f>
        <v>24</v>
      </c>
      <c r="M102" s="191">
        <f>'Data Table'!BY98</f>
        <v>19</v>
      </c>
      <c r="N102" s="191">
        <f>'Data Table'!BZ98</f>
        <v>23</v>
      </c>
      <c r="O102" s="191">
        <f>'Data Table'!CA98</f>
        <v>34</v>
      </c>
      <c r="P102" s="191">
        <f>'Data Table'!CB98</f>
        <v>11</v>
      </c>
      <c r="Q102" s="191">
        <f>'Data Table'!CC98</f>
        <v>1</v>
      </c>
      <c r="R102" s="191">
        <f>'Data Table'!CD98</f>
        <v>0</v>
      </c>
      <c r="S102" s="191">
        <f>'Data Table'!CE98</f>
        <v>1</v>
      </c>
      <c r="T102" s="191">
        <f>'Data Table'!CF98</f>
        <v>1</v>
      </c>
      <c r="U102" s="191">
        <f>'Data Table'!CG98</f>
        <v>0</v>
      </c>
      <c r="V102" s="191">
        <f>'Data Table'!CH98</f>
        <v>1</v>
      </c>
      <c r="W102" s="191">
        <f>'Data Table'!CI98</f>
        <v>0</v>
      </c>
      <c r="X102" s="191">
        <f>'Data Table'!CK98</f>
        <v>1482</v>
      </c>
      <c r="Y102" s="191">
        <f>'Data Table'!CL98</f>
        <v>4999</v>
      </c>
      <c r="Z102" s="191">
        <f>'Data Table'!CM98</f>
        <v>2631</v>
      </c>
      <c r="AA102" s="191">
        <f>'Data Table'!CN98</f>
        <v>3693</v>
      </c>
      <c r="AB102" s="191">
        <f>'Data Table'!CO98</f>
        <v>3227</v>
      </c>
      <c r="AC102" s="191">
        <f>'Data Table'!CP98</f>
        <v>3828</v>
      </c>
      <c r="AD102" s="200">
        <f>'Data Table'!CQ98</f>
        <v>3206</v>
      </c>
      <c r="AE102" s="193" t="s">
        <v>125</v>
      </c>
      <c r="AF102" s="138">
        <f t="shared" si="3"/>
        <v>4.3538427940093883E-4</v>
      </c>
      <c r="AG102" s="194">
        <f>INDEX('Data Table'!$BE$4:$BE$128,MATCH('Active &amp; Reserve'!C102,'Data Table'!$A$4:$A$128,0))</f>
        <v>229.55747900472997</v>
      </c>
      <c r="AH102" s="195">
        <f>INDEX('[3]60-Mile'!$V$4:$V$129,MATCH(AE102,'[3]60-Mile'!$A$4:$A$129,0))</f>
        <v>24</v>
      </c>
      <c r="AI102" s="196"/>
      <c r="AJ102" s="197">
        <f>INDEX('[3]60-Mile'!$X$4:$X$129,MATCH(AE102,'[3]60-Mile'!$A$4:$A$129,0))</f>
        <v>9.9287976501845563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0.65749797674050314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363</v>
      </c>
      <c r="E103" s="68">
        <v>73</v>
      </c>
      <c r="F103" s="170" t="s">
        <v>74</v>
      </c>
      <c r="G103" s="171">
        <v>13</v>
      </c>
      <c r="H103" s="171">
        <f t="shared" si="4"/>
        <v>79</v>
      </c>
      <c r="I103" s="172">
        <f>INDEX('Data Table'!$F$4:$F$128,MATCH('Active &amp; Reserve'!C103,'Data Table'!$A$4:$A$128,0))</f>
        <v>1.4755800175520314E-3</v>
      </c>
      <c r="J103" s="191">
        <f>'Data Table'!BV99</f>
        <v>73</v>
      </c>
      <c r="K103" s="191">
        <f>'Data Table'!BW99</f>
        <v>93</v>
      </c>
      <c r="L103" s="191">
        <f>'Data Table'!BX99</f>
        <v>81</v>
      </c>
      <c r="M103" s="191">
        <f>'Data Table'!BY99</f>
        <v>153</v>
      </c>
      <c r="N103" s="191">
        <f>'Data Table'!BZ99</f>
        <v>288</v>
      </c>
      <c r="O103" s="191">
        <f>'Data Table'!CA99</f>
        <v>29</v>
      </c>
      <c r="P103" s="191">
        <f>'Data Table'!CB99</f>
        <v>69</v>
      </c>
      <c r="Q103" s="191">
        <f>'Data Table'!CC99</f>
        <v>0</v>
      </c>
      <c r="R103" s="191">
        <f>'Data Table'!CD99</f>
        <v>3</v>
      </c>
      <c r="S103" s="191">
        <f>'Data Table'!CE99</f>
        <v>0</v>
      </c>
      <c r="T103" s="191">
        <f>'Data Table'!CF99</f>
        <v>1</v>
      </c>
      <c r="U103" s="191">
        <f>'Data Table'!CG99</f>
        <v>0</v>
      </c>
      <c r="V103" s="191">
        <f>'Data Table'!CH99</f>
        <v>0</v>
      </c>
      <c r="W103" s="191">
        <f>'Data Table'!CI99</f>
        <v>0</v>
      </c>
      <c r="X103" s="191">
        <f>'Data Table'!CK99</f>
        <v>3514</v>
      </c>
      <c r="Y103" s="191">
        <f>'Data Table'!CL99</f>
        <v>15297</v>
      </c>
      <c r="Z103" s="191">
        <f>'Data Table'!CM99</f>
        <v>6091</v>
      </c>
      <c r="AA103" s="191">
        <f>'Data Table'!CN99</f>
        <v>12301</v>
      </c>
      <c r="AB103" s="191">
        <f>'Data Table'!CO99</f>
        <v>-7081</v>
      </c>
      <c r="AC103" s="191">
        <f>'Data Table'!CP99</f>
        <v>13490</v>
      </c>
      <c r="AD103" s="200">
        <f>'Data Table'!CQ99</f>
        <v>10669</v>
      </c>
      <c r="AE103" s="193" t="s">
        <v>136</v>
      </c>
      <c r="AF103" s="138">
        <f t="shared" si="3"/>
        <v>1.4755800175520314E-3</v>
      </c>
      <c r="AG103" s="194">
        <f>INDEX('Data Table'!$BE$4:$BE$128,MATCH('Active &amp; Reserve'!C103,'Data Table'!$A$4:$A$128,0))</f>
        <v>154.09597201655657</v>
      </c>
      <c r="AH103" s="195">
        <f>INDEX('[3]60-Mile'!$V$4:$V$129,MATCH(AE103,'[3]60-Mile'!$A$4:$A$129,0))</f>
        <v>112.28571428571429</v>
      </c>
      <c r="AI103" s="196"/>
      <c r="AJ103" s="197">
        <f>INDEX('[3]60-Mile'!$X$4:$X$129,MATCH(AE103,'[3]60-Mile'!$A$4:$A$129,0))</f>
        <v>3.4724884367854112</v>
      </c>
      <c r="AK103" s="198">
        <f>INDEX('[3]60-Mile'!$AA$4:$AA$129,MATCH(AE103,'[3]60-Mile'!$A$4:$A$129,0))</f>
        <v>0.5714285714285714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0.89491627358490566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366</v>
      </c>
      <c r="E104" s="68">
        <v>69</v>
      </c>
      <c r="F104" s="170" t="s">
        <v>76</v>
      </c>
      <c r="G104" s="171">
        <v>70</v>
      </c>
      <c r="H104" s="171">
        <f t="shared" si="4"/>
        <v>37</v>
      </c>
      <c r="I104" s="172">
        <f>INDEX('Data Table'!$F$4:$F$128,MATCH('Active &amp; Reserve'!C104,'Data Table'!$A$4:$A$128,0))</f>
        <v>3.3346907197682372E-2</v>
      </c>
      <c r="J104" s="191">
        <f>'Data Table'!BV100</f>
        <v>178</v>
      </c>
      <c r="K104" s="191">
        <f>'Data Table'!BW100</f>
        <v>77</v>
      </c>
      <c r="L104" s="191">
        <f>'Data Table'!BX100</f>
        <v>148</v>
      </c>
      <c r="M104" s="191">
        <f>'Data Table'!BY100</f>
        <v>153</v>
      </c>
      <c r="N104" s="191">
        <f>'Data Table'!BZ100</f>
        <v>195</v>
      </c>
      <c r="O104" s="191">
        <f>'Data Table'!CA100</f>
        <v>182</v>
      </c>
      <c r="P104" s="191">
        <f>'Data Table'!CB100</f>
        <v>101</v>
      </c>
      <c r="Q104" s="191">
        <f>'Data Table'!CC100</f>
        <v>1</v>
      </c>
      <c r="R104" s="191">
        <f>'Data Table'!CD100</f>
        <v>3</v>
      </c>
      <c r="S104" s="191">
        <f>'Data Table'!CE100</f>
        <v>4</v>
      </c>
      <c r="T104" s="191">
        <f>'Data Table'!CF100</f>
        <v>3</v>
      </c>
      <c r="U104" s="191">
        <f>'Data Table'!CG100</f>
        <v>2</v>
      </c>
      <c r="V104" s="191">
        <f>'Data Table'!CH100</f>
        <v>1</v>
      </c>
      <c r="W104" s="191">
        <f>'Data Table'!CI100</f>
        <v>0</v>
      </c>
      <c r="X104" s="191">
        <f>'Data Table'!CK100</f>
        <v>6838</v>
      </c>
      <c r="Y104" s="191">
        <f>'Data Table'!CL100</f>
        <v>1693</v>
      </c>
      <c r="Z104" s="191">
        <f>'Data Table'!CM100</f>
        <v>3420</v>
      </c>
      <c r="AA104" s="191">
        <f>'Data Table'!CN100</f>
        <v>-1289</v>
      </c>
      <c r="AB104" s="191">
        <f>'Data Table'!CO100</f>
        <v>-4155</v>
      </c>
      <c r="AC104" s="191">
        <f>'Data Table'!CP100</f>
        <v>-1924</v>
      </c>
      <c r="AD104" s="200">
        <f>'Data Table'!CQ100</f>
        <v>2394</v>
      </c>
      <c r="AE104" s="193" t="s">
        <v>148</v>
      </c>
      <c r="AF104" s="138">
        <f t="shared" si="3"/>
        <v>3.3346907197682372E-2</v>
      </c>
      <c r="AG104" s="194">
        <f>INDEX('Data Table'!$BE$4:$BE$128,MATCH('Active &amp; Reserve'!C104,'Data Table'!$A$4:$A$128,0))</f>
        <v>351.04398746474504</v>
      </c>
      <c r="AH104" s="195">
        <f>INDEX('[3]60-Mile'!$V$4:$V$129,MATCH(AE104,'[3]60-Mile'!$A$4:$A$129,0))</f>
        <v>147.71428571428572</v>
      </c>
      <c r="AI104" s="196"/>
      <c r="AJ104" s="197">
        <f>INDEX('[3]60-Mile'!$X$4:$X$129,MATCH(AE104,'[3]60-Mile'!$A$4:$A$129,0))</f>
        <v>13.165084550137466</v>
      </c>
      <c r="AK104" s="198">
        <f>INDEX('[3]60-Mile'!$AA$4:$AA$129,MATCH(AE104,'[3]60-Mile'!$A$4:$A$129,0))</f>
        <v>2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0.69718946113910563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363</v>
      </c>
      <c r="E105" s="68">
        <v>77</v>
      </c>
      <c r="F105" s="170" t="s">
        <v>74</v>
      </c>
      <c r="G105" s="171">
        <v>96</v>
      </c>
      <c r="H105" s="171">
        <f t="shared" si="4"/>
        <v>96</v>
      </c>
      <c r="I105" s="172">
        <f>INDEX('Data Table'!$F$4:$F$128,MATCH('Active &amp; Reserve'!C105,'Data Table'!$A$4:$A$128,0))</f>
        <v>5.2481898551143404E-5</v>
      </c>
      <c r="J105" s="191">
        <f>'Data Table'!BV101</f>
        <v>7</v>
      </c>
      <c r="K105" s="191">
        <f>'Data Table'!BW101</f>
        <v>0</v>
      </c>
      <c r="L105" s="191">
        <f>'Data Table'!BX101</f>
        <v>9</v>
      </c>
      <c r="M105" s="191">
        <f>'Data Table'!BY101</f>
        <v>0</v>
      </c>
      <c r="N105" s="191">
        <f>'Data Table'!BZ101</f>
        <v>4</v>
      </c>
      <c r="O105" s="191">
        <f>'Data Table'!CA101</f>
        <v>0</v>
      </c>
      <c r="P105" s="191">
        <f>'Data Table'!CB101</f>
        <v>0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1</v>
      </c>
      <c r="V105" s="191">
        <f>'Data Table'!CH101</f>
        <v>0</v>
      </c>
      <c r="W105" s="191">
        <f>'Data Table'!CI101</f>
        <v>0</v>
      </c>
      <c r="X105" s="191">
        <f>'Data Table'!CK101</f>
        <v>3514</v>
      </c>
      <c r="Y105" s="191">
        <f>'Data Table'!CL101</f>
        <v>15297</v>
      </c>
      <c r="Z105" s="191">
        <f>'Data Table'!CM101</f>
        <v>6091</v>
      </c>
      <c r="AA105" s="191">
        <f>'Data Table'!CN101</f>
        <v>12301</v>
      </c>
      <c r="AB105" s="191">
        <f>'Data Table'!CO101</f>
        <v>-7081</v>
      </c>
      <c r="AC105" s="191">
        <f>'Data Table'!CP101</f>
        <v>13490</v>
      </c>
      <c r="AD105" s="200">
        <f>'Data Table'!CQ101</f>
        <v>10669</v>
      </c>
      <c r="AE105" s="193" t="s">
        <v>150</v>
      </c>
      <c r="AF105" s="138">
        <f t="shared" si="3"/>
        <v>5.2481898551143404E-5</v>
      </c>
      <c r="AG105" s="194">
        <f>INDEX('Data Table'!$BE$4:$BE$128,MATCH('Active &amp; Reserve'!C105,'Data Table'!$A$4:$A$128,0))</f>
        <v>142.92741329224944</v>
      </c>
      <c r="AH105" s="195">
        <f>INDEX('[3]60-Mile'!$V$4:$V$129,MATCH(AE105,'[3]60-Mile'!$A$4:$A$129,0))</f>
        <v>2.8571428571428572</v>
      </c>
      <c r="AI105" s="196"/>
      <c r="AJ105" s="197">
        <f>INDEX('[3]60-Mile'!$X$4:$X$129,MATCH(AE105,'[3]60-Mile'!$A$4:$A$129,0))</f>
        <v>1.856200172626616</v>
      </c>
      <c r="AK105" s="198">
        <f>INDEX('[3]60-Mile'!$AA$4:$AA$129,MATCH(AE105,'[3]60-Mile'!$A$4:$A$129,0))</f>
        <v>0.14285714285714285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0.89491627358490566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364</v>
      </c>
      <c r="E106" s="68">
        <v>79</v>
      </c>
      <c r="F106" s="170" t="s">
        <v>153</v>
      </c>
      <c r="G106" s="171">
        <v>105</v>
      </c>
      <c r="H106" s="171">
        <f t="shared" si="4"/>
        <v>81</v>
      </c>
      <c r="I106" s="172">
        <f>INDEX('Data Table'!$F$4:$F$128,MATCH('Active &amp; Reserve'!C106,'Data Table'!$A$4:$A$128,0))</f>
        <v>1.2547903190716319E-3</v>
      </c>
      <c r="J106" s="191">
        <f>'Data Table'!BV102</f>
        <v>88</v>
      </c>
      <c r="K106" s="191">
        <f>'Data Table'!BW102</f>
        <v>52</v>
      </c>
      <c r="L106" s="191">
        <f>'Data Table'!BX102</f>
        <v>46</v>
      </c>
      <c r="M106" s="191">
        <f>'Data Table'!BY102</f>
        <v>39</v>
      </c>
      <c r="N106" s="191">
        <f>'Data Table'!BZ102</f>
        <v>40</v>
      </c>
      <c r="O106" s="191">
        <f>'Data Table'!CA102</f>
        <v>26</v>
      </c>
      <c r="P106" s="191">
        <f>'Data Table'!CB102</f>
        <v>44</v>
      </c>
      <c r="Q106" s="191">
        <f>'Data Table'!CC102</f>
        <v>1</v>
      </c>
      <c r="R106" s="191">
        <f>'Data Table'!CD102</f>
        <v>0</v>
      </c>
      <c r="S106" s="191">
        <f>'Data Table'!CE102</f>
        <v>2</v>
      </c>
      <c r="T106" s="191">
        <f>'Data Table'!CF102</f>
        <v>0</v>
      </c>
      <c r="U106" s="191">
        <f>'Data Table'!CG102</f>
        <v>1</v>
      </c>
      <c r="V106" s="191">
        <f>'Data Table'!CH102</f>
        <v>0</v>
      </c>
      <c r="W106" s="191">
        <f>'Data Table'!CI102</f>
        <v>1</v>
      </c>
      <c r="X106" s="191">
        <f>'Data Table'!CK102</f>
        <v>3004</v>
      </c>
      <c r="Y106" s="191">
        <f>'Data Table'!CL102</f>
        <v>0</v>
      </c>
      <c r="Z106" s="191">
        <f>'Data Table'!CM102</f>
        <v>-709</v>
      </c>
      <c r="AA106" s="191">
        <f>'Data Table'!CN102</f>
        <v>4646</v>
      </c>
      <c r="AB106" s="191">
        <f>'Data Table'!CO102</f>
        <v>266</v>
      </c>
      <c r="AC106" s="191">
        <f>'Data Table'!CP102</f>
        <v>-2826</v>
      </c>
      <c r="AD106" s="200">
        <f>'Data Table'!CQ102</f>
        <v>1794</v>
      </c>
      <c r="AE106" s="193" t="s">
        <v>120</v>
      </c>
      <c r="AF106" s="138">
        <f t="shared" si="3"/>
        <v>1.2547903190716319E-3</v>
      </c>
      <c r="AG106" s="194">
        <f>INDEX('Data Table'!$BE$4:$BE$128,MATCH('Active &amp; Reserve'!C106,'Data Table'!$A$4:$A$128,0))</f>
        <v>214.45131733058994</v>
      </c>
      <c r="AH106" s="195">
        <f>INDEX('[3]60-Mile'!$V$4:$V$129,MATCH(AE106,'[3]60-Mile'!$A$4:$A$129,0))</f>
        <v>47.857142857142854</v>
      </c>
      <c r="AI106" s="196"/>
      <c r="AJ106" s="197">
        <f>INDEX('[3]60-Mile'!$X$4:$X$129,MATCH(AE106,'[3]60-Mile'!$A$4:$A$129,0))</f>
        <v>7.0311907321504901</v>
      </c>
      <c r="AK106" s="198">
        <f>INDEX('[3]60-Mile'!$AA$4:$AA$129,MATCH(AE106,'[3]60-Mile'!$A$4:$A$129,0))</f>
        <v>0.7142857142857143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0.87332847176055894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372</v>
      </c>
      <c r="E107" s="68">
        <v>80</v>
      </c>
      <c r="F107" s="170" t="s">
        <v>157</v>
      </c>
      <c r="G107" s="171">
        <v>5</v>
      </c>
      <c r="H107" s="171">
        <f t="shared" si="4"/>
        <v>23</v>
      </c>
      <c r="I107" s="172">
        <f>INDEX('Data Table'!$F$4:$F$128,MATCH('Active &amp; Reserve'!C107,'Data Table'!$A$4:$A$128,0))</f>
        <v>0.13904746038284468</v>
      </c>
      <c r="J107" s="191">
        <f>'Data Table'!BV103</f>
        <v>1270</v>
      </c>
      <c r="K107" s="191">
        <f>'Data Table'!BW103</f>
        <v>1292</v>
      </c>
      <c r="L107" s="191">
        <f>'Data Table'!BX103</f>
        <v>1591</v>
      </c>
      <c r="M107" s="191">
        <f>'Data Table'!BY103</f>
        <v>1693</v>
      </c>
      <c r="N107" s="191">
        <f>'Data Table'!BZ103</f>
        <v>1505</v>
      </c>
      <c r="O107" s="191">
        <f>'Data Table'!CA103</f>
        <v>1720</v>
      </c>
      <c r="P107" s="191">
        <f>'Data Table'!CB103</f>
        <v>905</v>
      </c>
      <c r="Q107" s="191">
        <f>'Data Table'!CC103</f>
        <v>62</v>
      </c>
      <c r="R107" s="191">
        <f>'Data Table'!CD103</f>
        <v>55</v>
      </c>
      <c r="S107" s="191">
        <f>'Data Table'!CE103</f>
        <v>49</v>
      </c>
      <c r="T107" s="191">
        <f>'Data Table'!CF103</f>
        <v>43</v>
      </c>
      <c r="U107" s="191">
        <f>'Data Table'!CG103</f>
        <v>57</v>
      </c>
      <c r="V107" s="191">
        <f>'Data Table'!CH103</f>
        <v>26</v>
      </c>
      <c r="W107" s="191">
        <f>'Data Table'!CI103</f>
        <v>10</v>
      </c>
      <c r="X107" s="191">
        <f>'Data Table'!CK103</f>
        <v>35933</v>
      </c>
      <c r="Y107" s="191">
        <f>'Data Table'!CL103</f>
        <v>30177</v>
      </c>
      <c r="Z107" s="191">
        <f>'Data Table'!CM103</f>
        <v>24852</v>
      </c>
      <c r="AA107" s="191">
        <f>'Data Table'!CN103</f>
        <v>38687</v>
      </c>
      <c r="AB107" s="191">
        <f>'Data Table'!CO103</f>
        <v>25958</v>
      </c>
      <c r="AC107" s="191">
        <f>'Data Table'!CP103</f>
        <v>43902</v>
      </c>
      <c r="AD107" s="200">
        <f>'Data Table'!CQ103</f>
        <v>33355</v>
      </c>
      <c r="AE107" s="193" t="s">
        <v>123</v>
      </c>
      <c r="AF107" s="138">
        <f t="shared" si="3"/>
        <v>0.13904746038284468</v>
      </c>
      <c r="AG107" s="194">
        <f>INDEX('Data Table'!$BE$4:$BE$128,MATCH('Active &amp; Reserve'!C107,'Data Table'!$A$4:$A$128,0))</f>
        <v>523.64000496415383</v>
      </c>
      <c r="AH107" s="195">
        <f>INDEX('[3]60-Mile'!$V$4:$V$129,MATCH(AE107,'[3]60-Mile'!$A$4:$A$129,0))</f>
        <v>1425.1428571428571</v>
      </c>
      <c r="AI107" s="196"/>
      <c r="AJ107" s="197">
        <f>INDEX('[3]60-Mile'!$X$4:$X$129,MATCH(AE107,'[3]60-Mile'!$A$4:$A$129,0))</f>
        <v>20.390013231817097</v>
      </c>
      <c r="AK107" s="198">
        <f>INDEX('[3]60-Mile'!$AA$4:$AA$129,MATCH(AE107,'[3]60-Mile'!$A$4:$A$129,0))</f>
        <v>43.142857142857146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0.75388447761194033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363</v>
      </c>
      <c r="E108" s="68">
        <v>82</v>
      </c>
      <c r="F108" s="170" t="s">
        <v>74</v>
      </c>
      <c r="G108" s="171">
        <v>55</v>
      </c>
      <c r="H108" s="171">
        <f t="shared" ref="H108:H132" si="5">_xlfn.RANK.EQ(I108,$I$8:$I$132)</f>
        <v>35</v>
      </c>
      <c r="I108" s="172">
        <f>INDEX('Data Table'!$F$4:$F$128,MATCH('Active &amp; Reserve'!C108,'Data Table'!$A$4:$A$128,0))</f>
        <v>3.6313773963832299E-2</v>
      </c>
      <c r="J108" s="191">
        <f>'Data Table'!BV104</f>
        <v>643</v>
      </c>
      <c r="K108" s="191">
        <f>'Data Table'!BW104</f>
        <v>563</v>
      </c>
      <c r="L108" s="191">
        <f>'Data Table'!BX104</f>
        <v>169</v>
      </c>
      <c r="M108" s="191">
        <f>'Data Table'!BY104</f>
        <v>932</v>
      </c>
      <c r="N108" s="191">
        <f>'Data Table'!BZ104</f>
        <v>719</v>
      </c>
      <c r="O108" s="191">
        <f>'Data Table'!CA104</f>
        <v>782</v>
      </c>
      <c r="P108" s="191">
        <f>'Data Table'!CB104</f>
        <v>520</v>
      </c>
      <c r="Q108" s="191">
        <f>'Data Table'!CC104</f>
        <v>15</v>
      </c>
      <c r="R108" s="191">
        <f>'Data Table'!CD104</f>
        <v>18</v>
      </c>
      <c r="S108" s="191">
        <f>'Data Table'!CE104</f>
        <v>6</v>
      </c>
      <c r="T108" s="191">
        <f>'Data Table'!CF104</f>
        <v>9</v>
      </c>
      <c r="U108" s="191">
        <f>'Data Table'!CG104</f>
        <v>10</v>
      </c>
      <c r="V108" s="191">
        <f>'Data Table'!CH104</f>
        <v>1</v>
      </c>
      <c r="W108" s="191">
        <f>'Data Table'!CI104</f>
        <v>1</v>
      </c>
      <c r="X108" s="191">
        <f>'Data Table'!CK104</f>
        <v>-3138</v>
      </c>
      <c r="Y108" s="191">
        <f>'Data Table'!CL104</f>
        <v>30</v>
      </c>
      <c r="Z108" s="191">
        <f>'Data Table'!CM104</f>
        <v>-1680</v>
      </c>
      <c r="AA108" s="191">
        <f>'Data Table'!CN104</f>
        <v>-3409</v>
      </c>
      <c r="AB108" s="191">
        <f>'Data Table'!CO104</f>
        <v>-4405</v>
      </c>
      <c r="AC108" s="191">
        <f>'Data Table'!CP104</f>
        <v>-1430</v>
      </c>
      <c r="AD108" s="200">
        <f>'Data Table'!CQ104</f>
        <v>-1048</v>
      </c>
      <c r="AE108" s="193" t="s">
        <v>102</v>
      </c>
      <c r="AF108" s="138">
        <f t="shared" si="3"/>
        <v>3.6313773963832299E-2</v>
      </c>
      <c r="AG108" s="194">
        <f>INDEX('Data Table'!$BE$4:$BE$128,MATCH('Active &amp; Reserve'!C108,'Data Table'!$A$4:$A$128,0))</f>
        <v>305.7675685496331</v>
      </c>
      <c r="AH108" s="195">
        <f>INDEX('[3]60-Mile'!$V$4:$V$129,MATCH(AE108,'[3]60-Mile'!$A$4:$A$129,0))</f>
        <v>618.28571428571433</v>
      </c>
      <c r="AI108" s="196"/>
      <c r="AJ108" s="197">
        <f>INDEX('[3]60-Mile'!$X$4:$X$129,MATCH(AE108,'[3]60-Mile'!$A$4:$A$129,0))</f>
        <v>10.751377823423979</v>
      </c>
      <c r="AK108" s="198">
        <f>INDEX('[3]60-Mile'!$AA$4:$AA$129,MATCH(AE108,'[3]60-Mile'!$A$4:$A$129,0))</f>
        <v>8.5714285714285712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0.51068820558249484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364</v>
      </c>
      <c r="E109" s="68">
        <v>83</v>
      </c>
      <c r="F109" s="170" t="s">
        <v>153</v>
      </c>
      <c r="G109" s="171">
        <v>28</v>
      </c>
      <c r="H109" s="171">
        <f t="shared" si="5"/>
        <v>58</v>
      </c>
      <c r="I109" s="172">
        <f>INDEX('Data Table'!$F$4:$F$128,MATCH('Active &amp; Reserve'!C109,'Data Table'!$A$4:$A$128,0))</f>
        <v>6.4761402422390804E-3</v>
      </c>
      <c r="J109" s="191">
        <f>'Data Table'!BV105</f>
        <v>126</v>
      </c>
      <c r="K109" s="191">
        <f>'Data Table'!BW105</f>
        <v>207</v>
      </c>
      <c r="L109" s="191">
        <f>'Data Table'!BX105</f>
        <v>215</v>
      </c>
      <c r="M109" s="191">
        <f>'Data Table'!BY105</f>
        <v>272</v>
      </c>
      <c r="N109" s="191">
        <f>'Data Table'!BZ105</f>
        <v>212</v>
      </c>
      <c r="O109" s="191">
        <f>'Data Table'!CA105</f>
        <v>239</v>
      </c>
      <c r="P109" s="191">
        <f>'Data Table'!CB105</f>
        <v>264</v>
      </c>
      <c r="Q109" s="191">
        <f>'Data Table'!CC105</f>
        <v>14</v>
      </c>
      <c r="R109" s="191">
        <f>'Data Table'!CD105</f>
        <v>5</v>
      </c>
      <c r="S109" s="191">
        <f>'Data Table'!CE105</f>
        <v>9</v>
      </c>
      <c r="T109" s="191">
        <f>'Data Table'!CF105</f>
        <v>16</v>
      </c>
      <c r="U109" s="191">
        <f>'Data Table'!CG105</f>
        <v>4</v>
      </c>
      <c r="V109" s="191">
        <f>'Data Table'!CH105</f>
        <v>1</v>
      </c>
      <c r="W109" s="191">
        <f>'Data Table'!CI105</f>
        <v>1</v>
      </c>
      <c r="X109" s="191">
        <f>'Data Table'!CK105</f>
        <v>17991</v>
      </c>
      <c r="Y109" s="191">
        <f>'Data Table'!CL105</f>
        <v>11940</v>
      </c>
      <c r="Z109" s="191">
        <f>'Data Table'!CM105</f>
        <v>14847</v>
      </c>
      <c r="AA109" s="191">
        <f>'Data Table'!CN105</f>
        <v>26545</v>
      </c>
      <c r="AB109" s="191">
        <f>'Data Table'!CO105</f>
        <v>30173</v>
      </c>
      <c r="AC109" s="191">
        <f>'Data Table'!CP105</f>
        <v>8732</v>
      </c>
      <c r="AD109" s="200">
        <f>'Data Table'!CQ105</f>
        <v>12795</v>
      </c>
      <c r="AE109" s="193" t="s">
        <v>145</v>
      </c>
      <c r="AF109" s="138">
        <f t="shared" si="3"/>
        <v>6.4761402422390804E-3</v>
      </c>
      <c r="AG109" s="194">
        <f>INDEX('Data Table'!$BE$4:$BE$128,MATCH('Active &amp; Reserve'!C109,'Data Table'!$A$4:$A$128,0))</f>
        <v>176.22792301461433</v>
      </c>
      <c r="AH109" s="195">
        <f>INDEX('[3]60-Mile'!$V$4:$V$129,MATCH(AE109,'[3]60-Mile'!$A$4:$A$129,0))</f>
        <v>219.28571428571428</v>
      </c>
      <c r="AI109" s="196"/>
      <c r="AJ109" s="197">
        <f>INDEX('[3]60-Mile'!$X$4:$X$129,MATCH(AE109,'[3]60-Mile'!$A$4:$A$129,0))</f>
        <v>9.7773775388361734</v>
      </c>
      <c r="AK109" s="198">
        <f>INDEX('[3]60-Mile'!$AA$4:$AA$129,MATCH(AE109,'[3]60-Mile'!$A$4:$A$129,0))</f>
        <v>7.1428571428571432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0.86047278750591571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365</v>
      </c>
      <c r="E110" s="68">
        <v>84</v>
      </c>
      <c r="F110" s="170" t="s">
        <v>154</v>
      </c>
      <c r="G110" s="171">
        <v>124</v>
      </c>
      <c r="H110" s="171">
        <f t="shared" si="5"/>
        <v>125</v>
      </c>
      <c r="I110" s="172">
        <f>INDEX('Data Table'!$F$4:$F$128,MATCH('Active &amp; Reserve'!C110,'Data Table'!$A$4:$A$128,0))</f>
        <v>6.03220854716047E-19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1216</v>
      </c>
      <c r="Y110" s="191">
        <f>'Data Table'!CL106</f>
        <v>1054</v>
      </c>
      <c r="Z110" s="191">
        <f>'Data Table'!CM106</f>
        <v>1226</v>
      </c>
      <c r="AA110" s="191">
        <f>'Data Table'!CN106</f>
        <v>876</v>
      </c>
      <c r="AB110" s="191">
        <f>'Data Table'!CO106</f>
        <v>574</v>
      </c>
      <c r="AC110" s="191">
        <f>'Data Table'!CP106</f>
        <v>4184</v>
      </c>
      <c r="AD110" s="200">
        <f>'Data Table'!CQ106</f>
        <v>1532</v>
      </c>
      <c r="AE110" s="193" t="s">
        <v>105</v>
      </c>
      <c r="AF110" s="138">
        <f t="shared" si="3"/>
        <v>6.03220854716047E-19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0.99981755725190835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363</v>
      </c>
      <c r="E111" s="68">
        <v>88</v>
      </c>
      <c r="F111" s="170" t="s">
        <v>74</v>
      </c>
      <c r="G111" s="171">
        <v>54</v>
      </c>
      <c r="H111" s="171">
        <f t="shared" si="5"/>
        <v>48</v>
      </c>
      <c r="I111" s="172">
        <f>INDEX('Data Table'!$F$4:$F$128,MATCH('Active &amp; Reserve'!C111,'Data Table'!$A$4:$A$128,0))</f>
        <v>1.3981473426992016E-2</v>
      </c>
      <c r="J111" s="191">
        <f>'Data Table'!BV107</f>
        <v>86</v>
      </c>
      <c r="K111" s="191">
        <f>'Data Table'!BW107</f>
        <v>38</v>
      </c>
      <c r="L111" s="191">
        <f>'Data Table'!BX107</f>
        <v>82</v>
      </c>
      <c r="M111" s="191">
        <f>'Data Table'!BY107</f>
        <v>108</v>
      </c>
      <c r="N111" s="191">
        <f>'Data Table'!BZ107</f>
        <v>197</v>
      </c>
      <c r="O111" s="191">
        <f>'Data Table'!CA107</f>
        <v>141</v>
      </c>
      <c r="P111" s="191">
        <f>'Data Table'!CB107</f>
        <v>167</v>
      </c>
      <c r="Q111" s="191">
        <f>'Data Table'!CC107</f>
        <v>2</v>
      </c>
      <c r="R111" s="191">
        <f>'Data Table'!CD107</f>
        <v>0</v>
      </c>
      <c r="S111" s="191">
        <f>'Data Table'!CE107</f>
        <v>0</v>
      </c>
      <c r="T111" s="191">
        <f>'Data Table'!CF107</f>
        <v>7</v>
      </c>
      <c r="U111" s="191">
        <f>'Data Table'!CG107</f>
        <v>6</v>
      </c>
      <c r="V111" s="191">
        <f>'Data Table'!CH107</f>
        <v>1</v>
      </c>
      <c r="W111" s="191">
        <f>'Data Table'!CI107</f>
        <v>14</v>
      </c>
      <c r="X111" s="191">
        <f>'Data Table'!CK107</f>
        <v>5702</v>
      </c>
      <c r="Y111" s="191">
        <f>'Data Table'!CL107</f>
        <v>1495</v>
      </c>
      <c r="Z111" s="191">
        <f>'Data Table'!CM107</f>
        <v>1024</v>
      </c>
      <c r="AA111" s="191">
        <f>'Data Table'!CN107</f>
        <v>-389</v>
      </c>
      <c r="AB111" s="191">
        <f>'Data Table'!CO107</f>
        <v>9352</v>
      </c>
      <c r="AC111" s="191">
        <f>'Data Table'!CP107</f>
        <v>-3825</v>
      </c>
      <c r="AD111" s="200">
        <f>'Data Table'!CQ107</f>
        <v>2778</v>
      </c>
      <c r="AE111" s="193" t="s">
        <v>141</v>
      </c>
      <c r="AF111" s="138">
        <f t="shared" si="3"/>
        <v>1.3981473426992016E-2</v>
      </c>
      <c r="AG111" s="194">
        <f>INDEX('Data Table'!$BE$4:$BE$128,MATCH('Active &amp; Reserve'!C111,'Data Table'!$A$4:$A$128,0))</f>
        <v>655.87598607339442</v>
      </c>
      <c r="AH111" s="195">
        <f>INDEX('[3]60-Mile'!$V$4:$V$129,MATCH(AE111,'[3]60-Mile'!$A$4:$A$129,0))</f>
        <v>117</v>
      </c>
      <c r="AI111" s="196"/>
      <c r="AJ111" s="197">
        <f>INDEX('[3]60-Mile'!$X$4:$X$129,MATCH(AE111,'[3]60-Mile'!$A$4:$A$129,0))</f>
        <v>24.208021139519971</v>
      </c>
      <c r="AK111" s="198">
        <f>INDEX('[3]60-Mile'!$AA$4:$AA$129,MATCH(AE111,'[3]60-Mile'!$A$4:$A$129,0))</f>
        <v>4.2857142857142856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0.90918478443040407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364</v>
      </c>
      <c r="E112" s="68">
        <v>70</v>
      </c>
      <c r="F112" s="170" t="s">
        <v>152</v>
      </c>
      <c r="G112" s="171">
        <v>97</v>
      </c>
      <c r="H112" s="171">
        <f t="shared" si="5"/>
        <v>75</v>
      </c>
      <c r="I112" s="172">
        <f>INDEX('Data Table'!$F$4:$F$128,MATCH('Active &amp; Reserve'!C112,'Data Table'!$A$4:$A$128,0))</f>
        <v>1.948120460666452E-3</v>
      </c>
      <c r="J112" s="191">
        <f>'Data Table'!BV108</f>
        <v>58</v>
      </c>
      <c r="K112" s="191">
        <f>'Data Table'!BW108</f>
        <v>66</v>
      </c>
      <c r="L112" s="191">
        <f>'Data Table'!BX108</f>
        <v>74</v>
      </c>
      <c r="M112" s="191">
        <f>'Data Table'!BY108</f>
        <v>85</v>
      </c>
      <c r="N112" s="191">
        <f>'Data Table'!BZ108</f>
        <v>47</v>
      </c>
      <c r="O112" s="191">
        <f>'Data Table'!CA108</f>
        <v>342</v>
      </c>
      <c r="P112" s="191">
        <f>'Data Table'!CB108</f>
        <v>63</v>
      </c>
      <c r="Q112" s="191">
        <f>'Data Table'!CC108</f>
        <v>3</v>
      </c>
      <c r="R112" s="191">
        <f>'Data Table'!CD108</f>
        <v>4</v>
      </c>
      <c r="S112" s="191">
        <f>'Data Table'!CE108</f>
        <v>2</v>
      </c>
      <c r="T112" s="191">
        <f>'Data Table'!CF108</f>
        <v>3</v>
      </c>
      <c r="U112" s="191">
        <f>'Data Table'!CG108</f>
        <v>1</v>
      </c>
      <c r="V112" s="191">
        <f>'Data Table'!CH108</f>
        <v>2</v>
      </c>
      <c r="W112" s="191">
        <f>'Data Table'!CI108</f>
        <v>2</v>
      </c>
      <c r="X112" s="191">
        <f>'Data Table'!CK108</f>
        <v>3236</v>
      </c>
      <c r="Y112" s="191">
        <f>'Data Table'!CL108</f>
        <v>2183</v>
      </c>
      <c r="Z112" s="191">
        <f>'Data Table'!CM108</f>
        <v>815</v>
      </c>
      <c r="AA112" s="191">
        <f>'Data Table'!CN108</f>
        <v>0</v>
      </c>
      <c r="AB112" s="191">
        <f>'Data Table'!CO108</f>
        <v>-2659</v>
      </c>
      <c r="AC112" s="191">
        <f>'Data Table'!CP108</f>
        <v>1598</v>
      </c>
      <c r="AD112" s="200">
        <f>'Data Table'!CQ108</f>
        <v>2114</v>
      </c>
      <c r="AE112" s="193" t="s">
        <v>170</v>
      </c>
      <c r="AF112" s="138">
        <f t="shared" si="3"/>
        <v>1.948120460666452E-3</v>
      </c>
      <c r="AG112" s="194">
        <f>INDEX('Data Table'!$BE$4:$BE$128,MATCH('Active &amp; Reserve'!C112,'Data Table'!$A$4:$A$128,0))</f>
        <v>285.40622182044069</v>
      </c>
      <c r="AH112" s="195">
        <f>INDEX('[3]60-Mile'!$V$4:$V$129,MATCH(AE112,'[3]60-Mile'!$A$4:$A$129,0))</f>
        <v>105</v>
      </c>
      <c r="AI112" s="196"/>
      <c r="AJ112" s="197">
        <f>INDEX('[3]60-Mile'!$X$4:$X$129,MATCH(AE112,'[3]60-Mile'!$A$4:$A$129,0))</f>
        <v>16.969012571901477</v>
      </c>
      <c r="AK112" s="198">
        <f>INDEX('[3]60-Mile'!$AA$4:$AA$129,MATCH(AE112,'[3]60-Mile'!$A$4:$A$129,0))</f>
        <v>2.4285714285714284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0.94912697465148299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364</v>
      </c>
      <c r="E113" s="68">
        <v>89</v>
      </c>
      <c r="F113" s="170" t="s">
        <v>153</v>
      </c>
      <c r="G113" s="171">
        <v>99</v>
      </c>
      <c r="H113" s="171">
        <f t="shared" si="5"/>
        <v>103</v>
      </c>
      <c r="I113" s="172">
        <f>INDEX('Data Table'!$F$4:$F$128,MATCH('Active &amp; Reserve'!C113,'Data Table'!$A$4:$A$128,0))</f>
        <v>1.3223154419633119E-5</v>
      </c>
      <c r="J113" s="191">
        <f>'Data Table'!BV109</f>
        <v>6</v>
      </c>
      <c r="K113" s="191">
        <f>'Data Table'!BW109</f>
        <v>20</v>
      </c>
      <c r="L113" s="191">
        <f>'Data Table'!BX109</f>
        <v>9</v>
      </c>
      <c r="M113" s="191">
        <f>'Data Table'!BY109</f>
        <v>16</v>
      </c>
      <c r="N113" s="191">
        <f>'Data Table'!BZ109</f>
        <v>7</v>
      </c>
      <c r="O113" s="191">
        <f>'Data Table'!CA109</f>
        <v>17</v>
      </c>
      <c r="P113" s="191">
        <f>'Data Table'!CB109</f>
        <v>16</v>
      </c>
      <c r="Q113" s="191">
        <f>'Data Table'!CC109</f>
        <v>0</v>
      </c>
      <c r="R113" s="191">
        <f>'Data Table'!CD109</f>
        <v>0</v>
      </c>
      <c r="S113" s="191">
        <f>'Data Table'!CE109</f>
        <v>0</v>
      </c>
      <c r="T113" s="191">
        <f>'Data Table'!CF109</f>
        <v>0</v>
      </c>
      <c r="U113" s="191">
        <f>'Data Table'!CG109</f>
        <v>0</v>
      </c>
      <c r="V113" s="191">
        <f>'Data Table'!CH109</f>
        <v>0</v>
      </c>
      <c r="W113" s="191">
        <f>'Data Table'!CI109</f>
        <v>1</v>
      </c>
      <c r="X113" s="191">
        <f>'Data Table'!CK109</f>
        <v>3151</v>
      </c>
      <c r="Y113" s="191">
        <f>'Data Table'!CL109</f>
        <v>0</v>
      </c>
      <c r="Z113" s="191">
        <f>'Data Table'!CM109</f>
        <v>3370</v>
      </c>
      <c r="AA113" s="191">
        <f>'Data Table'!CN109</f>
        <v>0</v>
      </c>
      <c r="AB113" s="191">
        <f>'Data Table'!CO109</f>
        <v>0</v>
      </c>
      <c r="AC113" s="191">
        <f>'Data Table'!CP109</f>
        <v>3286</v>
      </c>
      <c r="AD113" s="200">
        <f>'Data Table'!CQ109</f>
        <v>0</v>
      </c>
      <c r="AE113" s="193" t="s">
        <v>113</v>
      </c>
      <c r="AF113" s="138">
        <f t="shared" si="3"/>
        <v>1.3223154419633119E-5</v>
      </c>
      <c r="AG113" s="194">
        <f>INDEX('Data Table'!$BE$4:$BE$128,MATCH('Active &amp; Reserve'!C113,'Data Table'!$A$4:$A$128,0))</f>
        <v>109.1775094330568</v>
      </c>
      <c r="AH113" s="195">
        <f>INDEX('[3]60-Mile'!$V$4:$V$129,MATCH(AE113,'[3]60-Mile'!$A$4:$A$129,0))</f>
        <v>13</v>
      </c>
      <c r="AI113" s="196"/>
      <c r="AJ113" s="197">
        <f>INDEX('[3]60-Mile'!$X$4:$X$129,MATCH(AE113,'[3]60-Mile'!$A$4:$A$129,0))</f>
        <v>4.0791596931032208</v>
      </c>
      <c r="AK113" s="198">
        <f>INDEX('[3]60-Mile'!$AA$4:$AA$129,MATCH(AE113,'[3]60-Mile'!$A$4:$A$129,0))</f>
        <v>0.14285714285714285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0.91201787702142068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365</v>
      </c>
      <c r="E114" s="68">
        <v>97</v>
      </c>
      <c r="F114" s="170" t="s">
        <v>154</v>
      </c>
      <c r="G114" s="171">
        <v>102</v>
      </c>
      <c r="H114" s="171">
        <f t="shared" si="5"/>
        <v>122</v>
      </c>
      <c r="I114" s="172">
        <f>INDEX('Data Table'!$F$4:$F$128,MATCH('Active &amp; Reserve'!C114,'Data Table'!$A$4:$A$128,0))</f>
        <v>1.2963168433588619E-11</v>
      </c>
      <c r="J114" s="191">
        <f>'Data Table'!BV110</f>
        <v>1</v>
      </c>
      <c r="K114" s="191">
        <f>'Data Table'!BW110</f>
        <v>1</v>
      </c>
      <c r="L114" s="191">
        <f>'Data Table'!BX110</f>
        <v>0</v>
      </c>
      <c r="M114" s="191">
        <f>'Data Table'!BY110</f>
        <v>2</v>
      </c>
      <c r="N114" s="191">
        <f>'Data Table'!BZ110</f>
        <v>2</v>
      </c>
      <c r="O114" s="191">
        <f>'Data Table'!CA110</f>
        <v>1</v>
      </c>
      <c r="P114" s="191">
        <f>'Data Table'!CB110</f>
        <v>0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528</v>
      </c>
      <c r="Y114" s="191">
        <f>'Data Table'!CL110</f>
        <v>972</v>
      </c>
      <c r="Z114" s="191">
        <f>'Data Table'!CM110</f>
        <v>722</v>
      </c>
      <c r="AA114" s="191">
        <f>'Data Table'!CN110</f>
        <v>1314</v>
      </c>
      <c r="AB114" s="191">
        <f>'Data Table'!CO110</f>
        <v>603</v>
      </c>
      <c r="AC114" s="191">
        <f>'Data Table'!CP110</f>
        <v>57</v>
      </c>
      <c r="AD114" s="200">
        <f>'Data Table'!CQ110</f>
        <v>276</v>
      </c>
      <c r="AE114" s="193" t="s">
        <v>137</v>
      </c>
      <c r="AF114" s="138">
        <f t="shared" si="3"/>
        <v>1.2963168433588619E-11</v>
      </c>
      <c r="AG114" s="194">
        <f>INDEX('Data Table'!$BE$4:$BE$128,MATCH('Active &amp; Reserve'!C114,'Data Table'!$A$4:$A$128,0))</f>
        <v>65.756255650928225</v>
      </c>
      <c r="AH114" s="195">
        <f>INDEX('[3]60-Mile'!$V$4:$V$129,MATCH(AE114,'[3]60-Mile'!$A$4:$A$129,0))</f>
        <v>1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0.92216678625291182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366</v>
      </c>
      <c r="E115" s="68">
        <v>99</v>
      </c>
      <c r="F115" s="170" t="s">
        <v>76</v>
      </c>
      <c r="G115" s="171">
        <v>32</v>
      </c>
      <c r="H115" s="171">
        <f t="shared" si="5"/>
        <v>89</v>
      </c>
      <c r="I115" s="172">
        <f>INDEX('Data Table'!$F$4:$F$128,MATCH('Active &amp; Reserve'!C115,'Data Table'!$A$4:$A$128,0))</f>
        <v>2.9341107241481957E-4</v>
      </c>
      <c r="J115" s="191">
        <f>'Data Table'!BV111</f>
        <v>25</v>
      </c>
      <c r="K115" s="191">
        <f>'Data Table'!BW111</f>
        <v>89</v>
      </c>
      <c r="L115" s="191">
        <f>'Data Table'!BX111</f>
        <v>132</v>
      </c>
      <c r="M115" s="191">
        <f>'Data Table'!BY111</f>
        <v>126</v>
      </c>
      <c r="N115" s="191">
        <f>'Data Table'!BZ111</f>
        <v>170</v>
      </c>
      <c r="O115" s="191">
        <f>'Data Table'!CA111</f>
        <v>27</v>
      </c>
      <c r="P115" s="191">
        <f>'Data Table'!CB111</f>
        <v>54</v>
      </c>
      <c r="Q115" s="191">
        <f>'Data Table'!CC111</f>
        <v>1</v>
      </c>
      <c r="R115" s="191">
        <f>'Data Table'!CD111</f>
        <v>0</v>
      </c>
      <c r="S115" s="191">
        <f>'Data Table'!CE111</f>
        <v>0</v>
      </c>
      <c r="T115" s="191">
        <f>'Data Table'!CF111</f>
        <v>3</v>
      </c>
      <c r="U115" s="191">
        <f>'Data Table'!CG111</f>
        <v>0</v>
      </c>
      <c r="V115" s="191">
        <f>'Data Table'!CH111</f>
        <v>0</v>
      </c>
      <c r="W115" s="191">
        <f>'Data Table'!CI111</f>
        <v>2</v>
      </c>
      <c r="X115" s="191">
        <f>'Data Table'!CK111</f>
        <v>1555</v>
      </c>
      <c r="Y115" s="191">
        <f>'Data Table'!CL111</f>
        <v>4089</v>
      </c>
      <c r="Z115" s="191">
        <f>'Data Table'!CM111</f>
        <v>3717</v>
      </c>
      <c r="AA115" s="191">
        <f>'Data Table'!CN111</f>
        <v>8189</v>
      </c>
      <c r="AB115" s="191">
        <f>'Data Table'!CO111</f>
        <v>11137</v>
      </c>
      <c r="AC115" s="191">
        <f>'Data Table'!CP111</f>
        <v>3501</v>
      </c>
      <c r="AD115" s="200">
        <f>'Data Table'!CQ111</f>
        <v>288</v>
      </c>
      <c r="AE115" s="193" t="s">
        <v>117</v>
      </c>
      <c r="AF115" s="138">
        <f t="shared" si="3"/>
        <v>2.9341107241481957E-4</v>
      </c>
      <c r="AG115" s="194">
        <f>INDEX('Data Table'!$BE$4:$BE$128,MATCH('Active &amp; Reserve'!C115,'Data Table'!$A$4:$A$128,0))</f>
        <v>611.14994156335217</v>
      </c>
      <c r="AH115" s="195">
        <f>INDEX('[3]60-Mile'!$V$4:$V$129,MATCH(AE115,'[3]60-Mile'!$A$4:$A$129,0))</f>
        <v>89</v>
      </c>
      <c r="AI115" s="196"/>
      <c r="AJ115" s="197">
        <f>INDEX('[3]60-Mile'!$X$4:$X$129,MATCH(AE115,'[3]60-Mile'!$A$4:$A$129,0))</f>
        <v>26.353782340674197</v>
      </c>
      <c r="AK115" s="198">
        <f>INDEX('[3]60-Mile'!$AA$4:$AA$129,MATCH(AE115,'[3]60-Mile'!$A$4:$A$129,0))</f>
        <v>0.8571428571428571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0.5753102739726027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366</v>
      </c>
      <c r="E116" s="68">
        <v>100</v>
      </c>
      <c r="F116" s="170" t="s">
        <v>76</v>
      </c>
      <c r="G116" s="171">
        <v>123</v>
      </c>
      <c r="H116" s="171">
        <f t="shared" si="5"/>
        <v>108</v>
      </c>
      <c r="I116" s="172">
        <f>INDEX('Data Table'!$F$4:$F$128,MATCH('Active &amp; Reserve'!C116,'Data Table'!$A$4:$A$128,0))</f>
        <v>3.3289173239266598E-6</v>
      </c>
      <c r="J116" s="191">
        <f>'Data Table'!BV112</f>
        <v>0</v>
      </c>
      <c r="K116" s="191">
        <f>'Data Table'!BW112</f>
        <v>6</v>
      </c>
      <c r="L116" s="191">
        <f>'Data Table'!BX112</f>
        <v>9</v>
      </c>
      <c r="M116" s="191">
        <f>'Data Table'!BY112</f>
        <v>1</v>
      </c>
      <c r="N116" s="191">
        <f>'Data Table'!BZ112</f>
        <v>5</v>
      </c>
      <c r="O116" s="191">
        <f>'Data Table'!CA112</f>
        <v>0</v>
      </c>
      <c r="P116" s="191">
        <f>'Data Table'!CB112</f>
        <v>6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539</v>
      </c>
      <c r="Y116" s="191">
        <f>'Data Table'!CL112</f>
        <v>293</v>
      </c>
      <c r="Z116" s="191">
        <f>'Data Table'!CM112</f>
        <v>3179</v>
      </c>
      <c r="AA116" s="191">
        <f>'Data Table'!CN112</f>
        <v>1045</v>
      </c>
      <c r="AB116" s="191">
        <f>'Data Table'!CO112</f>
        <v>522</v>
      </c>
      <c r="AC116" s="191">
        <f>'Data Table'!CP112</f>
        <v>0</v>
      </c>
      <c r="AD116" s="200">
        <f>'Data Table'!CQ112</f>
        <v>1136</v>
      </c>
      <c r="AE116" s="193" t="s">
        <v>133</v>
      </c>
      <c r="AF116" s="138">
        <f t="shared" si="3"/>
        <v>3.3289173239266598E-6</v>
      </c>
      <c r="AG116" s="194">
        <f>INDEX('Data Table'!$BE$4:$BE$128,MATCH('Active &amp; Reserve'!C116,'Data Table'!$A$4:$A$128,0))</f>
        <v>169.69943619090034</v>
      </c>
      <c r="AH116" s="195">
        <f>INDEX('[3]60-Mile'!$V$4:$V$129,MATCH(AE116,'[3]60-Mile'!$A$4:$A$129,0))</f>
        <v>3.8571428571428572</v>
      </c>
      <c r="AI116" s="196"/>
      <c r="AJ116" s="197">
        <f>INDEX('[3]60-Mile'!$X$4:$X$129,MATCH(AE116,'[3]60-Mile'!$A$4:$A$129,0))</f>
        <v>4.6072245119701458</v>
      </c>
      <c r="AK116" s="198">
        <f>INDEX('[3]60-Mile'!$AA$4:$AA$129,MATCH(AE116,'[3]60-Mile'!$A$4:$A$129,0))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0.95657949190551828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366</v>
      </c>
      <c r="E117" s="68">
        <v>105</v>
      </c>
      <c r="F117" s="170" t="s">
        <v>74</v>
      </c>
      <c r="G117" s="171">
        <v>12</v>
      </c>
      <c r="H117" s="171">
        <f t="shared" si="5"/>
        <v>111</v>
      </c>
      <c r="I117" s="172">
        <f>INDEX('Data Table'!$F$4:$F$128,MATCH('Active &amp; Reserve'!C117,'Data Table'!$A$4:$A$128,0))</f>
        <v>1.7491527673564895E-6</v>
      </c>
      <c r="J117" s="191">
        <f>'Data Table'!BV113</f>
        <v>126</v>
      </c>
      <c r="K117" s="191">
        <f>'Data Table'!BW113</f>
        <v>78</v>
      </c>
      <c r="L117" s="191">
        <f>'Data Table'!BX113</f>
        <v>133</v>
      </c>
      <c r="M117" s="191">
        <f>'Data Table'!BY113</f>
        <v>130</v>
      </c>
      <c r="N117" s="191">
        <f>'Data Table'!BZ113</f>
        <v>145</v>
      </c>
      <c r="O117" s="191">
        <f>'Data Table'!CA113</f>
        <v>152</v>
      </c>
      <c r="P117" s="191">
        <f>'Data Table'!CB113</f>
        <v>109</v>
      </c>
      <c r="Q117" s="191">
        <f>'Data Table'!CC113</f>
        <v>0</v>
      </c>
      <c r="R117" s="191">
        <f>'Data Table'!CD113</f>
        <v>9</v>
      </c>
      <c r="S117" s="191">
        <f>'Data Table'!CE113</f>
        <v>0</v>
      </c>
      <c r="T117" s="191">
        <f>'Data Table'!CF113</f>
        <v>2</v>
      </c>
      <c r="U117" s="191">
        <f>'Data Table'!CG113</f>
        <v>1</v>
      </c>
      <c r="V117" s="191">
        <f>'Data Table'!CH113</f>
        <v>1</v>
      </c>
      <c r="W117" s="191">
        <f>'Data Table'!CI113</f>
        <v>4</v>
      </c>
      <c r="X117" s="191">
        <f>'Data Table'!CK113</f>
        <v>3114</v>
      </c>
      <c r="Y117" s="191">
        <f>'Data Table'!CL113</f>
        <v>3618</v>
      </c>
      <c r="Z117" s="191">
        <f>'Data Table'!CM113</f>
        <v>2924</v>
      </c>
      <c r="AA117" s="191">
        <f>'Data Table'!CN113</f>
        <v>3724</v>
      </c>
      <c r="AB117" s="191">
        <f>'Data Table'!CO113</f>
        <v>2036</v>
      </c>
      <c r="AC117" s="191">
        <f>'Data Table'!CP113</f>
        <v>2936</v>
      </c>
      <c r="AD117" s="200">
        <f>'Data Table'!CQ113</f>
        <v>1146</v>
      </c>
      <c r="AE117" s="193" t="s">
        <v>124</v>
      </c>
      <c r="AF117" s="138">
        <f t="shared" si="3"/>
        <v>1.7491527673564895E-6</v>
      </c>
      <c r="AG117" s="194">
        <f>INDEX('Data Table'!$BE$4:$BE$128,MATCH('Active &amp; Reserve'!C117,'Data Table'!$A$4:$A$128,0))</f>
        <v>334.93403449485271</v>
      </c>
      <c r="AH117" s="195">
        <f>INDEX('[3]60-Mile'!$V$4:$V$129,MATCH(AE117,'[3]60-Mile'!$A$4:$A$129,0))</f>
        <v>124.71428571428571</v>
      </c>
      <c r="AI117" s="196"/>
      <c r="AJ117" s="197">
        <f>INDEX('[3]60-Mile'!$X$4:$X$129,MATCH(AE117,'[3]60-Mile'!$A$4:$A$129,0))</f>
        <v>16.014364399582657</v>
      </c>
      <c r="AK117" s="198">
        <f>INDEX('[3]60-Mile'!$AA$4:$AA$129,MATCH(AE117,'[3]60-Mile'!$A$4:$A$129,0))</f>
        <v>2.4285714285714284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0.87085246331736377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366</v>
      </c>
      <c r="E118" s="68">
        <v>110</v>
      </c>
      <c r="F118" s="170" t="s">
        <v>155</v>
      </c>
      <c r="G118" s="171">
        <v>113</v>
      </c>
      <c r="H118" s="171">
        <f t="shared" si="5"/>
        <v>49</v>
      </c>
      <c r="I118" s="172">
        <f>INDEX('Data Table'!$F$4:$F$128,MATCH('Active &amp; Reserve'!C118,'Data Table'!$A$4:$A$128,0))</f>
        <v>1.2922389037501517E-2</v>
      </c>
      <c r="J118" s="191">
        <f>'Data Table'!BV114</f>
        <v>211</v>
      </c>
      <c r="K118" s="191">
        <f>'Data Table'!BW114</f>
        <v>206</v>
      </c>
      <c r="L118" s="191">
        <f>'Data Table'!BX114</f>
        <v>288</v>
      </c>
      <c r="M118" s="191">
        <f>'Data Table'!BY114</f>
        <v>229</v>
      </c>
      <c r="N118" s="191">
        <f>'Data Table'!BZ114</f>
        <v>141</v>
      </c>
      <c r="O118" s="191">
        <f>'Data Table'!CA114</f>
        <v>130</v>
      </c>
      <c r="P118" s="191">
        <f>'Data Table'!CB114</f>
        <v>117</v>
      </c>
      <c r="Q118" s="191">
        <f>'Data Table'!CC114</f>
        <v>3</v>
      </c>
      <c r="R118" s="191">
        <f>'Data Table'!CD114</f>
        <v>4</v>
      </c>
      <c r="S118" s="191">
        <f>'Data Table'!CE114</f>
        <v>4</v>
      </c>
      <c r="T118" s="191">
        <f>'Data Table'!CF114</f>
        <v>1</v>
      </c>
      <c r="U118" s="191">
        <f>'Data Table'!CG114</f>
        <v>2</v>
      </c>
      <c r="V118" s="191">
        <f>'Data Table'!CH114</f>
        <v>0</v>
      </c>
      <c r="W118" s="191">
        <f>'Data Table'!CI114</f>
        <v>0</v>
      </c>
      <c r="X118" s="191">
        <f>'Data Table'!CK114</f>
        <v>888</v>
      </c>
      <c r="Y118" s="191">
        <f>'Data Table'!CL114</f>
        <v>-261</v>
      </c>
      <c r="Z118" s="191">
        <f>'Data Table'!CM114</f>
        <v>57</v>
      </c>
      <c r="AA118" s="191">
        <f>'Data Table'!CN114</f>
        <v>105</v>
      </c>
      <c r="AB118" s="191">
        <f>'Data Table'!CO114</f>
        <v>582</v>
      </c>
      <c r="AC118" s="191">
        <f>'Data Table'!CP114</f>
        <v>728</v>
      </c>
      <c r="AD118" s="200">
        <f>'Data Table'!CQ114</f>
        <v>105</v>
      </c>
      <c r="AE118" s="193" t="s">
        <v>130</v>
      </c>
      <c r="AF118" s="138">
        <f t="shared" si="3"/>
        <v>1.2922389037501517E-2</v>
      </c>
      <c r="AG118" s="194">
        <f>INDEX('Data Table'!$BE$4:$BE$128,MATCH('Active &amp; Reserve'!C118,'Data Table'!$A$4:$A$128,0))</f>
        <v>614.55276264983411</v>
      </c>
      <c r="AH118" s="195">
        <f>INDEX('[3]60-Mile'!$V$4:$V$129,MATCH(AE118,'[3]60-Mile'!$A$4:$A$129,0))</f>
        <v>188.85714285714286</v>
      </c>
      <c r="AI118" s="196"/>
      <c r="AJ118" s="197">
        <f>INDEX('[3]60-Mile'!$X$4:$X$129,MATCH(AE118,'[3]60-Mile'!$A$4:$A$129,0))</f>
        <v>5.3914359876933382</v>
      </c>
      <c r="AK118" s="198">
        <f>INDEX('[3]60-Mile'!$AA$4:$AA$129,MATCH(AE118,'[3]60-Mile'!$A$4:$A$129,0))</f>
        <v>2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0.82017317423207603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372</v>
      </c>
      <c r="E119" s="68">
        <v>112</v>
      </c>
      <c r="F119" s="170" t="s">
        <v>156</v>
      </c>
      <c r="G119" s="171">
        <v>44</v>
      </c>
      <c r="H119" s="171">
        <f t="shared" si="5"/>
        <v>62</v>
      </c>
      <c r="I119" s="172">
        <f>INDEX('Data Table'!$F$4:$F$128,MATCH('Active &amp; Reserve'!C119,'Data Table'!$A$4:$A$128,0))</f>
        <v>4.348722500356771E-3</v>
      </c>
      <c r="J119" s="191">
        <f>'Data Table'!BV115</f>
        <v>53</v>
      </c>
      <c r="K119" s="191">
        <f>'Data Table'!BW115</f>
        <v>121</v>
      </c>
      <c r="L119" s="191">
        <f>'Data Table'!BX115</f>
        <v>108</v>
      </c>
      <c r="M119" s="191">
        <f>'Data Table'!BY115</f>
        <v>112</v>
      </c>
      <c r="N119" s="191">
        <f>'Data Table'!BZ115</f>
        <v>130</v>
      </c>
      <c r="O119" s="191">
        <f>'Data Table'!CA115</f>
        <v>116</v>
      </c>
      <c r="P119" s="191">
        <f>'Data Table'!CB115</f>
        <v>113</v>
      </c>
      <c r="Q119" s="191">
        <f>'Data Table'!CC115</f>
        <v>2</v>
      </c>
      <c r="R119" s="191">
        <f>'Data Table'!CD115</f>
        <v>0</v>
      </c>
      <c r="S119" s="191">
        <f>'Data Table'!CE115</f>
        <v>2</v>
      </c>
      <c r="T119" s="191">
        <f>'Data Table'!CF115</f>
        <v>1</v>
      </c>
      <c r="U119" s="191">
        <f>'Data Table'!CG115</f>
        <v>2</v>
      </c>
      <c r="V119" s="191">
        <f>'Data Table'!CH115</f>
        <v>1</v>
      </c>
      <c r="W119" s="191">
        <f>'Data Table'!CI115</f>
        <v>0</v>
      </c>
      <c r="X119" s="191">
        <f>'Data Table'!CK115</f>
        <v>17991</v>
      </c>
      <c r="Y119" s="191">
        <f>'Data Table'!CL115</f>
        <v>11940</v>
      </c>
      <c r="Z119" s="191">
        <f>'Data Table'!CM115</f>
        <v>14847</v>
      </c>
      <c r="AA119" s="191">
        <f>'Data Table'!CN115</f>
        <v>26545</v>
      </c>
      <c r="AB119" s="191">
        <f>'Data Table'!CO115</f>
        <v>30173</v>
      </c>
      <c r="AC119" s="191">
        <f>'Data Table'!CP115</f>
        <v>8732</v>
      </c>
      <c r="AD119" s="200">
        <f>'Data Table'!CQ115</f>
        <v>12795</v>
      </c>
      <c r="AE119" s="193" t="s">
        <v>104</v>
      </c>
      <c r="AF119" s="138">
        <f t="shared" si="3"/>
        <v>4.348722500356771E-3</v>
      </c>
      <c r="AG119" s="194">
        <f>INDEX('Data Table'!$BE$4:$BE$128,MATCH('Active &amp; Reserve'!C119,'Data Table'!$A$4:$A$128,0))</f>
        <v>147.64485212194705</v>
      </c>
      <c r="AH119" s="195">
        <f>INDEX('[3]60-Mile'!$V$4:$V$129,MATCH(AE119,'[3]60-Mile'!$A$4:$A$129,0))</f>
        <v>107.57142857142857</v>
      </c>
      <c r="AI119" s="196"/>
      <c r="AJ119" s="197">
        <f>INDEX('[3]60-Mile'!$X$4:$X$129,MATCH(AE119,'[3]60-Mile'!$A$4:$A$129,0))</f>
        <v>3.9130137053305032</v>
      </c>
      <c r="AK119" s="198">
        <f>INDEX('[3]60-Mile'!$AA$4:$AA$129,MATCH(AE119,'[3]60-Mile'!$A$4:$A$129,0))</f>
        <v>1.1428571428571428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0.86047278750591571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372</v>
      </c>
      <c r="E120" s="68">
        <v>115</v>
      </c>
      <c r="F120" s="170" t="s">
        <v>156</v>
      </c>
      <c r="G120" s="171">
        <v>78</v>
      </c>
      <c r="H120" s="171">
        <f t="shared" si="5"/>
        <v>70</v>
      </c>
      <c r="I120" s="172">
        <f>INDEX('Data Table'!$F$4:$F$128,MATCH('Active &amp; Reserve'!C120,'Data Table'!$A$4:$A$128,0))</f>
        <v>2.9215270435611466E-3</v>
      </c>
      <c r="J120" s="191">
        <f>'Data Table'!BV116</f>
        <v>16</v>
      </c>
      <c r="K120" s="191">
        <f>'Data Table'!BW116</f>
        <v>27</v>
      </c>
      <c r="L120" s="191">
        <f>'Data Table'!BX116</f>
        <v>25</v>
      </c>
      <c r="M120" s="191">
        <f>'Data Table'!BY116</f>
        <v>23</v>
      </c>
      <c r="N120" s="191">
        <f>'Data Table'!BZ116</f>
        <v>26</v>
      </c>
      <c r="O120" s="191">
        <f>'Data Table'!CA116</f>
        <v>27</v>
      </c>
      <c r="P120" s="191">
        <f>'Data Table'!CB116</f>
        <v>33</v>
      </c>
      <c r="Q120" s="191">
        <f>'Data Table'!CC116</f>
        <v>6</v>
      </c>
      <c r="R120" s="191">
        <f>'Data Table'!CD116</f>
        <v>2</v>
      </c>
      <c r="S120" s="191">
        <f>'Data Table'!CE116</f>
        <v>1</v>
      </c>
      <c r="T120" s="191">
        <f>'Data Table'!CF116</f>
        <v>1</v>
      </c>
      <c r="U120" s="191">
        <f>'Data Table'!CG116</f>
        <v>0</v>
      </c>
      <c r="V120" s="191">
        <f>'Data Table'!CH116</f>
        <v>0</v>
      </c>
      <c r="W120" s="191">
        <f>'Data Table'!CI116</f>
        <v>2</v>
      </c>
      <c r="X120" s="191">
        <f>'Data Table'!CK116</f>
        <v>1530</v>
      </c>
      <c r="Y120" s="191">
        <f>'Data Table'!CL116</f>
        <v>303</v>
      </c>
      <c r="Z120" s="191">
        <f>'Data Table'!CM116</f>
        <v>3224</v>
      </c>
      <c r="AA120" s="191">
        <f>'Data Table'!CN116</f>
        <v>2303</v>
      </c>
      <c r="AB120" s="191">
        <f>'Data Table'!CO116</f>
        <v>2407</v>
      </c>
      <c r="AC120" s="191">
        <f>'Data Table'!CP116</f>
        <v>2940</v>
      </c>
      <c r="AD120" s="200">
        <f>'Data Table'!CQ116</f>
        <v>2583</v>
      </c>
      <c r="AE120" s="193" t="s">
        <v>213</v>
      </c>
      <c r="AF120" s="138">
        <f t="shared" si="3"/>
        <v>2.9215270435611466E-3</v>
      </c>
      <c r="AG120" s="194">
        <f>INDEX('Data Table'!$BE$4:$BE$128,MATCH('Active &amp; Reserve'!C120,'Data Table'!$A$4:$A$128,0))</f>
        <v>226.49570752909602</v>
      </c>
      <c r="AH120" s="195">
        <f>INDEX('[3]60-Mile'!$V$4:$V$129,MATCH(AE120,'[3]60-Mile'!$A$4:$A$129,0))</f>
        <v>25.285714285714285</v>
      </c>
      <c r="AI120" s="196"/>
      <c r="AJ120" s="197">
        <f>INDEX('[3]60-Mile'!$X$4:$X$129,MATCH(AE120,'[3]60-Mile'!$A$4:$A$129,0))</f>
        <v>12.35296641324593</v>
      </c>
      <c r="AK120" s="198">
        <f>INDEX('[3]60-Mile'!$AA$4:$AA$129,MATCH(AE120,'[3]60-Mile'!$A$4:$A$129,0))</f>
        <v>1.7142857142857142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0.79306448820818942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368</v>
      </c>
      <c r="E121" s="68">
        <v>122</v>
      </c>
      <c r="F121" s="170" t="s">
        <v>152</v>
      </c>
      <c r="G121" s="171">
        <v>37</v>
      </c>
      <c r="H121" s="171">
        <f t="shared" si="5"/>
        <v>40</v>
      </c>
      <c r="I121" s="172">
        <f>INDEX('Data Table'!$F$4:$F$128,MATCH('Active &amp; Reserve'!C121,'Data Table'!$A$4:$A$128,0))</f>
        <v>2.5151369682659189E-2</v>
      </c>
      <c r="J121" s="191">
        <f>'Data Table'!BV117</f>
        <v>41</v>
      </c>
      <c r="K121" s="191">
        <f>'Data Table'!BW117</f>
        <v>90</v>
      </c>
      <c r="L121" s="191">
        <f>'Data Table'!BX117</f>
        <v>109</v>
      </c>
      <c r="M121" s="191">
        <f>'Data Table'!BY117</f>
        <v>76</v>
      </c>
      <c r="N121" s="191">
        <f>'Data Table'!BZ117</f>
        <v>29</v>
      </c>
      <c r="O121" s="191">
        <f>'Data Table'!CA117</f>
        <v>13</v>
      </c>
      <c r="P121" s="191">
        <f>'Data Table'!CB117</f>
        <v>44</v>
      </c>
      <c r="Q121" s="191">
        <f>'Data Table'!CC117</f>
        <v>2</v>
      </c>
      <c r="R121" s="191">
        <f>'Data Table'!CD117</f>
        <v>2</v>
      </c>
      <c r="S121" s="191">
        <f>'Data Table'!CE117</f>
        <v>2</v>
      </c>
      <c r="T121" s="191">
        <f>'Data Table'!CF117</f>
        <v>5</v>
      </c>
      <c r="U121" s="191">
        <f>'Data Table'!CG117</f>
        <v>1</v>
      </c>
      <c r="V121" s="191">
        <f>'Data Table'!CH117</f>
        <v>0</v>
      </c>
      <c r="W121" s="191">
        <f>'Data Table'!CI117</f>
        <v>7</v>
      </c>
      <c r="X121" s="191">
        <f>'Data Table'!CK117</f>
        <v>1555</v>
      </c>
      <c r="Y121" s="191">
        <f>'Data Table'!CL117</f>
        <v>4089</v>
      </c>
      <c r="Z121" s="191">
        <f>'Data Table'!CM117</f>
        <v>3717</v>
      </c>
      <c r="AA121" s="191">
        <f>'Data Table'!CN117</f>
        <v>8189</v>
      </c>
      <c r="AB121" s="191">
        <f>'Data Table'!CO117</f>
        <v>11137</v>
      </c>
      <c r="AC121" s="191">
        <f>'Data Table'!CP117</f>
        <v>3501</v>
      </c>
      <c r="AD121" s="200">
        <f>'Data Table'!CQ117</f>
        <v>288</v>
      </c>
      <c r="AE121" s="193" t="s">
        <v>106</v>
      </c>
      <c r="AF121" s="138">
        <f t="shared" si="3"/>
        <v>2.5151369682659189E-2</v>
      </c>
      <c r="AG121" s="194">
        <f>INDEX('Data Table'!$BE$4:$BE$128,MATCH('Active &amp; Reserve'!C121,'Data Table'!$A$4:$A$128,0))</f>
        <v>469.5193234047577</v>
      </c>
      <c r="AH121" s="195">
        <f>INDEX('[3]60-Mile'!$V$4:$V$129,MATCH(AE121,'[3]60-Mile'!$A$4:$A$129,0))</f>
        <v>57.428571428571431</v>
      </c>
      <c r="AI121" s="196"/>
      <c r="AJ121" s="197">
        <f>INDEX('[3]60-Mile'!$X$4:$X$129,MATCH(AE121,'[3]60-Mile'!$A$4:$A$129,0))</f>
        <v>28.55956955016774</v>
      </c>
      <c r="AK121" s="198">
        <f>INDEX('[3]60-Mile'!$AA$4:$AA$129,MATCH(AE121,'[3]60-Mile'!$A$4:$A$129,0))</f>
        <v>2.7142857142857144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0.5753102739726027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364</v>
      </c>
      <c r="E122" s="68">
        <v>128</v>
      </c>
      <c r="F122" s="170" t="s">
        <v>153</v>
      </c>
      <c r="G122" s="171">
        <v>56</v>
      </c>
      <c r="H122" s="171">
        <f t="shared" si="5"/>
        <v>19</v>
      </c>
      <c r="I122" s="172">
        <f>INDEX('Data Table'!$F$4:$F$128,MATCH('Active &amp; Reserve'!C122,'Data Table'!$A$4:$A$128,0))</f>
        <v>0.18146343706621137</v>
      </c>
      <c r="J122" s="191">
        <f>'Data Table'!BV118</f>
        <v>160</v>
      </c>
      <c r="K122" s="191">
        <f>'Data Table'!BW118</f>
        <v>110</v>
      </c>
      <c r="L122" s="191">
        <f>'Data Table'!BX118</f>
        <v>132</v>
      </c>
      <c r="M122" s="191">
        <f>'Data Table'!BY118</f>
        <v>153</v>
      </c>
      <c r="N122" s="191">
        <f>'Data Table'!BZ118</f>
        <v>94</v>
      </c>
      <c r="O122" s="191">
        <f>'Data Table'!CA118</f>
        <v>271</v>
      </c>
      <c r="P122" s="191">
        <f>'Data Table'!CB118</f>
        <v>74</v>
      </c>
      <c r="Q122" s="191">
        <f>'Data Table'!CC118</f>
        <v>5</v>
      </c>
      <c r="R122" s="191">
        <f>'Data Table'!CD118</f>
        <v>9</v>
      </c>
      <c r="S122" s="191">
        <f>'Data Table'!CE118</f>
        <v>5</v>
      </c>
      <c r="T122" s="191">
        <f>'Data Table'!CF118</f>
        <v>10</v>
      </c>
      <c r="U122" s="191">
        <f>'Data Table'!CG118</f>
        <v>8</v>
      </c>
      <c r="V122" s="191">
        <f>'Data Table'!CH118</f>
        <v>1</v>
      </c>
      <c r="W122" s="191">
        <f>'Data Table'!CI118</f>
        <v>11</v>
      </c>
      <c r="X122" s="191">
        <f>'Data Table'!CK118</f>
        <v>14651</v>
      </c>
      <c r="Y122" s="191">
        <f>'Data Table'!CL118</f>
        <v>13551</v>
      </c>
      <c r="Z122" s="191">
        <f>'Data Table'!CM118</f>
        <v>7343</v>
      </c>
      <c r="AA122" s="191">
        <f>'Data Table'!CN118</f>
        <v>11405</v>
      </c>
      <c r="AB122" s="191">
        <f>'Data Table'!CO118</f>
        <v>12030</v>
      </c>
      <c r="AC122" s="191">
        <f>'Data Table'!CP118</f>
        <v>3003</v>
      </c>
      <c r="AD122" s="200">
        <f>'Data Table'!CQ118</f>
        <v>12339</v>
      </c>
      <c r="AE122" s="193" t="s">
        <v>143</v>
      </c>
      <c r="AF122" s="138">
        <f t="shared" si="3"/>
        <v>0.18146343706621137</v>
      </c>
      <c r="AG122" s="194">
        <f>INDEX('Data Table'!$BE$4:$BE$128,MATCH('Active &amp; Reserve'!C122,'Data Table'!$A$4:$A$128,0))</f>
        <v>408.35763872962593</v>
      </c>
      <c r="AH122" s="195">
        <f>INDEX('[3]60-Mile'!$V$4:$V$129,MATCH(AE122,'[3]60-Mile'!$A$4:$A$129,0))</f>
        <v>142</v>
      </c>
      <c r="AI122" s="196"/>
      <c r="AJ122" s="197">
        <f>INDEX('[3]60-Mile'!$X$4:$X$129,MATCH(AE122,'[3]60-Mile'!$A$4:$A$129,0))</f>
        <v>31.264249347734001</v>
      </c>
      <c r="AK122" s="198">
        <f>INDEX('[3]60-Mile'!$AA$4:$AA$129,MATCH(AE122,'[3]60-Mile'!$A$4:$A$129,0))</f>
        <v>7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0.65882652243589745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366</v>
      </c>
      <c r="E123" s="68">
        <v>130</v>
      </c>
      <c r="F123" s="170" t="s">
        <v>76</v>
      </c>
      <c r="G123" s="171">
        <v>91</v>
      </c>
      <c r="H123" s="171">
        <f t="shared" si="5"/>
        <v>46</v>
      </c>
      <c r="I123" s="172">
        <f>INDEX('Data Table'!$F$4:$F$128,MATCH('Active &amp; Reserve'!C123,'Data Table'!$A$4:$A$128,0))</f>
        <v>1.5302178366109427E-2</v>
      </c>
      <c r="J123" s="191">
        <f>'Data Table'!BV119</f>
        <v>219</v>
      </c>
      <c r="K123" s="191">
        <f>'Data Table'!BW119</f>
        <v>136</v>
      </c>
      <c r="L123" s="191">
        <f>'Data Table'!BX119</f>
        <v>379</v>
      </c>
      <c r="M123" s="191">
        <f>'Data Table'!BY119</f>
        <v>280</v>
      </c>
      <c r="N123" s="191">
        <f>'Data Table'!BZ119</f>
        <v>304</v>
      </c>
      <c r="O123" s="191">
        <f>'Data Table'!CA119</f>
        <v>278</v>
      </c>
      <c r="P123" s="191">
        <f>'Data Table'!CB119</f>
        <v>249</v>
      </c>
      <c r="Q123" s="191">
        <f>'Data Table'!CC119</f>
        <v>9</v>
      </c>
      <c r="R123" s="191">
        <f>'Data Table'!CD119</f>
        <v>3</v>
      </c>
      <c r="S123" s="191">
        <f>'Data Table'!CE119</f>
        <v>1</v>
      </c>
      <c r="T123" s="191">
        <f>'Data Table'!CF119</f>
        <v>0</v>
      </c>
      <c r="U123" s="191">
        <f>'Data Table'!CG119</f>
        <v>4</v>
      </c>
      <c r="V123" s="191">
        <f>'Data Table'!CH119</f>
        <v>0</v>
      </c>
      <c r="W123" s="191">
        <f>'Data Table'!CI119</f>
        <v>1</v>
      </c>
      <c r="X123" s="191">
        <f>'Data Table'!CK119</f>
        <v>5462</v>
      </c>
      <c r="Y123" s="191">
        <f>'Data Table'!CL119</f>
        <v>7149</v>
      </c>
      <c r="Z123" s="191">
        <f>'Data Table'!CM119</f>
        <v>955</v>
      </c>
      <c r="AA123" s="191">
        <f>'Data Table'!CN119</f>
        <v>1503</v>
      </c>
      <c r="AB123" s="191">
        <f>'Data Table'!CO119</f>
        <v>4666</v>
      </c>
      <c r="AC123" s="191">
        <f>'Data Table'!CP119</f>
        <v>-493</v>
      </c>
      <c r="AD123" s="200">
        <f>'Data Table'!CQ119</f>
        <v>8838</v>
      </c>
      <c r="AE123" s="193" t="s">
        <v>103</v>
      </c>
      <c r="AF123" s="138">
        <f t="shared" si="3"/>
        <v>1.5302178366109427E-2</v>
      </c>
      <c r="AG123" s="194">
        <f>INDEX('Data Table'!$BE$4:$BE$128,MATCH('Active &amp; Reserve'!C123,'Data Table'!$A$4:$A$128,0))</f>
        <v>322.26843632072092</v>
      </c>
      <c r="AH123" s="195">
        <f>INDEX('[3]60-Mile'!$V$4:$V$129,MATCH(AE123,'[3]60-Mile'!$A$4:$A$129,0))</f>
        <v>263.57142857142856</v>
      </c>
      <c r="AI123" s="196"/>
      <c r="AJ123" s="197">
        <f>INDEX('[3]60-Mile'!$X$4:$X$129,MATCH(AE123,'[3]60-Mile'!$A$4:$A$129,0))</f>
        <v>7.6854639219573713</v>
      </c>
      <c r="AK123" s="198">
        <f>INDEX('[3]60-Mile'!$AA$4:$AA$129,MATCH(AE123,'[3]60-Mile'!$A$4:$A$129,0))</f>
        <v>2.5714285714285716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0.74458350515463922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366</v>
      </c>
      <c r="E124" s="68">
        <v>131</v>
      </c>
      <c r="F124" s="170" t="s">
        <v>76</v>
      </c>
      <c r="G124" s="171">
        <v>84</v>
      </c>
      <c r="H124" s="171">
        <f t="shared" si="5"/>
        <v>52</v>
      </c>
      <c r="I124" s="172">
        <f>INDEX('Data Table'!$F$4:$F$128,MATCH('Active &amp; Reserve'!C124,'Data Table'!$A$4:$A$128,0))</f>
        <v>1.0174344575631456E-2</v>
      </c>
      <c r="J124" s="191">
        <f>'Data Table'!BV120</f>
        <v>125</v>
      </c>
      <c r="K124" s="191">
        <f>'Data Table'!BW120</f>
        <v>122</v>
      </c>
      <c r="L124" s="191">
        <f>'Data Table'!BX120</f>
        <v>154</v>
      </c>
      <c r="M124" s="191">
        <f>'Data Table'!BY120</f>
        <v>238</v>
      </c>
      <c r="N124" s="191">
        <f>'Data Table'!BZ120</f>
        <v>190</v>
      </c>
      <c r="O124" s="191">
        <f>'Data Table'!CA120</f>
        <v>132</v>
      </c>
      <c r="P124" s="191">
        <f>'Data Table'!CB120</f>
        <v>176</v>
      </c>
      <c r="Q124" s="191">
        <f>'Data Table'!CC120</f>
        <v>0</v>
      </c>
      <c r="R124" s="191">
        <f>'Data Table'!CD120</f>
        <v>7</v>
      </c>
      <c r="S124" s="191">
        <f>'Data Table'!CE120</f>
        <v>4</v>
      </c>
      <c r="T124" s="191">
        <f>'Data Table'!CF120</f>
        <v>3</v>
      </c>
      <c r="U124" s="191">
        <f>'Data Table'!CG120</f>
        <v>3</v>
      </c>
      <c r="V124" s="191">
        <f>'Data Table'!CH120</f>
        <v>1</v>
      </c>
      <c r="W124" s="191">
        <f>'Data Table'!CI120</f>
        <v>7</v>
      </c>
      <c r="X124" s="191">
        <f>'Data Table'!CK120</f>
        <v>1788</v>
      </c>
      <c r="Y124" s="191">
        <f>'Data Table'!CL120</f>
        <v>4386</v>
      </c>
      <c r="Z124" s="191">
        <f>'Data Table'!CM120</f>
        <v>-4032</v>
      </c>
      <c r="AA124" s="191">
        <f>'Data Table'!CN120</f>
        <v>0</v>
      </c>
      <c r="AB124" s="191">
        <f>'Data Table'!CO120</f>
        <v>-1770</v>
      </c>
      <c r="AC124" s="191">
        <f>'Data Table'!CP120</f>
        <v>1662</v>
      </c>
      <c r="AD124" s="200">
        <f>'Data Table'!CQ120</f>
        <v>-959</v>
      </c>
      <c r="AE124" s="193" t="s">
        <v>135</v>
      </c>
      <c r="AF124" s="138">
        <f t="shared" si="3"/>
        <v>1.0174344575631456E-2</v>
      </c>
      <c r="AG124" s="194">
        <f>INDEX('Data Table'!$BE$4:$BE$128,MATCH('Active &amp; Reserve'!C124,'Data Table'!$A$4:$A$128,0))</f>
        <v>377.77499929078533</v>
      </c>
      <c r="AH124" s="195">
        <f>INDEX('[3]60-Mile'!$V$4:$V$129,MATCH(AE124,'[3]60-Mile'!$A$4:$A$129,0))</f>
        <v>162.42857142857142</v>
      </c>
      <c r="AI124" s="196"/>
      <c r="AJ124" s="197">
        <f>INDEX('[3]60-Mile'!$X$4:$X$129,MATCH(AE124,'[3]60-Mile'!$A$4:$A$129,0))</f>
        <v>17.073685825268424</v>
      </c>
      <c r="AK124" s="198">
        <f>INDEX('[3]60-Mile'!$AA$4:$AA$129,MATCH(AE124,'[3]60-Mile'!$A$4:$A$129,0))</f>
        <v>3.5714285714285716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0.83462417225354024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363</v>
      </c>
      <c r="E125" s="68">
        <v>132</v>
      </c>
      <c r="F125" s="170" t="s">
        <v>74</v>
      </c>
      <c r="G125" s="171">
        <v>82</v>
      </c>
      <c r="H125" s="171">
        <f t="shared" si="5"/>
        <v>83</v>
      </c>
      <c r="I125" s="172">
        <f>INDEX('Data Table'!$F$4:$F$128,MATCH('Active &amp; Reserve'!C125,'Data Table'!$A$4:$A$128,0))</f>
        <v>1.1958263381027022E-3</v>
      </c>
      <c r="J125" s="191">
        <f>'Data Table'!BV121</f>
        <v>3</v>
      </c>
      <c r="K125" s="191">
        <f>'Data Table'!BW121</f>
        <v>7</v>
      </c>
      <c r="L125" s="191">
        <f>'Data Table'!BX121</f>
        <v>7</v>
      </c>
      <c r="M125" s="191">
        <f>'Data Table'!BY121</f>
        <v>15</v>
      </c>
      <c r="N125" s="191">
        <f>'Data Table'!BZ121</f>
        <v>3</v>
      </c>
      <c r="O125" s="191">
        <f>'Data Table'!CA121</f>
        <v>4</v>
      </c>
      <c r="P125" s="191">
        <f>'Data Table'!CB121</f>
        <v>3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0</v>
      </c>
      <c r="W125" s="191">
        <f>'Data Table'!CI121</f>
        <v>0</v>
      </c>
      <c r="X125" s="191">
        <f>'Data Table'!CK121</f>
        <v>3514</v>
      </c>
      <c r="Y125" s="191">
        <f>'Data Table'!CL121</f>
        <v>15297</v>
      </c>
      <c r="Z125" s="191">
        <f>'Data Table'!CM121</f>
        <v>6091</v>
      </c>
      <c r="AA125" s="191">
        <f>'Data Table'!CN121</f>
        <v>12301</v>
      </c>
      <c r="AB125" s="191">
        <f>'Data Table'!CO121</f>
        <v>-7081</v>
      </c>
      <c r="AC125" s="191">
        <f>'Data Table'!CP121</f>
        <v>13490</v>
      </c>
      <c r="AD125" s="200">
        <f>'Data Table'!CQ121</f>
        <v>10669</v>
      </c>
      <c r="AE125" s="193" t="s">
        <v>121</v>
      </c>
      <c r="AF125" s="138">
        <f t="shared" si="3"/>
        <v>1.1958263381027022E-3</v>
      </c>
      <c r="AG125" s="194">
        <f>INDEX('Data Table'!$BE$4:$BE$128,MATCH('Active &amp; Reserve'!C125,'Data Table'!$A$4:$A$128,0))</f>
        <v>131.67360528564342</v>
      </c>
      <c r="AH125" s="195">
        <f>INDEX('[3]60-Mile'!$V$4:$V$129,MATCH(AE125,'[3]60-Mile'!$A$4:$A$129,0))</f>
        <v>6</v>
      </c>
      <c r="AI125" s="196"/>
      <c r="AJ125" s="197">
        <f>INDEX('[3]60-Mile'!$X$4:$X$129,MATCH(AE125,'[3]60-Mile'!$A$4:$A$129,0))</f>
        <v>2.8568237833177075</v>
      </c>
      <c r="AK125" s="198">
        <f>INDEX('[3]60-Mile'!$AA$4:$AA$129,MATCH(AE125,'[3]60-Mile'!$A$4:$A$129,0))</f>
        <v>0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0.89491627358490566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368</v>
      </c>
      <c r="E126" s="68">
        <v>140</v>
      </c>
      <c r="F126" s="170" t="s">
        <v>152</v>
      </c>
      <c r="G126" s="171">
        <v>85</v>
      </c>
      <c r="H126" s="171">
        <f t="shared" si="5"/>
        <v>104</v>
      </c>
      <c r="I126" s="172">
        <f>INDEX('Data Table'!$F$4:$F$128,MATCH('Active &amp; Reserve'!C126,'Data Table'!$A$4:$A$128,0))</f>
        <v>1.2342589993364263E-5</v>
      </c>
      <c r="J126" s="191">
        <f>'Data Table'!BV122</f>
        <v>21</v>
      </c>
      <c r="K126" s="191">
        <f>'Data Table'!BW122</f>
        <v>29</v>
      </c>
      <c r="L126" s="191">
        <f>'Data Table'!BX122</f>
        <v>35</v>
      </c>
      <c r="M126" s="191">
        <f>'Data Table'!BY122</f>
        <v>39</v>
      </c>
      <c r="N126" s="191">
        <f>'Data Table'!BZ122</f>
        <v>11</v>
      </c>
      <c r="O126" s="191">
        <f>'Data Table'!CA122</f>
        <v>27</v>
      </c>
      <c r="P126" s="191">
        <f>'Data Table'!CB122</f>
        <v>24</v>
      </c>
      <c r="Q126" s="191">
        <f>'Data Table'!CC122</f>
        <v>1</v>
      </c>
      <c r="R126" s="191">
        <f>'Data Table'!CD122</f>
        <v>0</v>
      </c>
      <c r="S126" s="191">
        <f>'Data Table'!CE122</f>
        <v>1</v>
      </c>
      <c r="T126" s="191">
        <f>'Data Table'!CF122</f>
        <v>0</v>
      </c>
      <c r="U126" s="191">
        <f>'Data Table'!CG122</f>
        <v>2</v>
      </c>
      <c r="V126" s="191">
        <f>'Data Table'!CH122</f>
        <v>0</v>
      </c>
      <c r="W126" s="191">
        <f>'Data Table'!CI122</f>
        <v>0</v>
      </c>
      <c r="X126" s="191">
        <f>'Data Table'!CK122</f>
        <v>2265</v>
      </c>
      <c r="Y126" s="191">
        <f>'Data Table'!CL122</f>
        <v>2650</v>
      </c>
      <c r="Z126" s="191">
        <f>'Data Table'!CM122</f>
        <v>4749</v>
      </c>
      <c r="AA126" s="191">
        <f>'Data Table'!CN122</f>
        <v>4170</v>
      </c>
      <c r="AB126" s="191">
        <f>'Data Table'!CO122</f>
        <v>-1323</v>
      </c>
      <c r="AC126" s="191">
        <f>'Data Table'!CP122</f>
        <v>-495</v>
      </c>
      <c r="AD126" s="200">
        <f>'Data Table'!CQ122</f>
        <v>10658</v>
      </c>
      <c r="AE126" s="193" t="s">
        <v>138</v>
      </c>
      <c r="AF126" s="138">
        <f t="shared" si="3"/>
        <v>1.2342589993364263E-5</v>
      </c>
      <c r="AG126" s="194">
        <f>INDEX('Data Table'!$BE$4:$BE$128,MATCH('Active &amp; Reserve'!C126,'Data Table'!$A$4:$A$128,0))</f>
        <v>156.50115185311986</v>
      </c>
      <c r="AH126" s="195">
        <f>INDEX('[3]60-Mile'!$V$4:$V$129,MATCH(AE126,'[3]60-Mile'!$A$4:$A$129,0))</f>
        <v>26.571428571428573</v>
      </c>
      <c r="AI126" s="196"/>
      <c r="AJ126" s="197">
        <f>INDEX('[3]60-Mile'!$X$4:$X$129,MATCH(AE126,'[3]60-Mile'!$A$4:$A$129,0))</f>
        <v>7.7757339074223442</v>
      </c>
      <c r="AK126" s="198">
        <f>INDEX('[3]60-Mile'!$AA$4:$AA$129,MATCH(AE126,'[3]60-Mile'!$A$4:$A$129,0))</f>
        <v>0.5714285714285714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0.94240826401470645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364</v>
      </c>
      <c r="E127" s="68">
        <v>143</v>
      </c>
      <c r="F127" s="170" t="s">
        <v>153</v>
      </c>
      <c r="G127" s="171">
        <v>15</v>
      </c>
      <c r="H127" s="171">
        <f t="shared" si="5"/>
        <v>53</v>
      </c>
      <c r="I127" s="172">
        <f>INDEX('Data Table'!$F$4:$F$128,MATCH('Active &amp; Reserve'!C127,'Data Table'!$A$4:$A$128,0))</f>
        <v>9.0282248285999504E-3</v>
      </c>
      <c r="J127" s="191">
        <f>'Data Table'!BV123</f>
        <v>225</v>
      </c>
      <c r="K127" s="191">
        <f>'Data Table'!BW123</f>
        <v>268</v>
      </c>
      <c r="L127" s="191">
        <f>'Data Table'!BX123</f>
        <v>252</v>
      </c>
      <c r="M127" s="191">
        <f>'Data Table'!BY123</f>
        <v>320</v>
      </c>
      <c r="N127" s="191">
        <f>'Data Table'!BZ123</f>
        <v>324</v>
      </c>
      <c r="O127" s="191">
        <f>'Data Table'!CA123</f>
        <v>259</v>
      </c>
      <c r="P127" s="191">
        <f>'Data Table'!CB123</f>
        <v>392</v>
      </c>
      <c r="Q127" s="191">
        <f>'Data Table'!CC123</f>
        <v>2</v>
      </c>
      <c r="R127" s="191">
        <f>'Data Table'!CD123</f>
        <v>0</v>
      </c>
      <c r="S127" s="191">
        <f>'Data Table'!CE123</f>
        <v>1</v>
      </c>
      <c r="T127" s="191">
        <f>'Data Table'!CF123</f>
        <v>2</v>
      </c>
      <c r="U127" s="191">
        <f>'Data Table'!CG123</f>
        <v>5</v>
      </c>
      <c r="V127" s="191">
        <f>'Data Table'!CH123</f>
        <v>1</v>
      </c>
      <c r="W127" s="191">
        <f>'Data Table'!CI123</f>
        <v>3</v>
      </c>
      <c r="X127" s="191">
        <f>'Data Table'!CK123</f>
        <v>35933</v>
      </c>
      <c r="Y127" s="191">
        <f>'Data Table'!CL123</f>
        <v>30177</v>
      </c>
      <c r="Z127" s="191">
        <f>'Data Table'!CM123</f>
        <v>24852</v>
      </c>
      <c r="AA127" s="191">
        <f>'Data Table'!CN123</f>
        <v>38687</v>
      </c>
      <c r="AB127" s="191">
        <f>'Data Table'!CO123</f>
        <v>25958</v>
      </c>
      <c r="AC127" s="191">
        <f>'Data Table'!CP123</f>
        <v>43902</v>
      </c>
      <c r="AD127" s="200">
        <f>'Data Table'!CQ123</f>
        <v>33355</v>
      </c>
      <c r="AE127" s="193" t="s">
        <v>119</v>
      </c>
      <c r="AF127" s="138">
        <f t="shared" si="3"/>
        <v>9.0282248285999504E-3</v>
      </c>
      <c r="AG127" s="194">
        <f>INDEX('Data Table'!$BE$4:$BE$128,MATCH('Active &amp; Reserve'!C127,'Data Table'!$A$4:$A$128,0))</f>
        <v>189.24362798665052</v>
      </c>
      <c r="AH127" s="195">
        <f>INDEX('[3]60-Mile'!$V$4:$V$129,MATCH(AE127,'[3]60-Mile'!$A$4:$A$129,0))</f>
        <v>291.42857142857144</v>
      </c>
      <c r="AI127" s="196"/>
      <c r="AJ127" s="197">
        <f>INDEX('[3]60-Mile'!$X$4:$X$129,MATCH(AE127,'[3]60-Mile'!$A$4:$A$129,0))</f>
        <v>5.2689093003337373</v>
      </c>
      <c r="AK127" s="198">
        <f>INDEX('[3]60-Mile'!$AA$4:$AA$129,MATCH(AE127,'[3]60-Mile'!$A$4:$A$129,0))</f>
        <v>2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0.75388447761194033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363</v>
      </c>
      <c r="E128" s="68">
        <v>146</v>
      </c>
      <c r="F128" s="170" t="s">
        <v>74</v>
      </c>
      <c r="G128" s="171">
        <v>29</v>
      </c>
      <c r="H128" s="171">
        <f t="shared" si="5"/>
        <v>99</v>
      </c>
      <c r="I128" s="172">
        <f>INDEX('Data Table'!$F$4:$F$128,MATCH('Active &amp; Reserve'!C128,'Data Table'!$A$4:$A$128,0))</f>
        <v>2.3714432500637243E-5</v>
      </c>
      <c r="J128" s="191">
        <f>'Data Table'!BV124</f>
        <v>25</v>
      </c>
      <c r="K128" s="191">
        <f>'Data Table'!BW124</f>
        <v>17</v>
      </c>
      <c r="L128" s="191">
        <f>'Data Table'!BX124</f>
        <v>38</v>
      </c>
      <c r="M128" s="191">
        <f>'Data Table'!BY124</f>
        <v>27</v>
      </c>
      <c r="N128" s="191">
        <f>'Data Table'!BZ124</f>
        <v>18</v>
      </c>
      <c r="O128" s="191">
        <f>'Data Table'!CA124</f>
        <v>23</v>
      </c>
      <c r="P128" s="191">
        <f>'Data Table'!CB124</f>
        <v>5</v>
      </c>
      <c r="Q128" s="191">
        <f>'Data Table'!CC124</f>
        <v>1</v>
      </c>
      <c r="R128" s="191">
        <f>'Data Table'!CD124</f>
        <v>0</v>
      </c>
      <c r="S128" s="191">
        <f>'Data Table'!CE124</f>
        <v>1</v>
      </c>
      <c r="T128" s="191">
        <f>'Data Table'!CF124</f>
        <v>1</v>
      </c>
      <c r="U128" s="191">
        <f>'Data Table'!CG124</f>
        <v>1</v>
      </c>
      <c r="V128" s="191">
        <f>'Data Table'!CH124</f>
        <v>1</v>
      </c>
      <c r="W128" s="191">
        <f>'Data Table'!CI124</f>
        <v>0</v>
      </c>
      <c r="X128" s="191">
        <f>'Data Table'!CK124</f>
        <v>17991</v>
      </c>
      <c r="Y128" s="191">
        <f>'Data Table'!CL124</f>
        <v>11940</v>
      </c>
      <c r="Z128" s="191">
        <f>'Data Table'!CM124</f>
        <v>14847</v>
      </c>
      <c r="AA128" s="191">
        <f>'Data Table'!CN124</f>
        <v>26545</v>
      </c>
      <c r="AB128" s="191">
        <f>'Data Table'!CO124</f>
        <v>30173</v>
      </c>
      <c r="AC128" s="191">
        <f>'Data Table'!CP124</f>
        <v>8732</v>
      </c>
      <c r="AD128" s="200">
        <f>'Data Table'!CQ124</f>
        <v>12795</v>
      </c>
      <c r="AE128" s="193" t="s">
        <v>108</v>
      </c>
      <c r="AF128" s="138">
        <f t="shared" si="3"/>
        <v>2.3714432500637243E-5</v>
      </c>
      <c r="AG128" s="194">
        <f>INDEX('Data Table'!$BE$4:$BE$128,MATCH('Active &amp; Reserve'!C128,'Data Table'!$A$4:$A$128,0))</f>
        <v>251.99290610368516</v>
      </c>
      <c r="AH128" s="195">
        <f>INDEX('[3]60-Mile'!$V$4:$V$129,MATCH(AE128,'[3]60-Mile'!$A$4:$A$129,0))</f>
        <v>21.857142857142858</v>
      </c>
      <c r="AI128" s="196"/>
      <c r="AJ128" s="197">
        <f>INDEX('[3]60-Mile'!$X$4:$X$129,MATCH(AE128,'[3]60-Mile'!$A$4:$A$129,0))</f>
        <v>6.6923550139895953</v>
      </c>
      <c r="AK128" s="198">
        <f>INDEX('[3]60-Mile'!$AA$4:$AA$129,MATCH(AE128,'[3]60-Mile'!$A$4:$A$129,0))</f>
        <v>0.7142857142857143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0.86047278750591571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363</v>
      </c>
      <c r="E129" s="68">
        <v>148</v>
      </c>
      <c r="F129" s="170" t="s">
        <v>74</v>
      </c>
      <c r="G129" s="171">
        <v>115</v>
      </c>
      <c r="H129" s="171">
        <f t="shared" si="5"/>
        <v>105</v>
      </c>
      <c r="I129" s="172">
        <f>INDEX('Data Table'!$F$4:$F$128,MATCH('Active &amp; Reserve'!C129,'Data Table'!$A$4:$A$128,0))</f>
        <v>6.5266516549361161E-6</v>
      </c>
      <c r="J129" s="191">
        <f>'Data Table'!BV125</f>
        <v>11</v>
      </c>
      <c r="K129" s="191">
        <f>'Data Table'!BW125</f>
        <v>18</v>
      </c>
      <c r="L129" s="191">
        <f>'Data Table'!BX125</f>
        <v>24</v>
      </c>
      <c r="M129" s="191">
        <f>'Data Table'!BY125</f>
        <v>28</v>
      </c>
      <c r="N129" s="191">
        <f>'Data Table'!BZ125</f>
        <v>10</v>
      </c>
      <c r="O129" s="191">
        <f>'Data Table'!CA125</f>
        <v>13</v>
      </c>
      <c r="P129" s="191">
        <f>'Data Table'!CB125</f>
        <v>18</v>
      </c>
      <c r="Q129" s="191">
        <f>'Data Table'!CC125</f>
        <v>1</v>
      </c>
      <c r="R129" s="191">
        <f>'Data Table'!CD125</f>
        <v>0</v>
      </c>
      <c r="S129" s="191">
        <f>'Data Table'!CE125</f>
        <v>1</v>
      </c>
      <c r="T129" s="191">
        <f>'Data Table'!CF125</f>
        <v>0</v>
      </c>
      <c r="U129" s="191">
        <f>'Data Table'!CG125</f>
        <v>1</v>
      </c>
      <c r="V129" s="191">
        <f>'Data Table'!CH125</f>
        <v>0</v>
      </c>
      <c r="W129" s="191">
        <f>'Data Table'!CI125</f>
        <v>0</v>
      </c>
      <c r="X129" s="191">
        <f>'Data Table'!CK125</f>
        <v>2265</v>
      </c>
      <c r="Y129" s="191">
        <f>'Data Table'!CL125</f>
        <v>2650</v>
      </c>
      <c r="Z129" s="191">
        <f>'Data Table'!CM125</f>
        <v>4749</v>
      </c>
      <c r="AA129" s="191">
        <f>'Data Table'!CN125</f>
        <v>4170</v>
      </c>
      <c r="AB129" s="191">
        <f>'Data Table'!CO125</f>
        <v>-1323</v>
      </c>
      <c r="AC129" s="191">
        <f>'Data Table'!CP125</f>
        <v>-495</v>
      </c>
      <c r="AD129" s="200">
        <f>'Data Table'!CQ125</f>
        <v>10658</v>
      </c>
      <c r="AE129" s="193" t="s">
        <v>110</v>
      </c>
      <c r="AF129" s="138">
        <f t="shared" si="3"/>
        <v>6.5266516549361161E-6</v>
      </c>
      <c r="AG129" s="194">
        <f>INDEX('Data Table'!$BE$4:$BE$128,MATCH('Active &amp; Reserve'!C129,'Data Table'!$A$4:$A$128,0))</f>
        <v>138.22774246583998</v>
      </c>
      <c r="AH129" s="195">
        <f>INDEX('[3]60-Mile'!$V$4:$V$129,MATCH(AE129,'[3]60-Mile'!$A$4:$A$129,0))</f>
        <v>17.428571428571427</v>
      </c>
      <c r="AI129" s="196"/>
      <c r="AJ129" s="197">
        <f>INDEX('[3]60-Mile'!$X$4:$X$129,MATCH(AE129,'[3]60-Mile'!$A$4:$A$129,0))</f>
        <v>5.9846046046545265</v>
      </c>
      <c r="AK129" s="198">
        <f>INDEX('[3]60-Mile'!$AA$4:$AA$129,MATCH(AE129,'[3]60-Mile'!$A$4:$A$129,0))</f>
        <v>0.42857142857142855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0.94240826401470645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372</v>
      </c>
      <c r="E130" s="68">
        <v>149</v>
      </c>
      <c r="F130" s="170" t="s">
        <v>156</v>
      </c>
      <c r="G130" s="171">
        <v>7</v>
      </c>
      <c r="H130" s="171">
        <f t="shared" si="5"/>
        <v>41</v>
      </c>
      <c r="I130" s="172">
        <f>INDEX('Data Table'!$F$4:$F$128,MATCH('Active &amp; Reserve'!C130,'Data Table'!$A$4:$A$128,0))</f>
        <v>2.4848415186444518E-2</v>
      </c>
      <c r="J130" s="191">
        <f>'Data Table'!BV126</f>
        <v>31</v>
      </c>
      <c r="K130" s="191">
        <f>'Data Table'!BW126</f>
        <v>23</v>
      </c>
      <c r="L130" s="191">
        <f>'Data Table'!BX126</f>
        <v>30</v>
      </c>
      <c r="M130" s="191">
        <f>'Data Table'!BY126</f>
        <v>53</v>
      </c>
      <c r="N130" s="191">
        <f>'Data Table'!BZ126</f>
        <v>18</v>
      </c>
      <c r="O130" s="191">
        <f>'Data Table'!CA126</f>
        <v>22</v>
      </c>
      <c r="P130" s="191">
        <f>'Data Table'!CB126</f>
        <v>7</v>
      </c>
      <c r="Q130" s="191">
        <f>'Data Table'!CC126</f>
        <v>0</v>
      </c>
      <c r="R130" s="191">
        <f>'Data Table'!CD126</f>
        <v>2</v>
      </c>
      <c r="S130" s="191">
        <f>'Data Table'!CE126</f>
        <v>0</v>
      </c>
      <c r="T130" s="191">
        <f>'Data Table'!CF126</f>
        <v>0</v>
      </c>
      <c r="U130" s="191">
        <f>'Data Table'!CG126</f>
        <v>1</v>
      </c>
      <c r="V130" s="191">
        <f>'Data Table'!CH126</f>
        <v>0</v>
      </c>
      <c r="W130" s="191">
        <f>'Data Table'!CI126</f>
        <v>0</v>
      </c>
      <c r="X130" s="191">
        <f>'Data Table'!CK126</f>
        <v>35933</v>
      </c>
      <c r="Y130" s="191">
        <f>'Data Table'!CL126</f>
        <v>30177</v>
      </c>
      <c r="Z130" s="191">
        <f>'Data Table'!CM126</f>
        <v>24852</v>
      </c>
      <c r="AA130" s="191">
        <f>'Data Table'!CN126</f>
        <v>38687</v>
      </c>
      <c r="AB130" s="191">
        <f>'Data Table'!CO126</f>
        <v>25958</v>
      </c>
      <c r="AC130" s="191">
        <f>'Data Table'!CP126</f>
        <v>43902</v>
      </c>
      <c r="AD130" s="200">
        <f>'Data Table'!CQ126</f>
        <v>33355</v>
      </c>
      <c r="AE130" s="193" t="s">
        <v>149</v>
      </c>
      <c r="AF130" s="138">
        <f t="shared" si="3"/>
        <v>2.4848415186444518E-2</v>
      </c>
      <c r="AG130" s="194">
        <f>INDEX('Data Table'!$BE$4:$BE$128,MATCH('Active &amp; Reserve'!C130,'Data Table'!$A$4:$A$128,0))</f>
        <v>290.15501432272038</v>
      </c>
      <c r="AH130" s="195">
        <f>INDEX('[3]60-Mile'!$V$4:$V$129,MATCH(AE130,'[3]60-Mile'!$A$4:$A$129,0))</f>
        <v>26.285714285714285</v>
      </c>
      <c r="AI130" s="196"/>
      <c r="AJ130" s="197">
        <f>INDEX('[3]60-Mile'!$X$4:$X$129,MATCH(AE130,'[3]60-Mile'!$A$4:$A$129,0))</f>
        <v>2.1929523992269839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0.75388447761194033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365</v>
      </c>
      <c r="E131" s="68">
        <v>153</v>
      </c>
      <c r="F131" s="170" t="s">
        <v>154</v>
      </c>
      <c r="G131" s="171">
        <v>110</v>
      </c>
      <c r="H131" s="171">
        <f t="shared" si="5"/>
        <v>118</v>
      </c>
      <c r="I131" s="172">
        <f>INDEX('Data Table'!$F$4:$F$128,MATCH('Active &amp; Reserve'!C131,'Data Table'!$A$4:$A$128,0))</f>
        <v>1.4051978999554815E-7</v>
      </c>
      <c r="J131" s="191">
        <f>'Data Table'!BV127</f>
        <v>30</v>
      </c>
      <c r="K131" s="191">
        <f>'Data Table'!BW127</f>
        <v>26</v>
      </c>
      <c r="L131" s="191">
        <f>'Data Table'!BX127</f>
        <v>33</v>
      </c>
      <c r="M131" s="191">
        <f>'Data Table'!BY127</f>
        <v>11</v>
      </c>
      <c r="N131" s="191">
        <f>'Data Table'!BZ127</f>
        <v>16</v>
      </c>
      <c r="O131" s="191">
        <f>'Data Table'!CA127</f>
        <v>9</v>
      </c>
      <c r="P131" s="191">
        <f>'Data Table'!CB127</f>
        <v>18</v>
      </c>
      <c r="Q131" s="191">
        <f>'Data Table'!CC127</f>
        <v>3</v>
      </c>
      <c r="R131" s="191">
        <f>'Data Table'!CD127</f>
        <v>0</v>
      </c>
      <c r="S131" s="191">
        <f>'Data Table'!CE127</f>
        <v>0</v>
      </c>
      <c r="T131" s="191">
        <f>'Data Table'!CF127</f>
        <v>0</v>
      </c>
      <c r="U131" s="191">
        <f>'Data Table'!CG127</f>
        <v>0</v>
      </c>
      <c r="V131" s="191">
        <f>'Data Table'!CH127</f>
        <v>0</v>
      </c>
      <c r="W131" s="191">
        <f>'Data Table'!CI127</f>
        <v>0</v>
      </c>
      <c r="X131" s="191">
        <f>'Data Table'!CK127</f>
        <v>4003</v>
      </c>
      <c r="Y131" s="191">
        <f>'Data Table'!CL127</f>
        <v>4408</v>
      </c>
      <c r="Z131" s="191">
        <f>'Data Table'!CM127</f>
        <v>3921</v>
      </c>
      <c r="AA131" s="191">
        <f>'Data Table'!CN127</f>
        <v>3633</v>
      </c>
      <c r="AB131" s="191">
        <f>'Data Table'!CO127</f>
        <v>5683</v>
      </c>
      <c r="AC131" s="191">
        <f>'Data Table'!CP127</f>
        <v>2793</v>
      </c>
      <c r="AD131" s="200">
        <f>'Data Table'!CQ127</f>
        <v>2444</v>
      </c>
      <c r="AE131" s="193" t="s">
        <v>114</v>
      </c>
      <c r="AF131" s="138">
        <f t="shared" si="3"/>
        <v>1.4051978999554815E-7</v>
      </c>
      <c r="AG131" s="194">
        <f>INDEX('Data Table'!$BE$4:$BE$128,MATCH('Active &amp; Reserve'!C131,'Data Table'!$A$4:$A$128,0))</f>
        <v>130.58212041669577</v>
      </c>
      <c r="AH131" s="195">
        <f>INDEX('[3]60-Mile'!$V$4:$V$129,MATCH(AE131,'[3]60-Mile'!$A$4:$A$129,0))</f>
        <v>20.428571428571427</v>
      </c>
      <c r="AI131" s="196"/>
      <c r="AJ131" s="197">
        <f>INDEX('[3]60-Mile'!$X$4:$X$129,MATCH(AE131,'[3]60-Mile'!$A$4:$A$129,0))</f>
        <v>3.5364149063424719</v>
      </c>
      <c r="AK131" s="198">
        <f>INDEX('[3]60-Mile'!$AA$4:$AA$129,MATCH(AE131,'[3]60-Mile'!$A$4:$A$129,0))</f>
        <v>0.42857142857142855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0.9141458310366658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368</v>
      </c>
      <c r="E132" s="70">
        <v>155</v>
      </c>
      <c r="F132" s="184" t="s">
        <v>157</v>
      </c>
      <c r="G132" s="185">
        <v>38</v>
      </c>
      <c r="H132" s="185">
        <f t="shared" si="5"/>
        <v>84</v>
      </c>
      <c r="I132" s="186">
        <f>INDEX('Data Table'!$F$4:$F$128,MATCH('Active &amp; Reserve'!C132,'Data Table'!$A$4:$A$128,0))</f>
        <v>9.1814379067201078E-4</v>
      </c>
      <c r="J132" s="192">
        <f>'Data Table'!BV128</f>
        <v>76</v>
      </c>
      <c r="K132" s="192">
        <f>'Data Table'!BW128</f>
        <v>114</v>
      </c>
      <c r="L132" s="192">
        <f>'Data Table'!BX128</f>
        <v>139</v>
      </c>
      <c r="M132" s="192">
        <f>'Data Table'!BY128</f>
        <v>140</v>
      </c>
      <c r="N132" s="192">
        <f>'Data Table'!BZ128</f>
        <v>118</v>
      </c>
      <c r="O132" s="192">
        <f>'Data Table'!CA128</f>
        <v>116</v>
      </c>
      <c r="P132" s="192">
        <f>'Data Table'!CB128</f>
        <v>133</v>
      </c>
      <c r="Q132" s="192">
        <f>'Data Table'!CC128</f>
        <v>8</v>
      </c>
      <c r="R132" s="192">
        <f>'Data Table'!CD128</f>
        <v>10</v>
      </c>
      <c r="S132" s="192">
        <f>'Data Table'!CE128</f>
        <v>5</v>
      </c>
      <c r="T132" s="192">
        <f>'Data Table'!CF128</f>
        <v>5</v>
      </c>
      <c r="U132" s="192">
        <f>'Data Table'!CG128</f>
        <v>2</v>
      </c>
      <c r="V132" s="192">
        <f>'Data Table'!CH128</f>
        <v>1</v>
      </c>
      <c r="W132" s="192">
        <f>'Data Table'!CI128</f>
        <v>5</v>
      </c>
      <c r="X132" s="192">
        <f>'Data Table'!CK128</f>
        <v>11777</v>
      </c>
      <c r="Y132" s="192">
        <f>'Data Table'!CL128</f>
        <v>6246</v>
      </c>
      <c r="Z132" s="192">
        <f>'Data Table'!CM128</f>
        <v>4184</v>
      </c>
      <c r="AA132" s="192">
        <f>'Data Table'!CN128</f>
        <v>8801</v>
      </c>
      <c r="AB132" s="192">
        <f>'Data Table'!CO128</f>
        <v>6848</v>
      </c>
      <c r="AC132" s="192">
        <f>'Data Table'!CP128</f>
        <v>4184</v>
      </c>
      <c r="AD132" s="201">
        <f>'Data Table'!CQ128</f>
        <v>10322</v>
      </c>
      <c r="AE132" s="193" t="s">
        <v>115</v>
      </c>
      <c r="AF132" s="138">
        <f t="shared" si="3"/>
        <v>9.1814379067201078E-4</v>
      </c>
      <c r="AG132" s="194">
        <f>INDEX('Data Table'!$BE$4:$BE$128,MATCH('Active &amp; Reserve'!C132,'Data Table'!$A$4:$A$128,0))</f>
        <v>241.40696627588565</v>
      </c>
      <c r="AH132" s="195">
        <f>INDEX('[3]60-Mile'!$V$4:$V$129,MATCH(AE132,'[3]60-Mile'!$A$4:$A$129,0))</f>
        <v>119.42857142857143</v>
      </c>
      <c r="AI132" s="196"/>
      <c r="AJ132" s="197">
        <f>INDEX('[3]60-Mile'!$X$4:$X$129,MATCH(AE132,'[3]60-Mile'!$A$4:$A$129,0))</f>
        <v>11.867496913070861</v>
      </c>
      <c r="AK132" s="198">
        <f>INDEX('[3]60-Mile'!$AA$4:$AA$129,MATCH(AE132,'[3]60-Mile'!$A$4:$A$129,0))</f>
        <v>5.1428571428571432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0.79298278430093527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opLeftCell="AC1" zoomScaleNormal="100" workbookViewId="0">
      <selection activeCell="AO7" sqref="AO7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40.8554687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6"/>
      <c r="AF1" s="246"/>
      <c r="AG1" s="246"/>
      <c r="AH1" s="246"/>
      <c r="AI1" s="261"/>
      <c r="AJ1" s="246"/>
      <c r="AK1" s="246"/>
      <c r="AL1" s="261"/>
      <c r="AM1" s="261"/>
      <c r="AN1" s="263" t="s">
        <v>426</v>
      </c>
      <c r="AO1" s="264">
        <f>[3]Source!$O$1</f>
        <v>43990</v>
      </c>
    </row>
    <row r="2" spans="1:49" ht="14.25" customHeight="1" x14ac:dyDescent="0.25">
      <c r="AE2" s="246"/>
      <c r="AF2" s="246"/>
      <c r="AG2" s="246"/>
      <c r="AH2" s="246"/>
      <c r="AI2" s="261"/>
      <c r="AJ2" s="246"/>
      <c r="AK2" s="246"/>
      <c r="AL2" s="261"/>
      <c r="AM2" s="261"/>
      <c r="AN2" s="263" t="s">
        <v>427</v>
      </c>
      <c r="AO2" s="264">
        <f>[2]State!$C$2</f>
        <v>43991</v>
      </c>
    </row>
    <row r="3" spans="1:49" ht="27.75" customHeight="1" x14ac:dyDescent="0.25">
      <c r="AE3" s="246"/>
      <c r="AF3" s="246"/>
      <c r="AG3" s="246"/>
      <c r="AH3" s="246"/>
      <c r="AI3" s="261"/>
      <c r="AJ3" s="246"/>
      <c r="AK3" s="246"/>
      <c r="AL3" s="246"/>
      <c r="AM3" s="246"/>
      <c r="AN3" s="246"/>
      <c r="AO3" s="262"/>
    </row>
    <row r="4" spans="1:49" x14ac:dyDescent="0.25">
      <c r="AE4" s="246"/>
      <c r="AF4" s="246"/>
      <c r="AG4" s="246"/>
      <c r="AH4" s="246"/>
      <c r="AI4" s="261"/>
      <c r="AJ4" s="246"/>
      <c r="AK4" s="246"/>
      <c r="AL4" s="246"/>
      <c r="AM4" s="246"/>
      <c r="AN4" s="246"/>
      <c r="AO4" s="262"/>
    </row>
    <row r="5" spans="1:49" ht="7.5" customHeight="1" x14ac:dyDescent="0.25">
      <c r="AE5" s="246"/>
      <c r="AF5" s="246"/>
      <c r="AG5" s="246"/>
      <c r="AH5" s="246"/>
      <c r="AI5" s="261"/>
      <c r="AJ5" s="246"/>
      <c r="AK5" s="246"/>
      <c r="AL5" s="261"/>
      <c r="AM5" s="246"/>
      <c r="AN5" s="262"/>
      <c r="AO5" s="262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362</v>
      </c>
      <c r="E6" s="66" t="s">
        <v>394</v>
      </c>
      <c r="F6" s="66" t="s">
        <v>314</v>
      </c>
      <c r="G6" s="66" t="s">
        <v>374</v>
      </c>
      <c r="H6" s="67" t="s">
        <v>361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417</v>
      </c>
      <c r="AG6" s="128" t="s">
        <v>424</v>
      </c>
      <c r="AH6" s="129" t="s">
        <v>418</v>
      </c>
      <c r="AI6" s="129" t="s">
        <v>421</v>
      </c>
      <c r="AJ6" s="130" t="s">
        <v>425</v>
      </c>
      <c r="AK6" s="131" t="s">
        <v>419</v>
      </c>
      <c r="AL6" s="131" t="s">
        <v>422</v>
      </c>
      <c r="AM6" s="132" t="s">
        <v>423</v>
      </c>
      <c r="AN6" s="133" t="s">
        <v>420</v>
      </c>
      <c r="AO6" s="132" t="s">
        <v>429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160">
        <f t="shared" ref="H7:H70" si="0">_xlfn.RANK.EQ(I7,$I$7:$I$131)</f>
        <v>110</v>
      </c>
      <c r="I7" s="161">
        <f>INDEX('Data Table'!$F$4:$F$128,MATCH(ANG!C7,'Data Table'!$A$4:$A$128,0))</f>
        <v>1.853437520571919E-6</v>
      </c>
      <c r="J7" s="190">
        <f>'Data Table'!BV4</f>
        <v>0</v>
      </c>
      <c r="K7" s="190">
        <f>'Data Table'!BW4</f>
        <v>1</v>
      </c>
      <c r="L7" s="190">
        <f>'Data Table'!BX4</f>
        <v>0</v>
      </c>
      <c r="M7" s="190">
        <f>'Data Table'!BY4</f>
        <v>3</v>
      </c>
      <c r="N7" s="190">
        <f>'Data Table'!BZ4</f>
        <v>0</v>
      </c>
      <c r="O7" s="190">
        <f>'Data Table'!CA4</f>
        <v>0</v>
      </c>
      <c r="P7" s="190">
        <f>'Data Table'!CB4</f>
        <v>1</v>
      </c>
      <c r="Q7" s="190">
        <f>'Data Table'!CC4</f>
        <v>1</v>
      </c>
      <c r="R7" s="190">
        <f>'Data Table'!CD4</f>
        <v>1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-369</v>
      </c>
      <c r="Y7" s="190">
        <f>'Data Table'!CL4</f>
        <v>2912</v>
      </c>
      <c r="Z7" s="190">
        <f>'Data Table'!CM4</f>
        <v>971</v>
      </c>
      <c r="AA7" s="190">
        <f>'Data Table'!CN4</f>
        <v>971</v>
      </c>
      <c r="AB7" s="190">
        <f>'Data Table'!CO4</f>
        <v>-414</v>
      </c>
      <c r="AC7" s="190">
        <f>'Data Table'!CP4</f>
        <v>2496</v>
      </c>
      <c r="AD7" s="257">
        <f>'Data Table'!CQ4</f>
        <v>595</v>
      </c>
      <c r="AE7" s="193" t="s">
        <v>175</v>
      </c>
      <c r="AF7" s="138">
        <f>I7</f>
        <v>1.853437520571919E-6</v>
      </c>
      <c r="AG7" s="194">
        <f>INDEX('Data Table'!$BE$4:$BE$128,MATCH(ANG!C7,'Data Table'!$A$4:$A$128,0))</f>
        <v>65.242723866276833</v>
      </c>
      <c r="AH7" s="195">
        <f>INDEX('[3]60-Mile'!$V$4:$V$129,MATCH(AE7,'[3]60-Mile'!$A$4:$A$129,0))</f>
        <v>0.7142857142857143</v>
      </c>
      <c r="AI7" s="196"/>
      <c r="AJ7" s="197">
        <f>INDEX('[3]60-Mile'!$X$4:$X$129,MATCH(AE7,'[3]60-Mile'!$A$4:$A$129,0))</f>
        <v>6.2800482865934919</v>
      </c>
      <c r="AK7" s="198">
        <f>INDEX('[3]60-Mile'!$AA$4:$AA$129,MATCH(AE7,'[3]60-Mile'!$A$4:$A$129,0))</f>
        <v>0.2857142857142857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0.75388447761194033</v>
      </c>
      <c r="AP7" s="162"/>
      <c r="AQ7" s="162"/>
      <c r="AS7" s="229"/>
      <c r="AT7" s="230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171">
        <f t="shared" si="0"/>
        <v>8</v>
      </c>
      <c r="I8" s="172">
        <f>INDEX('Data Table'!$F$4:$F$128,MATCH(ANG!C8,'Data Table'!$A$4:$A$128,0))</f>
        <v>3.5698236979409863</v>
      </c>
      <c r="J8" s="191">
        <f>'Data Table'!BV5</f>
        <v>136</v>
      </c>
      <c r="K8" s="191">
        <f>'Data Table'!BW5</f>
        <v>203</v>
      </c>
      <c r="L8" s="191">
        <f>'Data Table'!BX5</f>
        <v>172</v>
      </c>
      <c r="M8" s="191">
        <f>'Data Table'!BY5</f>
        <v>189</v>
      </c>
      <c r="N8" s="191">
        <f>'Data Table'!BZ5</f>
        <v>240</v>
      </c>
      <c r="O8" s="191">
        <f>'Data Table'!CA5</f>
        <v>140</v>
      </c>
      <c r="P8" s="191">
        <f>'Data Table'!CB5</f>
        <v>87</v>
      </c>
      <c r="Q8" s="191">
        <f>'Data Table'!CC5</f>
        <v>22</v>
      </c>
      <c r="R8" s="191">
        <f>'Data Table'!CD5</f>
        <v>24</v>
      </c>
      <c r="S8" s="191">
        <f>'Data Table'!CE5</f>
        <v>27</v>
      </c>
      <c r="T8" s="191">
        <f>'Data Table'!CF5</f>
        <v>17</v>
      </c>
      <c r="U8" s="191">
        <f>'Data Table'!CG5</f>
        <v>24</v>
      </c>
      <c r="V8" s="191">
        <f>'Data Table'!CH5</f>
        <v>10</v>
      </c>
      <c r="W8" s="191">
        <f>'Data Table'!CI5</f>
        <v>20</v>
      </c>
      <c r="X8" s="191">
        <f>'Data Table'!CK5</f>
        <v>4076</v>
      </c>
      <c r="Y8" s="191">
        <f>'Data Table'!CL5</f>
        <v>2464</v>
      </c>
      <c r="Z8" s="191">
        <f>'Data Table'!CM5</f>
        <v>4894</v>
      </c>
      <c r="AA8" s="191">
        <f>'Data Table'!CN5</f>
        <v>4120</v>
      </c>
      <c r="AB8" s="191">
        <f>'Data Table'!CO5</f>
        <v>4811</v>
      </c>
      <c r="AC8" s="191">
        <f>'Data Table'!CP5</f>
        <v>2879</v>
      </c>
      <c r="AD8" s="200">
        <f>'Data Table'!CQ5</f>
        <v>2093</v>
      </c>
      <c r="AE8" s="193" t="s">
        <v>211</v>
      </c>
      <c r="AF8" s="138">
        <f t="shared" ref="AF8:AF71" si="1">I8</f>
        <v>3.5698236979409863</v>
      </c>
      <c r="AG8" s="194">
        <f>INDEX('Data Table'!$BE$4:$BE$128,MATCH(ANG!C8,'Data Table'!$A$4:$A$128,0))</f>
        <v>1543.283571031423</v>
      </c>
      <c r="AH8" s="195">
        <f>INDEX('[3]60-Mile'!$V$4:$V$129,MATCH(AE8,'[3]60-Mile'!$A$4:$A$129,0))</f>
        <v>166.71428571428572</v>
      </c>
      <c r="AI8" s="196"/>
      <c r="AJ8" s="197">
        <f>INDEX('[3]60-Mile'!$X$4:$X$129,MATCH(AE8,'[3]60-Mile'!$A$4:$A$129,0))</f>
        <v>101.23315180291664</v>
      </c>
      <c r="AK8" s="198">
        <f>INDEX('[3]60-Mile'!$AA$4:$AA$129,MATCH(AE8,'[3]60-Mile'!$A$4:$A$129,0))</f>
        <v>20.571428571428573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0.91941451714060363</v>
      </c>
      <c r="AP8" s="162"/>
      <c r="AQ8" s="162"/>
      <c r="AS8" s="229"/>
      <c r="AT8" s="230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171">
        <f t="shared" si="0"/>
        <v>11</v>
      </c>
      <c r="I9" s="172">
        <f>INDEX('Data Table'!$F$4:$F$128,MATCH(ANG!C9,'Data Table'!$A$4:$A$128,0))</f>
        <v>1.8156124232457609</v>
      </c>
      <c r="J9" s="191">
        <f>'Data Table'!BV6</f>
        <v>330</v>
      </c>
      <c r="K9" s="191">
        <f>'Data Table'!BW6</f>
        <v>195</v>
      </c>
      <c r="L9" s="191">
        <f>'Data Table'!BX6</f>
        <v>258</v>
      </c>
      <c r="M9" s="191">
        <f>'Data Table'!BY6</f>
        <v>338</v>
      </c>
      <c r="N9" s="191">
        <f>'Data Table'!BZ6</f>
        <v>492</v>
      </c>
      <c r="O9" s="191">
        <f>'Data Table'!CA6</f>
        <v>193</v>
      </c>
      <c r="P9" s="191">
        <f>'Data Table'!CB6</f>
        <v>162</v>
      </c>
      <c r="Q9" s="191">
        <f>'Data Table'!CC6</f>
        <v>30</v>
      </c>
      <c r="R9" s="191">
        <f>'Data Table'!CD6</f>
        <v>39</v>
      </c>
      <c r="S9" s="191">
        <f>'Data Table'!CE6</f>
        <v>23</v>
      </c>
      <c r="T9" s="191">
        <f>'Data Table'!CF6</f>
        <v>41</v>
      </c>
      <c r="U9" s="191">
        <f>'Data Table'!CG6</f>
        <v>32</v>
      </c>
      <c r="V9" s="191">
        <f>'Data Table'!CH6</f>
        <v>24</v>
      </c>
      <c r="W9" s="191">
        <f>'Data Table'!CI6</f>
        <v>23</v>
      </c>
      <c r="X9" s="191">
        <f>'Data Table'!CK6</f>
        <v>4706</v>
      </c>
      <c r="Y9" s="191">
        <f>'Data Table'!CL6</f>
        <v>3609</v>
      </c>
      <c r="Z9" s="191">
        <f>'Data Table'!CM6</f>
        <v>3652</v>
      </c>
      <c r="AA9" s="191">
        <f>'Data Table'!CN6</f>
        <v>4582</v>
      </c>
      <c r="AB9" s="191">
        <f>'Data Table'!CO6</f>
        <v>5305</v>
      </c>
      <c r="AC9" s="191">
        <f>'Data Table'!CP6</f>
        <v>4477</v>
      </c>
      <c r="AD9" s="200">
        <f>'Data Table'!CQ6</f>
        <v>3710</v>
      </c>
      <c r="AE9" s="193" t="s">
        <v>178</v>
      </c>
      <c r="AF9" s="138">
        <f t="shared" si="1"/>
        <v>1.8156124232457609</v>
      </c>
      <c r="AG9" s="194">
        <f>INDEX('Data Table'!$BE$4:$BE$128,MATCH(ANG!C9,'Data Table'!$A$4:$A$128,0))</f>
        <v>1216.0041048214978</v>
      </c>
      <c r="AH9" s="195">
        <f>INDEX('[3]60-Mile'!$V$4:$V$129,MATCH(AE9,'[3]60-Mile'!$A$4:$A$129,0))</f>
        <v>281.14285714285717</v>
      </c>
      <c r="AI9" s="196"/>
      <c r="AJ9" s="197">
        <f>INDEX('[3]60-Mile'!$X$4:$X$129,MATCH(AE9,'[3]60-Mile'!$A$4:$A$129,0))</f>
        <v>109.17642850213427</v>
      </c>
      <c r="AK9" s="198">
        <f>INDEX('[3]60-Mile'!$AA$4:$AA$129,MATCH(AE9,'[3]60-Mile'!$A$4:$A$129,0))</f>
        <v>30.285714285714285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0.5753102739726027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171">
        <f t="shared" si="0"/>
        <v>2</v>
      </c>
      <c r="I10" s="172">
        <f>INDEX('Data Table'!$F$4:$F$128,MATCH(ANG!C10,'Data Table'!$A$4:$A$128,0))</f>
        <v>31.621900344741945</v>
      </c>
      <c r="J10" s="191">
        <f>'Data Table'!BV7</f>
        <v>512</v>
      </c>
      <c r="K10" s="191">
        <f>'Data Table'!BW7</f>
        <v>449</v>
      </c>
      <c r="L10" s="191">
        <f>'Data Table'!BX7</f>
        <v>489</v>
      </c>
      <c r="M10" s="191">
        <f>'Data Table'!BY7</f>
        <v>722</v>
      </c>
      <c r="N10" s="191">
        <f>'Data Table'!BZ7</f>
        <v>557</v>
      </c>
      <c r="O10" s="191">
        <f>'Data Table'!CA7</f>
        <v>301</v>
      </c>
      <c r="P10" s="191">
        <f>'Data Table'!CB7</f>
        <v>333</v>
      </c>
      <c r="Q10" s="191">
        <f>'Data Table'!CC7</f>
        <v>38</v>
      </c>
      <c r="R10" s="191">
        <f>'Data Table'!CD7</f>
        <v>63</v>
      </c>
      <c r="S10" s="191">
        <f>'Data Table'!CE7</f>
        <v>56</v>
      </c>
      <c r="T10" s="191">
        <f>'Data Table'!CF7</f>
        <v>55</v>
      </c>
      <c r="U10" s="191">
        <f>'Data Table'!CG7</f>
        <v>37</v>
      </c>
      <c r="V10" s="191">
        <f>'Data Table'!CH7</f>
        <v>39</v>
      </c>
      <c r="W10" s="191">
        <f>'Data Table'!CI7</f>
        <v>29</v>
      </c>
      <c r="X10" s="191">
        <f>'Data Table'!CK7</f>
        <v>51192</v>
      </c>
      <c r="Y10" s="191">
        <f>'Data Table'!CL7</f>
        <v>53079</v>
      </c>
      <c r="Z10" s="191">
        <f>'Data Table'!CM7</f>
        <v>55730</v>
      </c>
      <c r="AA10" s="191">
        <f>'Data Table'!CN7</f>
        <v>66815</v>
      </c>
      <c r="AB10" s="191">
        <f>'Data Table'!CO7</f>
        <v>52625</v>
      </c>
      <c r="AC10" s="191">
        <f>'Data Table'!CP7</f>
        <v>51034</v>
      </c>
      <c r="AD10" s="200">
        <f>'Data Table'!CQ7</f>
        <v>43143</v>
      </c>
      <c r="AE10" s="193" t="s">
        <v>227</v>
      </c>
      <c r="AF10" s="138">
        <f t="shared" si="1"/>
        <v>31.621900344741945</v>
      </c>
      <c r="AG10" s="194">
        <f>INDEX('Data Table'!$BE$4:$BE$128,MATCH(ANG!C10,'Data Table'!$A$4:$A$128,0))</f>
        <v>2445.5867650131172</v>
      </c>
      <c r="AH10" s="195">
        <f>INDEX('[3]60-Mile'!$V$4:$V$129,MATCH(AE10,'[3]60-Mile'!$A$4:$A$129,0))</f>
        <v>480.42857142857144</v>
      </c>
      <c r="AI10" s="196"/>
      <c r="AJ10" s="197">
        <f>INDEX('[3]60-Mile'!$X$4:$X$129,MATCH(AE10,'[3]60-Mile'!$A$4:$A$129,0))</f>
        <v>157.08164747117087</v>
      </c>
      <c r="AK10" s="198">
        <f>INDEX('[3]60-Mile'!$AA$4:$AA$129,MATCH(AE10,'[3]60-Mile'!$A$4:$A$129,0))</f>
        <v>45.285714285714285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0.71436440928401135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171">
        <f t="shared" si="0"/>
        <v>14</v>
      </c>
      <c r="I11" s="172">
        <f>INDEX('Data Table'!$F$4:$F$128,MATCH(ANG!C11,'Data Table'!$A$4:$A$128,0))</f>
        <v>0.80587290865733796</v>
      </c>
      <c r="J11" s="191">
        <f>'Data Table'!BV8</f>
        <v>58</v>
      </c>
      <c r="K11" s="191">
        <f>'Data Table'!BW8</f>
        <v>90</v>
      </c>
      <c r="L11" s="191">
        <f>'Data Table'!BX8</f>
        <v>103</v>
      </c>
      <c r="M11" s="191">
        <f>'Data Table'!BY8</f>
        <v>69</v>
      </c>
      <c r="N11" s="191">
        <f>'Data Table'!BZ8</f>
        <v>91</v>
      </c>
      <c r="O11" s="191">
        <f>'Data Table'!CA8</f>
        <v>67</v>
      </c>
      <c r="P11" s="191">
        <f>'Data Table'!CB8</f>
        <v>52</v>
      </c>
      <c r="Q11" s="191">
        <f>'Data Table'!CC8</f>
        <v>6</v>
      </c>
      <c r="R11" s="191">
        <f>'Data Table'!CD8</f>
        <v>6</v>
      </c>
      <c r="S11" s="191">
        <f>'Data Table'!CE8</f>
        <v>9</v>
      </c>
      <c r="T11" s="191">
        <f>'Data Table'!CF8</f>
        <v>4</v>
      </c>
      <c r="U11" s="191">
        <f>'Data Table'!CG8</f>
        <v>4</v>
      </c>
      <c r="V11" s="191">
        <f>'Data Table'!CH8</f>
        <v>3</v>
      </c>
      <c r="W11" s="191">
        <f>'Data Table'!CI8</f>
        <v>7</v>
      </c>
      <c r="X11" s="191">
        <f>'Data Table'!CK8</f>
        <v>51192</v>
      </c>
      <c r="Y11" s="191">
        <f>'Data Table'!CL8</f>
        <v>53079</v>
      </c>
      <c r="Z11" s="191">
        <f>'Data Table'!CM8</f>
        <v>55730</v>
      </c>
      <c r="AA11" s="191">
        <f>'Data Table'!CN8</f>
        <v>66815</v>
      </c>
      <c r="AB11" s="191">
        <f>'Data Table'!CO8</f>
        <v>52625</v>
      </c>
      <c r="AC11" s="191">
        <f>'Data Table'!CP8</f>
        <v>51034</v>
      </c>
      <c r="AD11" s="200">
        <f>'Data Table'!CQ8</f>
        <v>43143</v>
      </c>
      <c r="AE11" s="193" t="s">
        <v>172</v>
      </c>
      <c r="AF11" s="138">
        <f t="shared" si="1"/>
        <v>0.80587290865733796</v>
      </c>
      <c r="AG11" s="194">
        <f>INDEX('Data Table'!$BE$4:$BE$128,MATCH(ANG!C11,'Data Table'!$A$4:$A$128,0))</f>
        <v>571.81030361717512</v>
      </c>
      <c r="AH11" s="195">
        <f>INDEX('[3]60-Mile'!$V$4:$V$129,MATCH(AE11,'[3]60-Mile'!$A$4:$A$129,0))</f>
        <v>75.714285714285708</v>
      </c>
      <c r="AI11" s="196"/>
      <c r="AJ11" s="197">
        <f>INDEX('[3]60-Mile'!$X$4:$X$129,MATCH(AE11,'[3]60-Mile'!$A$4:$A$129,0))</f>
        <v>44.807809905930839</v>
      </c>
      <c r="AK11" s="198">
        <f>INDEX('[3]60-Mile'!$AA$4:$AA$129,MATCH(AE11,'[3]60-Mile'!$A$4:$A$129,0))</f>
        <v>5.5714285714285712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0.96404347726061779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171">
        <f t="shared" si="0"/>
        <v>32</v>
      </c>
      <c r="I12" s="172">
        <f>INDEX('Data Table'!$F$4:$F$128,MATCH(ANG!C12,'Data Table'!$A$4:$A$128,0))</f>
        <v>5.1935989157526556E-2</v>
      </c>
      <c r="J12" s="191">
        <f>'Data Table'!BV9</f>
        <v>85</v>
      </c>
      <c r="K12" s="191">
        <f>'Data Table'!BW9</f>
        <v>88</v>
      </c>
      <c r="L12" s="191">
        <f>'Data Table'!BX9</f>
        <v>103</v>
      </c>
      <c r="M12" s="191">
        <f>'Data Table'!BY9</f>
        <v>639</v>
      </c>
      <c r="N12" s="191">
        <f>'Data Table'!BZ9</f>
        <v>113</v>
      </c>
      <c r="O12" s="191">
        <f>'Data Table'!CA9</f>
        <v>91</v>
      </c>
      <c r="P12" s="191">
        <f>'Data Table'!CB9</f>
        <v>53</v>
      </c>
      <c r="Q12" s="191">
        <f>'Data Table'!CC9</f>
        <v>7</v>
      </c>
      <c r="R12" s="191">
        <f>'Data Table'!CD9</f>
        <v>1</v>
      </c>
      <c r="S12" s="191">
        <f>'Data Table'!CE9</f>
        <v>2</v>
      </c>
      <c r="T12" s="191">
        <f>'Data Table'!CF9</f>
        <v>6</v>
      </c>
      <c r="U12" s="191">
        <f>'Data Table'!CG9</f>
        <v>7</v>
      </c>
      <c r="V12" s="191">
        <f>'Data Table'!CH9</f>
        <v>3</v>
      </c>
      <c r="W12" s="191">
        <f>'Data Table'!CI9</f>
        <v>4</v>
      </c>
      <c r="X12" s="191">
        <f>'Data Table'!CK9</f>
        <v>13241</v>
      </c>
      <c r="Y12" s="191">
        <f>'Data Table'!CL9</f>
        <v>13374</v>
      </c>
      <c r="Z12" s="191">
        <f>'Data Table'!CM9</f>
        <v>-34416</v>
      </c>
      <c r="AA12" s="191">
        <f>'Data Table'!CN9</f>
        <v>67862</v>
      </c>
      <c r="AB12" s="191">
        <f>'Data Table'!CO9</f>
        <v>6569</v>
      </c>
      <c r="AC12" s="191">
        <f>'Data Table'!CP9</f>
        <v>10317</v>
      </c>
      <c r="AD12" s="200">
        <f>'Data Table'!CQ9</f>
        <v>10266</v>
      </c>
      <c r="AE12" s="193" t="s">
        <v>235</v>
      </c>
      <c r="AF12" s="138">
        <f t="shared" si="1"/>
        <v>5.1935989157526556E-2</v>
      </c>
      <c r="AG12" s="194">
        <f>INDEX('Data Table'!$BE$4:$BE$128,MATCH(ANG!C12,'Data Table'!$A$4:$A$128,0))</f>
        <v>393.89716641697464</v>
      </c>
      <c r="AH12" s="195">
        <f>INDEX('[3]60-Mile'!$V$4:$V$129,MATCH(AE12,'[3]60-Mile'!$A$4:$A$129,0))</f>
        <v>167.42857142857142</v>
      </c>
      <c r="AI12" s="196"/>
      <c r="AJ12" s="197">
        <f>INDEX('[3]60-Mile'!$X$4:$X$129,MATCH(AE12,'[3]60-Mile'!$A$4:$A$129,0))</f>
        <v>14.737352473869541</v>
      </c>
      <c r="AK12" s="198">
        <f>INDEX('[3]60-Mile'!$AA$4:$AA$129,MATCH(AE12,'[3]60-Mile'!$A$4:$A$129,0))</f>
        <v>4.2857142857142856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0.83462417225354024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171">
        <f t="shared" si="0"/>
        <v>13</v>
      </c>
      <c r="I13" s="172">
        <f>INDEX('Data Table'!$F$4:$F$128,MATCH(ANG!C13,'Data Table'!$A$4:$A$128,0))</f>
        <v>1.4027398969797797</v>
      </c>
      <c r="J13" s="191">
        <f>'Data Table'!BV10</f>
        <v>725</v>
      </c>
      <c r="K13" s="191">
        <f>'Data Table'!BW10</f>
        <v>722</v>
      </c>
      <c r="L13" s="191">
        <f>'Data Table'!BX10</f>
        <v>614</v>
      </c>
      <c r="M13" s="191">
        <f>'Data Table'!BY10</f>
        <v>729</v>
      </c>
      <c r="N13" s="191">
        <f>'Data Table'!BZ10</f>
        <v>722</v>
      </c>
      <c r="O13" s="191">
        <f>'Data Table'!CA10</f>
        <v>461</v>
      </c>
      <c r="P13" s="191">
        <f>'Data Table'!CB10</f>
        <v>511</v>
      </c>
      <c r="Q13" s="191">
        <f>'Data Table'!CC10</f>
        <v>92</v>
      </c>
      <c r="R13" s="191">
        <f>'Data Table'!CD10</f>
        <v>86</v>
      </c>
      <c r="S13" s="191">
        <f>'Data Table'!CE10</f>
        <v>141</v>
      </c>
      <c r="T13" s="191">
        <f>'Data Table'!CF10</f>
        <v>116</v>
      </c>
      <c r="U13" s="191">
        <f>'Data Table'!CG10</f>
        <v>55</v>
      </c>
      <c r="V13" s="191">
        <f>'Data Table'!CH10</f>
        <v>43</v>
      </c>
      <c r="W13" s="191">
        <f>'Data Table'!CI10</f>
        <v>21</v>
      </c>
      <c r="X13" s="191">
        <f>'Data Table'!CK10</f>
        <v>-2600</v>
      </c>
      <c r="Y13" s="191">
        <f>'Data Table'!CL10</f>
        <v>10731</v>
      </c>
      <c r="Z13" s="191">
        <f>'Data Table'!CM10</f>
        <v>3254</v>
      </c>
      <c r="AA13" s="191">
        <f>'Data Table'!CN10</f>
        <v>4612</v>
      </c>
      <c r="AB13" s="191">
        <f>'Data Table'!CO10</f>
        <v>4497</v>
      </c>
      <c r="AC13" s="191">
        <f>'Data Table'!CP10</f>
        <v>4055</v>
      </c>
      <c r="AD13" s="200">
        <f>'Data Table'!CQ10</f>
        <v>3424</v>
      </c>
      <c r="AE13" s="193" t="s">
        <v>236</v>
      </c>
      <c r="AF13" s="138">
        <f t="shared" si="1"/>
        <v>1.4027398969797797</v>
      </c>
      <c r="AG13" s="194">
        <f>INDEX('Data Table'!$BE$4:$BE$128,MATCH(ANG!C13,'Data Table'!$A$4:$A$128,0))</f>
        <v>1152.5970008167396</v>
      </c>
      <c r="AH13" s="195">
        <f>INDEX('[3]60-Mile'!$V$4:$V$129,MATCH(AE13,'[3]60-Mile'!$A$4:$A$129,0))</f>
        <v>640.57142857142856</v>
      </c>
      <c r="AI13" s="196"/>
      <c r="AJ13" s="197">
        <f>INDEX('[3]60-Mile'!$X$4:$X$129,MATCH(AE13,'[3]60-Mile'!$A$4:$A$129,0))</f>
        <v>82.761761890429128</v>
      </c>
      <c r="AK13" s="198">
        <f>INDEX('[3]60-Mile'!$AA$4:$AA$129,MATCH(AE13,'[3]60-Mile'!$A$4:$A$129,0))</f>
        <v>79.142857142857139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0.56266157451889809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171">
        <f t="shared" si="0"/>
        <v>94</v>
      </c>
      <c r="I14" s="172">
        <f>INDEX('Data Table'!$F$4:$F$128,MATCH(ANG!C14,'Data Table'!$A$4:$A$128,0))</f>
        <v>9.027501676828572E-5</v>
      </c>
      <c r="J14" s="191">
        <f>'Data Table'!BV11</f>
        <v>23</v>
      </c>
      <c r="K14" s="191">
        <f>'Data Table'!BW11</f>
        <v>39</v>
      </c>
      <c r="L14" s="191">
        <f>'Data Table'!BX11</f>
        <v>43</v>
      </c>
      <c r="M14" s="191">
        <f>'Data Table'!BY11</f>
        <v>35</v>
      </c>
      <c r="N14" s="191">
        <f>'Data Table'!BZ11</f>
        <v>42</v>
      </c>
      <c r="O14" s="191">
        <f>'Data Table'!CA11</f>
        <v>50</v>
      </c>
      <c r="P14" s="191">
        <f>'Data Table'!CB11</f>
        <v>24</v>
      </c>
      <c r="Q14" s="191">
        <f>'Data Table'!CC11</f>
        <v>0</v>
      </c>
      <c r="R14" s="191">
        <f>'Data Table'!CD11</f>
        <v>0</v>
      </c>
      <c r="S14" s="191">
        <f>'Data Table'!CE11</f>
        <v>1</v>
      </c>
      <c r="T14" s="191">
        <f>'Data Table'!CF11</f>
        <v>0</v>
      </c>
      <c r="U14" s="191">
        <f>'Data Table'!CG11</f>
        <v>0</v>
      </c>
      <c r="V14" s="191">
        <f>'Data Table'!CH11</f>
        <v>0</v>
      </c>
      <c r="W14" s="191">
        <f>'Data Table'!CI11</f>
        <v>2</v>
      </c>
      <c r="X14" s="191">
        <f>'Data Table'!CK11</f>
        <v>866</v>
      </c>
      <c r="Y14" s="191">
        <f>'Data Table'!CL11</f>
        <v>3110</v>
      </c>
      <c r="Z14" s="191">
        <f>'Data Table'!CM11</f>
        <v>441</v>
      </c>
      <c r="AA14" s="191">
        <f>'Data Table'!CN11</f>
        <v>1195</v>
      </c>
      <c r="AB14" s="191">
        <f>'Data Table'!CO11</f>
        <v>892</v>
      </c>
      <c r="AC14" s="191">
        <f>'Data Table'!CP11</f>
        <v>429</v>
      </c>
      <c r="AD14" s="200">
        <f>'Data Table'!CQ11</f>
        <v>820</v>
      </c>
      <c r="AE14" s="193" t="s">
        <v>197</v>
      </c>
      <c r="AF14" s="138">
        <f t="shared" si="1"/>
        <v>9.027501676828572E-5</v>
      </c>
      <c r="AG14" s="194">
        <f>INDEX('Data Table'!$BE$4:$BE$128,MATCH(ANG!C14,'Data Table'!$A$4:$A$128,0))</f>
        <v>1232.810322893318</v>
      </c>
      <c r="AH14" s="195">
        <f>INDEX('[3]60-Mile'!$V$4:$V$129,MATCH(AE14,'[3]60-Mile'!$A$4:$A$129,0))</f>
        <v>36.571428571428569</v>
      </c>
      <c r="AI14" s="196"/>
      <c r="AJ14" s="197">
        <f>INDEX('[3]60-Mile'!$X$4:$X$129,MATCH(AE14,'[3]60-Mile'!$A$4:$A$129,0))</f>
        <v>12.116071969467498</v>
      </c>
      <c r="AK14" s="198">
        <f>INDEX('[3]60-Mile'!$AA$4:$AA$129,MATCH(AE14,'[3]60-Mile'!$A$4:$A$129,0))</f>
        <v>0.42857142857142855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0.97204471736548326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171">
        <f t="shared" si="0"/>
        <v>64</v>
      </c>
      <c r="I15" s="172">
        <f>INDEX('Data Table'!$F$4:$F$128,MATCH(ANG!C15,'Data Table'!$A$4:$A$128,0))</f>
        <v>4.072106059333642E-3</v>
      </c>
      <c r="J15" s="191">
        <f>'Data Table'!BV12</f>
        <v>74</v>
      </c>
      <c r="K15" s="191">
        <f>'Data Table'!BW12</f>
        <v>358</v>
      </c>
      <c r="L15" s="191">
        <f>'Data Table'!BX12</f>
        <v>109</v>
      </c>
      <c r="M15" s="191">
        <f>'Data Table'!BY12</f>
        <v>136</v>
      </c>
      <c r="N15" s="191">
        <f>'Data Table'!BZ12</f>
        <v>67</v>
      </c>
      <c r="O15" s="191">
        <f>'Data Table'!CA12</f>
        <v>77</v>
      </c>
      <c r="P15" s="191">
        <f>'Data Table'!CB12</f>
        <v>79</v>
      </c>
      <c r="Q15" s="191">
        <f>'Data Table'!CC12</f>
        <v>0</v>
      </c>
      <c r="R15" s="191">
        <f>'Data Table'!CD12</f>
        <v>10</v>
      </c>
      <c r="S15" s="191">
        <f>'Data Table'!CE12</f>
        <v>1</v>
      </c>
      <c r="T15" s="191">
        <f>'Data Table'!CF12</f>
        <v>8</v>
      </c>
      <c r="U15" s="191">
        <f>'Data Table'!CG12</f>
        <v>2</v>
      </c>
      <c r="V15" s="191">
        <f>'Data Table'!CH12</f>
        <v>0</v>
      </c>
      <c r="W15" s="191">
        <f>'Data Table'!CI12</f>
        <v>0</v>
      </c>
      <c r="X15" s="191">
        <f>'Data Table'!CK12</f>
        <v>11621</v>
      </c>
      <c r="Y15" s="191">
        <f>'Data Table'!CL12</f>
        <v>7228</v>
      </c>
      <c r="Z15" s="191">
        <f>'Data Table'!CM12</f>
        <v>8752</v>
      </c>
      <c r="AA15" s="191">
        <f>'Data Table'!CN12</f>
        <v>8572</v>
      </c>
      <c r="AB15" s="191">
        <f>'Data Table'!CO12</f>
        <v>8689</v>
      </c>
      <c r="AC15" s="191">
        <f>'Data Table'!CP12</f>
        <v>5559</v>
      </c>
      <c r="AD15" s="200">
        <f>'Data Table'!CQ12</f>
        <v>11527</v>
      </c>
      <c r="AE15" s="193" t="s">
        <v>229</v>
      </c>
      <c r="AF15" s="138">
        <f t="shared" si="1"/>
        <v>4.072106059333642E-3</v>
      </c>
      <c r="AG15" s="194">
        <f>INDEX('Data Table'!$BE$4:$BE$128,MATCH(ANG!C15,'Data Table'!$A$4:$A$128,0))</f>
        <v>378.59314059721703</v>
      </c>
      <c r="AH15" s="195">
        <f>INDEX('[3]60-Mile'!$V$4:$V$129,MATCH(AE15,'[3]60-Mile'!$A$4:$A$129,0))</f>
        <v>128.57142857142858</v>
      </c>
      <c r="AI15" s="196"/>
      <c r="AJ15" s="197">
        <f>INDEX('[3]60-Mile'!$X$4:$X$129,MATCH(AE15,'[3]60-Mile'!$A$4:$A$129,0))</f>
        <v>10.877716238668034</v>
      </c>
      <c r="AK15" s="198">
        <f>INDEX('[3]60-Mile'!$AA$4:$AA$129,MATCH(AE15,'[3]60-Mile'!$A$4:$A$129,0))</f>
        <v>3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0.82096059268600252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171">
        <f t="shared" si="0"/>
        <v>82</v>
      </c>
      <c r="I16" s="172">
        <f>INDEX('Data Table'!$F$4:$F$128,MATCH(ANG!C16,'Data Table'!$A$4:$A$128,0))</f>
        <v>1.2305894214718453E-3</v>
      </c>
      <c r="J16" s="191">
        <f>'Data Table'!BV13</f>
        <v>76</v>
      </c>
      <c r="K16" s="191">
        <f>'Data Table'!BW13</f>
        <v>14</v>
      </c>
      <c r="L16" s="191">
        <f>'Data Table'!BX13</f>
        <v>65</v>
      </c>
      <c r="M16" s="191">
        <f>'Data Table'!BY13</f>
        <v>105</v>
      </c>
      <c r="N16" s="191">
        <f>'Data Table'!BZ13</f>
        <v>248</v>
      </c>
      <c r="O16" s="191">
        <f>'Data Table'!CA13</f>
        <v>160</v>
      </c>
      <c r="P16" s="191">
        <f>'Data Table'!CB13</f>
        <v>116</v>
      </c>
      <c r="Q16" s="191">
        <f>'Data Table'!CC13</f>
        <v>0</v>
      </c>
      <c r="R16" s="191">
        <f>'Data Table'!CD13</f>
        <v>0</v>
      </c>
      <c r="S16" s="191">
        <f>'Data Table'!CE13</f>
        <v>1</v>
      </c>
      <c r="T16" s="191">
        <f>'Data Table'!CF13</f>
        <v>3</v>
      </c>
      <c r="U16" s="191">
        <f>'Data Table'!CG13</f>
        <v>2</v>
      </c>
      <c r="V16" s="191">
        <f>'Data Table'!CH13</f>
        <v>2</v>
      </c>
      <c r="W16" s="191">
        <f>'Data Table'!CI13</f>
        <v>10</v>
      </c>
      <c r="X16" s="191">
        <f>'Data Table'!CK13</f>
        <v>5702</v>
      </c>
      <c r="Y16" s="191">
        <f>'Data Table'!CL13</f>
        <v>1495</v>
      </c>
      <c r="Z16" s="191">
        <f>'Data Table'!CM13</f>
        <v>1024</v>
      </c>
      <c r="AA16" s="191">
        <f>'Data Table'!CN13</f>
        <v>-389</v>
      </c>
      <c r="AB16" s="191">
        <f>'Data Table'!CO13</f>
        <v>9352</v>
      </c>
      <c r="AC16" s="191">
        <f>'Data Table'!CP13</f>
        <v>-3825</v>
      </c>
      <c r="AD16" s="200">
        <f>'Data Table'!CQ13</f>
        <v>2778</v>
      </c>
      <c r="AE16" s="193" t="s">
        <v>176</v>
      </c>
      <c r="AF16" s="138">
        <f t="shared" si="1"/>
        <v>1.2305894214718453E-3</v>
      </c>
      <c r="AG16" s="194">
        <f>INDEX('Data Table'!$BE$4:$BE$128,MATCH(ANG!C16,'Data Table'!$A$4:$A$128,0))</f>
        <v>329.47610037900131</v>
      </c>
      <c r="AH16" s="195">
        <f>INDEX('[3]60-Mile'!$V$4:$V$129,MATCH(AE16,'[3]60-Mile'!$A$4:$A$129,0))</f>
        <v>112</v>
      </c>
      <c r="AI16" s="196"/>
      <c r="AJ16" s="197">
        <f>INDEX('[3]60-Mile'!$X$4:$X$129,MATCH(AE16,'[3]60-Mile'!$A$4:$A$129,0))</f>
        <v>9.7369924654460327</v>
      </c>
      <c r="AK16" s="198">
        <f>INDEX('[3]60-Mile'!$AA$4:$AA$129,MATCH(AE16,'[3]60-Mile'!$A$4:$A$129,0))</f>
        <v>2.5714285714285716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0.13645433244915917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171">
        <f t="shared" si="0"/>
        <v>50</v>
      </c>
      <c r="I17" s="172">
        <f>INDEX('Data Table'!$F$4:$F$128,MATCH(ANG!C17,'Data Table'!$A$4:$A$128,0))</f>
        <v>1.0952653074739426E-2</v>
      </c>
      <c r="J17" s="191">
        <f>'Data Table'!BV14</f>
        <v>419</v>
      </c>
      <c r="K17" s="191">
        <f>'Data Table'!BW14</f>
        <v>265</v>
      </c>
      <c r="L17" s="191">
        <f>'Data Table'!BX14</f>
        <v>189</v>
      </c>
      <c r="M17" s="191">
        <f>'Data Table'!BY14</f>
        <v>219</v>
      </c>
      <c r="N17" s="191">
        <f>'Data Table'!BZ14</f>
        <v>264</v>
      </c>
      <c r="O17" s="191">
        <f>'Data Table'!CA14</f>
        <v>230</v>
      </c>
      <c r="P17" s="191">
        <f>'Data Table'!CB14</f>
        <v>223</v>
      </c>
      <c r="Q17" s="191">
        <f>'Data Table'!CC14</f>
        <v>8</v>
      </c>
      <c r="R17" s="191">
        <f>'Data Table'!CD14</f>
        <v>4</v>
      </c>
      <c r="S17" s="191">
        <f>'Data Table'!CE14</f>
        <v>2</v>
      </c>
      <c r="T17" s="191">
        <f>'Data Table'!CF14</f>
        <v>6</v>
      </c>
      <c r="U17" s="191">
        <f>'Data Table'!CG14</f>
        <v>5</v>
      </c>
      <c r="V17" s="191">
        <f>'Data Table'!CH14</f>
        <v>1</v>
      </c>
      <c r="W17" s="191">
        <f>'Data Table'!CI14</f>
        <v>1</v>
      </c>
      <c r="X17" s="191">
        <f>'Data Table'!CK14</f>
        <v>4173</v>
      </c>
      <c r="Y17" s="191">
        <f>'Data Table'!CL14</f>
        <v>2379</v>
      </c>
      <c r="Z17" s="191">
        <f>'Data Table'!CM14</f>
        <v>2034</v>
      </c>
      <c r="AA17" s="191">
        <f>'Data Table'!CN14</f>
        <v>3739</v>
      </c>
      <c r="AB17" s="191">
        <f>'Data Table'!CO14</f>
        <v>4247</v>
      </c>
      <c r="AC17" s="191">
        <f>'Data Table'!CP14</f>
        <v>8365</v>
      </c>
      <c r="AD17" s="200">
        <f>'Data Table'!CQ14</f>
        <v>2124</v>
      </c>
      <c r="AE17" s="193" t="s">
        <v>209</v>
      </c>
      <c r="AF17" s="138">
        <f t="shared" si="1"/>
        <v>1.0952653074739426E-2</v>
      </c>
      <c r="AG17" s="194">
        <f>INDEX('Data Table'!$BE$4:$BE$128,MATCH(ANG!C17,'Data Table'!$A$4:$A$128,0))</f>
        <v>558.81765947836675</v>
      </c>
      <c r="AH17" s="195">
        <f>INDEX('[3]60-Mile'!$V$4:$V$129,MATCH(AE17,'[3]60-Mile'!$A$4:$A$129,0))</f>
        <v>258.42857142857144</v>
      </c>
      <c r="AI17" s="196"/>
      <c r="AJ17" s="197">
        <f>INDEX('[3]60-Mile'!$X$4:$X$129,MATCH(AE17,'[3]60-Mile'!$A$4:$A$129,0))</f>
        <v>7.9155831196250945</v>
      </c>
      <c r="AK17" s="198">
        <f>INDEX('[3]60-Mile'!$AA$4:$AA$129,MATCH(AE17,'[3]60-Mile'!$A$4:$A$129,0))</f>
        <v>3.8571428571428572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0.46202398523985233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171">
        <f t="shared" si="0"/>
        <v>102</v>
      </c>
      <c r="I18" s="172">
        <f>INDEX('Data Table'!$F$4:$F$128,MATCH(ANG!C18,'Data Table'!$A$4:$A$128,0))</f>
        <v>1.5445834892794316E-5</v>
      </c>
      <c r="J18" s="191">
        <f>'Data Table'!BV15</f>
        <v>21</v>
      </c>
      <c r="K18" s="191">
        <f>'Data Table'!BW15</f>
        <v>29</v>
      </c>
      <c r="L18" s="191">
        <f>'Data Table'!BX15</f>
        <v>28</v>
      </c>
      <c r="M18" s="191">
        <f>'Data Table'!BY15</f>
        <v>42</v>
      </c>
      <c r="N18" s="191">
        <f>'Data Table'!BZ15</f>
        <v>57</v>
      </c>
      <c r="O18" s="191">
        <f>'Data Table'!CA15</f>
        <v>38</v>
      </c>
      <c r="P18" s="191">
        <f>'Data Table'!CB15</f>
        <v>14</v>
      </c>
      <c r="Q18" s="191">
        <f>'Data Table'!CC15</f>
        <v>5</v>
      </c>
      <c r="R18" s="191">
        <f>'Data Table'!CD15</f>
        <v>1</v>
      </c>
      <c r="S18" s="191">
        <f>'Data Table'!CE15</f>
        <v>0</v>
      </c>
      <c r="T18" s="191">
        <f>'Data Table'!CF15</f>
        <v>5</v>
      </c>
      <c r="U18" s="191">
        <f>'Data Table'!CG15</f>
        <v>1</v>
      </c>
      <c r="V18" s="191">
        <f>'Data Table'!CH15</f>
        <v>0</v>
      </c>
      <c r="W18" s="191">
        <f>'Data Table'!CI15</f>
        <v>0</v>
      </c>
      <c r="X18" s="191">
        <f>'Data Table'!CK15</f>
        <v>528</v>
      </c>
      <c r="Y18" s="191">
        <f>'Data Table'!CL15</f>
        <v>972</v>
      </c>
      <c r="Z18" s="191">
        <f>'Data Table'!CM15</f>
        <v>722</v>
      </c>
      <c r="AA18" s="191">
        <f>'Data Table'!CN15</f>
        <v>1314</v>
      </c>
      <c r="AB18" s="191">
        <f>'Data Table'!CO15</f>
        <v>603</v>
      </c>
      <c r="AC18" s="191">
        <f>'Data Table'!CP15</f>
        <v>57</v>
      </c>
      <c r="AD18" s="200">
        <f>'Data Table'!CQ15</f>
        <v>276</v>
      </c>
      <c r="AE18" s="193" t="s">
        <v>192</v>
      </c>
      <c r="AF18" s="138">
        <f t="shared" si="1"/>
        <v>1.5445834892794316E-5</v>
      </c>
      <c r="AG18" s="194">
        <f>INDEX('Data Table'!$BE$4:$BE$128,MATCH(ANG!C18,'Data Table'!$A$4:$A$128,0))</f>
        <v>791.80776284575086</v>
      </c>
      <c r="AH18" s="195">
        <f>INDEX('[3]60-Mile'!$V$4:$V$129,MATCH(AE18,'[3]60-Mile'!$A$4:$A$129,0))</f>
        <v>32.714285714285715</v>
      </c>
      <c r="AI18" s="196"/>
      <c r="AJ18" s="197">
        <f>INDEX('[3]60-Mile'!$X$4:$X$129,MATCH(AE18,'[3]60-Mile'!$A$4:$A$129,0))</f>
        <v>29.73191204361515</v>
      </c>
      <c r="AK18" s="198">
        <f>INDEX('[3]60-Mile'!$AA$4:$AA$129,MATCH(AE18,'[3]60-Mile'!$A$4:$A$129,0))</f>
        <v>1.7142857142857142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0.79298278430093527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171">
        <f t="shared" si="0"/>
        <v>72</v>
      </c>
      <c r="I19" s="172">
        <f>INDEX('Data Table'!$F$4:$F$128,MATCH(ANG!C19,'Data Table'!$A$4:$A$128,0))</f>
        <v>2.8257800562223692E-3</v>
      </c>
      <c r="J19" s="191">
        <f>'Data Table'!BV16</f>
        <v>118</v>
      </c>
      <c r="K19" s="191">
        <f>'Data Table'!BW16</f>
        <v>163</v>
      </c>
      <c r="L19" s="191">
        <f>'Data Table'!BX16</f>
        <v>147</v>
      </c>
      <c r="M19" s="191">
        <f>'Data Table'!BY16</f>
        <v>147</v>
      </c>
      <c r="N19" s="191">
        <f>'Data Table'!BZ16</f>
        <v>119</v>
      </c>
      <c r="O19" s="191">
        <f>'Data Table'!CA16</f>
        <v>156</v>
      </c>
      <c r="P19" s="191">
        <f>'Data Table'!CB16</f>
        <v>123</v>
      </c>
      <c r="Q19" s="191">
        <f>'Data Table'!CC16</f>
        <v>13</v>
      </c>
      <c r="R19" s="191">
        <f>'Data Table'!CD16</f>
        <v>14</v>
      </c>
      <c r="S19" s="191">
        <f>'Data Table'!CE16</f>
        <v>4</v>
      </c>
      <c r="T19" s="191">
        <f>'Data Table'!CF16</f>
        <v>3</v>
      </c>
      <c r="U19" s="191">
        <f>'Data Table'!CG16</f>
        <v>3</v>
      </c>
      <c r="V19" s="191">
        <f>'Data Table'!CH16</f>
        <v>3</v>
      </c>
      <c r="W19" s="191">
        <f>'Data Table'!CI16</f>
        <v>2</v>
      </c>
      <c r="X19" s="191">
        <f>'Data Table'!CK16</f>
        <v>11777</v>
      </c>
      <c r="Y19" s="191">
        <f>'Data Table'!CL16</f>
        <v>6246</v>
      </c>
      <c r="Z19" s="191">
        <f>'Data Table'!CM16</f>
        <v>4184</v>
      </c>
      <c r="AA19" s="191">
        <f>'Data Table'!CN16</f>
        <v>8801</v>
      </c>
      <c r="AB19" s="191">
        <f>'Data Table'!CO16</f>
        <v>6848</v>
      </c>
      <c r="AC19" s="191">
        <f>'Data Table'!CP16</f>
        <v>4184</v>
      </c>
      <c r="AD19" s="200">
        <f>'Data Table'!CQ16</f>
        <v>10322</v>
      </c>
      <c r="AE19" s="193" t="s">
        <v>218</v>
      </c>
      <c r="AF19" s="138">
        <f t="shared" si="1"/>
        <v>2.8257800562223692E-3</v>
      </c>
      <c r="AG19" s="194">
        <f>INDEX('Data Table'!$BE$4:$BE$128,MATCH(ANG!C19,'Data Table'!$A$4:$A$128,0))</f>
        <v>447.5927562270154</v>
      </c>
      <c r="AH19" s="195">
        <f>INDEX('[3]60-Mile'!$V$4:$V$129,MATCH(AE19,'[3]60-Mile'!$A$4:$A$129,0))</f>
        <v>139</v>
      </c>
      <c r="AI19" s="196"/>
      <c r="AJ19" s="197">
        <f>INDEX('[3]60-Mile'!$X$4:$X$129,MATCH(AE19,'[3]60-Mile'!$A$4:$A$129,0))</f>
        <v>14.367900542780097</v>
      </c>
      <c r="AK19" s="198">
        <f>INDEX('[3]60-Mile'!$AA$4:$AA$129,MATCH(AE19,'[3]60-Mile'!$A$4:$A$129,0))</f>
        <v>6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0.79298278430093527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171">
        <f t="shared" si="0"/>
        <v>76</v>
      </c>
      <c r="I20" s="172">
        <f>INDEX('Data Table'!$F$4:$F$128,MATCH(ANG!C20,'Data Table'!$A$4:$A$128,0))</f>
        <v>1.821100874649205E-3</v>
      </c>
      <c r="J20" s="191">
        <f>'Data Table'!BV17</f>
        <v>72</v>
      </c>
      <c r="K20" s="191">
        <f>'Data Table'!BW17</f>
        <v>89</v>
      </c>
      <c r="L20" s="191">
        <f>'Data Table'!BX17</f>
        <v>194</v>
      </c>
      <c r="M20" s="191">
        <f>'Data Table'!BY17</f>
        <v>164</v>
      </c>
      <c r="N20" s="191">
        <f>'Data Table'!BZ17</f>
        <v>237</v>
      </c>
      <c r="O20" s="191">
        <f>'Data Table'!CA17</f>
        <v>12</v>
      </c>
      <c r="P20" s="191">
        <f>'Data Table'!CB17</f>
        <v>111</v>
      </c>
      <c r="Q20" s="191">
        <f>'Data Table'!CC17</f>
        <v>5</v>
      </c>
      <c r="R20" s="191">
        <f>'Data Table'!CD17</f>
        <v>1</v>
      </c>
      <c r="S20" s="191">
        <f>'Data Table'!CE17</f>
        <v>10</v>
      </c>
      <c r="T20" s="191">
        <f>'Data Table'!CF17</f>
        <v>5</v>
      </c>
      <c r="U20" s="191">
        <f>'Data Table'!CG17</f>
        <v>5</v>
      </c>
      <c r="V20" s="191">
        <f>'Data Table'!CH17</f>
        <v>0</v>
      </c>
      <c r="W20" s="191">
        <f>'Data Table'!CI17</f>
        <v>4</v>
      </c>
      <c r="X20" s="191">
        <f>'Data Table'!CK17</f>
        <v>2678</v>
      </c>
      <c r="Y20" s="191">
        <f>'Data Table'!CL17</f>
        <v>776</v>
      </c>
      <c r="Z20" s="191">
        <f>'Data Table'!CM17</f>
        <v>3772</v>
      </c>
      <c r="AA20" s="191">
        <f>'Data Table'!CN17</f>
        <v>3545</v>
      </c>
      <c r="AB20" s="191">
        <f>'Data Table'!CO17</f>
        <v>0</v>
      </c>
      <c r="AC20" s="191">
        <f>'Data Table'!CP17</f>
        <v>1905</v>
      </c>
      <c r="AD20" s="200">
        <f>'Data Table'!CQ17</f>
        <v>4761</v>
      </c>
      <c r="AE20" s="193" t="s">
        <v>202</v>
      </c>
      <c r="AF20" s="138">
        <f t="shared" si="1"/>
        <v>1.821100874649205E-3</v>
      </c>
      <c r="AG20" s="194">
        <f>INDEX('Data Table'!$BE$4:$BE$128,MATCH(ANG!C20,'Data Table'!$A$4:$A$128,0))</f>
        <v>328.65675340518618</v>
      </c>
      <c r="AH20" s="195">
        <f>INDEX('[3]60-Mile'!$V$4:$V$129,MATCH(AE20,'[3]60-Mile'!$A$4:$A$129,0))</f>
        <v>125.57142857142857</v>
      </c>
      <c r="AI20" s="196"/>
      <c r="AJ20" s="197">
        <f>INDEX('[3]60-Mile'!$X$4:$X$129,MATCH(AE20,'[3]60-Mile'!$A$4:$A$129,0))</f>
        <v>20.097171587535524</v>
      </c>
      <c r="AK20" s="198">
        <f>INDEX('[3]60-Mile'!$AA$4:$AA$129,MATCH(AE20,'[3]60-Mile'!$A$4:$A$129,0))</f>
        <v>4.2857142857142856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0.79298278430093527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171">
        <f t="shared" si="0"/>
        <v>114</v>
      </c>
      <c r="I21" s="172">
        <f>INDEX('Data Table'!$F$4:$F$128,MATCH(ANG!C21,'Data Table'!$A$4:$A$128,0))</f>
        <v>1.1613318480058231E-6</v>
      </c>
      <c r="J21" s="191">
        <f>'Data Table'!BV18</f>
        <v>0</v>
      </c>
      <c r="K21" s="191">
        <f>'Data Table'!BW18</f>
        <v>13</v>
      </c>
      <c r="L21" s="191">
        <f>'Data Table'!BX18</f>
        <v>17</v>
      </c>
      <c r="M21" s="191">
        <f>'Data Table'!BY18</f>
        <v>15</v>
      </c>
      <c r="N21" s="191">
        <f>'Data Table'!BZ18</f>
        <v>9</v>
      </c>
      <c r="O21" s="191">
        <f>'Data Table'!CA18</f>
        <v>0</v>
      </c>
      <c r="P21" s="191">
        <f>'Data Table'!CB18</f>
        <v>11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539</v>
      </c>
      <c r="Y21" s="191">
        <f>'Data Table'!CL18</f>
        <v>293</v>
      </c>
      <c r="Z21" s="191">
        <f>'Data Table'!CM18</f>
        <v>3179</v>
      </c>
      <c r="AA21" s="191">
        <f>'Data Table'!CN18</f>
        <v>1045</v>
      </c>
      <c r="AB21" s="191">
        <f>'Data Table'!CO18</f>
        <v>522</v>
      </c>
      <c r="AC21" s="191">
        <f>'Data Table'!CP18</f>
        <v>0</v>
      </c>
      <c r="AD21" s="200">
        <f>'Data Table'!CQ18</f>
        <v>1136</v>
      </c>
      <c r="AE21" s="193" t="s">
        <v>177</v>
      </c>
      <c r="AF21" s="138">
        <f t="shared" si="1"/>
        <v>1.1613318480058231E-6</v>
      </c>
      <c r="AG21" s="194">
        <f>INDEX('Data Table'!$BE$4:$BE$128,MATCH(ANG!C21,'Data Table'!$A$4:$A$128,0))</f>
        <v>160.43731782102915</v>
      </c>
      <c r="AH21" s="195">
        <f>INDEX('[3]60-Mile'!$V$4:$V$129,MATCH(AE21,'[3]60-Mile'!$A$4:$A$129,0))</f>
        <v>9.2857142857142865</v>
      </c>
      <c r="AI21" s="196"/>
      <c r="AJ21" s="197">
        <f>INDEX('[3]60-Mile'!$X$4:$X$129,MATCH(AE21,'[3]60-Mile'!$A$4:$A$129,0))</f>
        <v>4.0361589388938146</v>
      </c>
      <c r="AK21" s="198">
        <f>INDEX('[3]60-Mile'!$AA$4:$AA$129,MATCH(AE21,'[3]60-Mile'!$A$4:$A$129,0))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0.80091902796206194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171">
        <f t="shared" si="0"/>
        <v>78</v>
      </c>
      <c r="I22" s="172">
        <f>INDEX('Data Table'!$F$4:$F$128,MATCH(ANG!C22,'Data Table'!$A$4:$A$128,0))</f>
        <v>1.680361360082198E-3</v>
      </c>
      <c r="J22" s="191">
        <f>'Data Table'!BV19</f>
        <v>32</v>
      </c>
      <c r="K22" s="191">
        <f>'Data Table'!BW19</f>
        <v>42</v>
      </c>
      <c r="L22" s="191">
        <f>'Data Table'!BX19</f>
        <v>73</v>
      </c>
      <c r="M22" s="191">
        <f>'Data Table'!BY19</f>
        <v>69</v>
      </c>
      <c r="N22" s="191">
        <f>'Data Table'!BZ19</f>
        <v>56</v>
      </c>
      <c r="O22" s="191">
        <f>'Data Table'!CA19</f>
        <v>44</v>
      </c>
      <c r="P22" s="191">
        <f>'Data Table'!CB19</f>
        <v>31</v>
      </c>
      <c r="Q22" s="191">
        <f>'Data Table'!CC19</f>
        <v>2</v>
      </c>
      <c r="R22" s="191">
        <f>'Data Table'!CD19</f>
        <v>4</v>
      </c>
      <c r="S22" s="191">
        <f>'Data Table'!CE19</f>
        <v>1</v>
      </c>
      <c r="T22" s="191">
        <f>'Data Table'!CF19</f>
        <v>1</v>
      </c>
      <c r="U22" s="191">
        <f>'Data Table'!CG19</f>
        <v>1</v>
      </c>
      <c r="V22" s="191">
        <f>'Data Table'!CH19</f>
        <v>1</v>
      </c>
      <c r="W22" s="191">
        <f>'Data Table'!CI19</f>
        <v>1</v>
      </c>
      <c r="X22" s="191">
        <f>'Data Table'!CK19</f>
        <v>17991</v>
      </c>
      <c r="Y22" s="191">
        <f>'Data Table'!CL19</f>
        <v>11940</v>
      </c>
      <c r="Z22" s="191">
        <f>'Data Table'!CM19</f>
        <v>14847</v>
      </c>
      <c r="AA22" s="191">
        <f>'Data Table'!CN19</f>
        <v>26545</v>
      </c>
      <c r="AB22" s="191">
        <f>'Data Table'!CO19</f>
        <v>30173</v>
      </c>
      <c r="AC22" s="191">
        <f>'Data Table'!CP19</f>
        <v>8732</v>
      </c>
      <c r="AD22" s="200">
        <f>'Data Table'!CQ19</f>
        <v>12795</v>
      </c>
      <c r="AE22" s="193" t="s">
        <v>196</v>
      </c>
      <c r="AF22" s="138">
        <f t="shared" si="1"/>
        <v>1.680361360082198E-3</v>
      </c>
      <c r="AG22" s="194">
        <f>INDEX('Data Table'!$BE$4:$BE$128,MATCH(ANG!C22,'Data Table'!$A$4:$A$128,0))</f>
        <v>188.68716729975512</v>
      </c>
      <c r="AH22" s="195">
        <f>INDEX('[3]60-Mile'!$V$4:$V$129,MATCH(AE22,'[3]60-Mile'!$A$4:$A$129,0))</f>
        <v>49.571428571428569</v>
      </c>
      <c r="AI22" s="196"/>
      <c r="AJ22" s="197">
        <f>INDEX('[3]60-Mile'!$X$4:$X$129,MATCH(AE22,'[3]60-Mile'!$A$4:$A$129,0))</f>
        <v>6.7279874667204904</v>
      </c>
      <c r="AK22" s="198">
        <f>INDEX('[3]60-Mile'!$AA$4:$AA$129,MATCH(AE22,'[3]60-Mile'!$A$4:$A$129,0))</f>
        <v>1.5714285714285714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0.65882652243589745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171">
        <f t="shared" si="0"/>
        <v>16</v>
      </c>
      <c r="I23" s="172">
        <f>INDEX('Data Table'!$F$4:$F$128,MATCH(ANG!C23,'Data Table'!$A$4:$A$128,0))</f>
        <v>0.58288033181211141</v>
      </c>
      <c r="J23" s="191">
        <f>'Data Table'!BV20</f>
        <v>49</v>
      </c>
      <c r="K23" s="191">
        <f>'Data Table'!BW20</f>
        <v>168</v>
      </c>
      <c r="L23" s="191">
        <f>'Data Table'!BX20</f>
        <v>86</v>
      </c>
      <c r="M23" s="191">
        <f>'Data Table'!BY20</f>
        <v>3547</v>
      </c>
      <c r="N23" s="191">
        <f>'Data Table'!BZ20</f>
        <v>297</v>
      </c>
      <c r="O23" s="191">
        <f>'Data Table'!CA20</f>
        <v>328</v>
      </c>
      <c r="P23" s="191">
        <f>'Data Table'!CB20</f>
        <v>211</v>
      </c>
      <c r="Q23" s="191">
        <f>'Data Table'!CC20</f>
        <v>24</v>
      </c>
      <c r="R23" s="191">
        <f>'Data Table'!CD20</f>
        <v>17</v>
      </c>
      <c r="S23" s="191">
        <f>'Data Table'!CE20</f>
        <v>19</v>
      </c>
      <c r="T23" s="191">
        <f>'Data Table'!CF20</f>
        <v>230</v>
      </c>
      <c r="U23" s="191">
        <f>'Data Table'!CG20</f>
        <v>26</v>
      </c>
      <c r="V23" s="191">
        <f>'Data Table'!CH20</f>
        <v>1</v>
      </c>
      <c r="W23" s="191">
        <f>'Data Table'!CI20</f>
        <v>6</v>
      </c>
      <c r="X23" s="191">
        <f>'Data Table'!CK20</f>
        <v>13241</v>
      </c>
      <c r="Y23" s="191">
        <f>'Data Table'!CL20</f>
        <v>13374</v>
      </c>
      <c r="Z23" s="191">
        <f>'Data Table'!CM20</f>
        <v>-34416</v>
      </c>
      <c r="AA23" s="191">
        <f>'Data Table'!CN20</f>
        <v>67862</v>
      </c>
      <c r="AB23" s="191">
        <f>'Data Table'!CO20</f>
        <v>6569</v>
      </c>
      <c r="AC23" s="191">
        <f>'Data Table'!CP20</f>
        <v>10317</v>
      </c>
      <c r="AD23" s="200">
        <f>'Data Table'!CQ20</f>
        <v>10266</v>
      </c>
      <c r="AE23" s="193" t="s">
        <v>223</v>
      </c>
      <c r="AF23" s="138">
        <f t="shared" si="1"/>
        <v>0.58288033181211141</v>
      </c>
      <c r="AG23" s="194">
        <f>INDEX('Data Table'!$BE$4:$BE$128,MATCH(ANG!C23,'Data Table'!$A$4:$A$128,0))</f>
        <v>920.23118157709109</v>
      </c>
      <c r="AH23" s="195">
        <f>INDEX('[3]60-Mile'!$V$4:$V$129,MATCH(AE23,'[3]60-Mile'!$A$4:$A$129,0))</f>
        <v>669.42857142857144</v>
      </c>
      <c r="AI23" s="196"/>
      <c r="AJ23" s="197">
        <f>INDEX('[3]60-Mile'!$X$4:$X$129,MATCH(AE23,'[3]60-Mile'!$A$4:$A$129,0))</f>
        <v>104.56883924779005</v>
      </c>
      <c r="AK23" s="198">
        <f>INDEX('[3]60-Mile'!$AA$4:$AA$129,MATCH(AE23,'[3]60-Mile'!$A$4:$A$129,0))</f>
        <v>46.142857142857146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0.58556378602238734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171">
        <f t="shared" si="0"/>
        <v>28</v>
      </c>
      <c r="I24" s="172">
        <f>INDEX('Data Table'!$F$4:$F$128,MATCH(ANG!C24,'Data Table'!$A$4:$A$128,0))</f>
        <v>5.9065464605381909E-2</v>
      </c>
      <c r="J24" s="191">
        <f>'Data Table'!BV21</f>
        <v>387</v>
      </c>
      <c r="K24" s="191">
        <f>'Data Table'!BW21</f>
        <v>547</v>
      </c>
      <c r="L24" s="191">
        <f>'Data Table'!BX21</f>
        <v>431</v>
      </c>
      <c r="M24" s="191">
        <f>'Data Table'!BY21</f>
        <v>335</v>
      </c>
      <c r="N24" s="191">
        <f>'Data Table'!BZ21</f>
        <v>204</v>
      </c>
      <c r="O24" s="191">
        <f>'Data Table'!CA21</f>
        <v>242</v>
      </c>
      <c r="P24" s="191">
        <f>'Data Table'!CB21</f>
        <v>231</v>
      </c>
      <c r="Q24" s="191">
        <f>'Data Table'!CC21</f>
        <v>29</v>
      </c>
      <c r="R24" s="191">
        <f>'Data Table'!CD21</f>
        <v>20</v>
      </c>
      <c r="S24" s="191">
        <f>'Data Table'!CE21</f>
        <v>22</v>
      </c>
      <c r="T24" s="191">
        <f>'Data Table'!CF21</f>
        <v>14</v>
      </c>
      <c r="U24" s="191">
        <f>'Data Table'!CG21</f>
        <v>19</v>
      </c>
      <c r="V24" s="191">
        <f>'Data Table'!CH21</f>
        <v>4</v>
      </c>
      <c r="W24" s="191">
        <f>'Data Table'!CI21</f>
        <v>4</v>
      </c>
      <c r="X24" s="191">
        <f>'Data Table'!CK21</f>
        <v>11621</v>
      </c>
      <c r="Y24" s="191">
        <f>'Data Table'!CL21</f>
        <v>7228</v>
      </c>
      <c r="Z24" s="191">
        <f>'Data Table'!CM21</f>
        <v>8752</v>
      </c>
      <c r="AA24" s="191">
        <f>'Data Table'!CN21</f>
        <v>8572</v>
      </c>
      <c r="AB24" s="191">
        <f>'Data Table'!CO21</f>
        <v>8689</v>
      </c>
      <c r="AC24" s="191">
        <f>'Data Table'!CP21</f>
        <v>5559</v>
      </c>
      <c r="AD24" s="200">
        <f>'Data Table'!CQ21</f>
        <v>11527</v>
      </c>
      <c r="AE24" s="193" t="s">
        <v>239</v>
      </c>
      <c r="AF24" s="138">
        <f t="shared" si="1"/>
        <v>5.9065464605381909E-2</v>
      </c>
      <c r="AG24" s="194">
        <f>INDEX('Data Table'!$BE$4:$BE$128,MATCH(ANG!C24,'Data Table'!$A$4:$A$128,0))</f>
        <v>736.12609970589256</v>
      </c>
      <c r="AH24" s="195">
        <f>INDEX('[3]60-Mile'!$V$4:$V$129,MATCH(AE24,'[3]60-Mile'!$A$4:$A$129,0))</f>
        <v>339.57142857142856</v>
      </c>
      <c r="AI24" s="196"/>
      <c r="AJ24" s="197">
        <f>INDEX('[3]60-Mile'!$X$4:$X$129,MATCH(AE24,'[3]60-Mile'!$A$4:$A$129,0))</f>
        <v>26.914074636856181</v>
      </c>
      <c r="AK24" s="198">
        <f>INDEX('[3]60-Mile'!$AA$4:$AA$129,MATCH(AE24,'[3]60-Mile'!$A$4:$A$129,0))</f>
        <v>16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0.56266157451889809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171">
        <f t="shared" si="0"/>
        <v>115</v>
      </c>
      <c r="I25" s="172">
        <f>INDEX('Data Table'!$F$4:$F$128,MATCH(ANG!C25,'Data Table'!$A$4:$A$128,0))</f>
        <v>9.2465647192358236E-7</v>
      </c>
      <c r="J25" s="191">
        <f>'Data Table'!BV22</f>
        <v>7</v>
      </c>
      <c r="K25" s="191">
        <f>'Data Table'!BW22</f>
        <v>9</v>
      </c>
      <c r="L25" s="191">
        <f>'Data Table'!BX22</f>
        <v>8</v>
      </c>
      <c r="M25" s="191">
        <f>'Data Table'!BY22</f>
        <v>6</v>
      </c>
      <c r="N25" s="191">
        <f>'Data Table'!BZ22</f>
        <v>7</v>
      </c>
      <c r="O25" s="191">
        <f>'Data Table'!CA22</f>
        <v>8</v>
      </c>
      <c r="P25" s="191">
        <f>'Data Table'!CB22</f>
        <v>9</v>
      </c>
      <c r="Q25" s="191">
        <f>'Data Table'!CC22</f>
        <v>1</v>
      </c>
      <c r="R25" s="191">
        <f>'Data Table'!CD22</f>
        <v>0</v>
      </c>
      <c r="S25" s="191">
        <f>'Data Table'!CE22</f>
        <v>2</v>
      </c>
      <c r="T25" s="191">
        <f>'Data Table'!CF22</f>
        <v>0</v>
      </c>
      <c r="U25" s="191">
        <f>'Data Table'!CG22</f>
        <v>0</v>
      </c>
      <c r="V25" s="191">
        <f>'Data Table'!CH22</f>
        <v>0</v>
      </c>
      <c r="W25" s="191">
        <f>'Data Table'!CI22</f>
        <v>0</v>
      </c>
      <c r="X25" s="191">
        <f>'Data Table'!CK22</f>
        <v>2925</v>
      </c>
      <c r="Y25" s="191">
        <f>'Data Table'!CL22</f>
        <v>2071</v>
      </c>
      <c r="Z25" s="191">
        <f>'Data Table'!CM22</f>
        <v>2199</v>
      </c>
      <c r="AA25" s="191">
        <f>'Data Table'!CN22</f>
        <v>1085</v>
      </c>
      <c r="AB25" s="191">
        <f>'Data Table'!CO22</f>
        <v>1954</v>
      </c>
      <c r="AC25" s="191">
        <f>'Data Table'!CP22</f>
        <v>1708</v>
      </c>
      <c r="AD25" s="200">
        <f>'Data Table'!CQ22</f>
        <v>573</v>
      </c>
      <c r="AE25" s="193" t="s">
        <v>233</v>
      </c>
      <c r="AF25" s="138">
        <f t="shared" si="1"/>
        <v>9.2465647192358236E-7</v>
      </c>
      <c r="AG25" s="194">
        <f>INDEX('Data Table'!$BE$4:$BE$128,MATCH(ANG!C25,'Data Table'!$A$4:$A$128,0))</f>
        <v>91.88099481774502</v>
      </c>
      <c r="AH25" s="195">
        <f>INDEX('[3]60-Mile'!$V$4:$V$129,MATCH(AE25,'[3]60-Mile'!$A$4:$A$129,0))</f>
        <v>7.7142857142857144</v>
      </c>
      <c r="AI25" s="196"/>
      <c r="AJ25" s="197">
        <f>INDEX('[3]60-Mile'!$X$4:$X$129,MATCH(AE25,'[3]60-Mile'!$A$4:$A$129,0))</f>
        <v>5.944627360512448</v>
      </c>
      <c r="AK25" s="198">
        <f>INDEX('[3]60-Mile'!$AA$4:$AA$129,MATCH(AE25,'[3]60-Mile'!$A$4:$A$129,0))</f>
        <v>0.42857142857142855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0.91201787702142068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171">
        <f t="shared" si="0"/>
        <v>39</v>
      </c>
      <c r="I26" s="172">
        <f>INDEX('Data Table'!$F$4:$F$128,MATCH(ANG!C26,'Data Table'!$A$4:$A$128,0))</f>
        <v>2.5494928435677151E-2</v>
      </c>
      <c r="J26" s="191">
        <f>'Data Table'!BV23</f>
        <v>102</v>
      </c>
      <c r="K26" s="191">
        <f>'Data Table'!BW23</f>
        <v>99</v>
      </c>
      <c r="L26" s="191">
        <f>'Data Table'!BX23</f>
        <v>240</v>
      </c>
      <c r="M26" s="191">
        <f>'Data Table'!BY23</f>
        <v>139</v>
      </c>
      <c r="N26" s="191">
        <f>'Data Table'!BZ23</f>
        <v>69</v>
      </c>
      <c r="O26" s="191">
        <f>'Data Table'!CA23</f>
        <v>87</v>
      </c>
      <c r="P26" s="191">
        <f>'Data Table'!CB23</f>
        <v>116</v>
      </c>
      <c r="Q26" s="191">
        <f>'Data Table'!CC23</f>
        <v>0</v>
      </c>
      <c r="R26" s="191">
        <f>'Data Table'!CD23</f>
        <v>3</v>
      </c>
      <c r="S26" s="191">
        <f>'Data Table'!CE23</f>
        <v>8</v>
      </c>
      <c r="T26" s="191">
        <f>'Data Table'!CF23</f>
        <v>4</v>
      </c>
      <c r="U26" s="191">
        <f>'Data Table'!CG23</f>
        <v>2</v>
      </c>
      <c r="V26" s="191">
        <f>'Data Table'!CH23</f>
        <v>1</v>
      </c>
      <c r="W26" s="191">
        <f>'Data Table'!CI23</f>
        <v>7</v>
      </c>
      <c r="X26" s="191">
        <f>'Data Table'!CK23</f>
        <v>365</v>
      </c>
      <c r="Y26" s="191">
        <f>'Data Table'!CL23</f>
        <v>2990</v>
      </c>
      <c r="Z26" s="191">
        <f>'Data Table'!CM23</f>
        <v>2258</v>
      </c>
      <c r="AA26" s="191">
        <f>'Data Table'!CN23</f>
        <v>791</v>
      </c>
      <c r="AB26" s="191">
        <f>'Data Table'!CO23</f>
        <v>1588</v>
      </c>
      <c r="AC26" s="191">
        <f>'Data Table'!CP23</f>
        <v>2230</v>
      </c>
      <c r="AD26" s="200">
        <f>'Data Table'!CQ23</f>
        <v>1611</v>
      </c>
      <c r="AE26" s="193" t="s">
        <v>183</v>
      </c>
      <c r="AF26" s="138">
        <f t="shared" si="1"/>
        <v>2.5494928435677151E-2</v>
      </c>
      <c r="AG26" s="194">
        <f>INDEX('Data Table'!$BE$4:$BE$128,MATCH(ANG!C26,'Data Table'!$A$4:$A$128,0))</f>
        <v>798.39952263596501</v>
      </c>
      <c r="AH26" s="195">
        <f>INDEX('[3]60-Mile'!$V$4:$V$129,MATCH(AE26,'[3]60-Mile'!$A$4:$A$129,0))</f>
        <v>121.71428571428571</v>
      </c>
      <c r="AI26" s="196"/>
      <c r="AJ26" s="197">
        <f>INDEX('[3]60-Mile'!$X$4:$X$129,MATCH(AE26,'[3]60-Mile'!$A$4:$A$129,0))</f>
        <v>23.091667790597398</v>
      </c>
      <c r="AK26" s="198">
        <f>INDEX('[3]60-Mile'!$AA$4:$AA$129,MATCH(AE26,'[3]60-Mile'!$A$4:$A$129,0))</f>
        <v>3.5714285714285716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0.73077001312335954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171">
        <f t="shared" si="0"/>
        <v>74</v>
      </c>
      <c r="I27" s="172">
        <f>INDEX('Data Table'!$F$4:$F$128,MATCH(ANG!C27,'Data Table'!$A$4:$A$128,0))</f>
        <v>2.0363161074432464E-3</v>
      </c>
      <c r="J27" s="191">
        <f>'Data Table'!BV24</f>
        <v>83</v>
      </c>
      <c r="K27" s="191">
        <f>'Data Table'!BW24</f>
        <v>36</v>
      </c>
      <c r="L27" s="191">
        <f>'Data Table'!BX24</f>
        <v>46</v>
      </c>
      <c r="M27" s="191">
        <f>'Data Table'!BY24</f>
        <v>53</v>
      </c>
      <c r="N27" s="191">
        <f>'Data Table'!BZ24</f>
        <v>49</v>
      </c>
      <c r="O27" s="191">
        <f>'Data Table'!CA24</f>
        <v>30</v>
      </c>
      <c r="P27" s="191">
        <f>'Data Table'!CB24</f>
        <v>94</v>
      </c>
      <c r="Q27" s="191">
        <f>'Data Table'!CC24</f>
        <v>0</v>
      </c>
      <c r="R27" s="191">
        <f>'Data Table'!CD24</f>
        <v>0</v>
      </c>
      <c r="S27" s="191">
        <f>'Data Table'!CE24</f>
        <v>3</v>
      </c>
      <c r="T27" s="191">
        <f>'Data Table'!CF24</f>
        <v>0</v>
      </c>
      <c r="U27" s="191">
        <f>'Data Table'!CG24</f>
        <v>1</v>
      </c>
      <c r="V27" s="191">
        <f>'Data Table'!CH24</f>
        <v>0</v>
      </c>
      <c r="W27" s="191">
        <f>'Data Table'!CI24</f>
        <v>0</v>
      </c>
      <c r="X27" s="191">
        <f>'Data Table'!CK24</f>
        <v>4173</v>
      </c>
      <c r="Y27" s="191">
        <f>'Data Table'!CL24</f>
        <v>2379</v>
      </c>
      <c r="Z27" s="191">
        <f>'Data Table'!CM24</f>
        <v>2034</v>
      </c>
      <c r="AA27" s="191">
        <f>'Data Table'!CN24</f>
        <v>3739</v>
      </c>
      <c r="AB27" s="191">
        <f>'Data Table'!CO24</f>
        <v>4247</v>
      </c>
      <c r="AC27" s="191">
        <f>'Data Table'!CP24</f>
        <v>8365</v>
      </c>
      <c r="AD27" s="200">
        <f>'Data Table'!CQ24</f>
        <v>2124</v>
      </c>
      <c r="AE27" s="193" t="s">
        <v>207</v>
      </c>
      <c r="AF27" s="138">
        <f t="shared" si="1"/>
        <v>2.0363161074432464E-3</v>
      </c>
      <c r="AG27" s="194">
        <f>INDEX('Data Table'!$BE$4:$BE$128,MATCH(ANG!C27,'Data Table'!$A$4:$A$128,0))</f>
        <v>130.95397568460996</v>
      </c>
      <c r="AH27" s="195">
        <f>INDEX('[3]60-Mile'!$V$4:$V$129,MATCH(AE27,'[3]60-Mile'!$A$4:$A$129,0))</f>
        <v>55.857142857142854</v>
      </c>
      <c r="AI27" s="196"/>
      <c r="AJ27" s="197">
        <f>INDEX('[3]60-Mile'!$X$4:$X$129,MATCH(AE27,'[3]60-Mile'!$A$4:$A$129,0))</f>
        <v>2.4628958729674348</v>
      </c>
      <c r="AK27" s="198">
        <f>INDEX('[3]60-Mile'!$AA$4:$AA$129,MATCH(AE27,'[3]60-Mile'!$A$4:$A$129,0))</f>
        <v>0.5714285714285714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0.89491627358490566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171">
        <f t="shared" si="0"/>
        <v>101</v>
      </c>
      <c r="I28" s="172">
        <f>INDEX('Data Table'!$F$4:$F$128,MATCH(ANG!C28,'Data Table'!$A$4:$A$128,0))</f>
        <v>1.7551113404352124E-5</v>
      </c>
      <c r="J28" s="191">
        <f>'Data Table'!BV25</f>
        <v>42</v>
      </c>
      <c r="K28" s="191">
        <f>'Data Table'!BW25</f>
        <v>51</v>
      </c>
      <c r="L28" s="191">
        <f>'Data Table'!BX25</f>
        <v>39</v>
      </c>
      <c r="M28" s="191">
        <f>'Data Table'!BY25</f>
        <v>30</v>
      </c>
      <c r="N28" s="191">
        <f>'Data Table'!BZ25</f>
        <v>36</v>
      </c>
      <c r="O28" s="191">
        <f>'Data Table'!CA25</f>
        <v>36</v>
      </c>
      <c r="P28" s="191">
        <f>'Data Table'!CB25</f>
        <v>14</v>
      </c>
      <c r="Q28" s="191">
        <f>'Data Table'!CC25</f>
        <v>4</v>
      </c>
      <c r="R28" s="191">
        <f>'Data Table'!CD25</f>
        <v>0</v>
      </c>
      <c r="S28" s="191">
        <f>'Data Table'!CE25</f>
        <v>2</v>
      </c>
      <c r="T28" s="191">
        <f>'Data Table'!CF25</f>
        <v>1</v>
      </c>
      <c r="U28" s="191">
        <f>'Data Table'!CG25</f>
        <v>0</v>
      </c>
      <c r="V28" s="191">
        <f>'Data Table'!CH25</f>
        <v>1</v>
      </c>
      <c r="W28" s="191">
        <f>'Data Table'!CI25</f>
        <v>0</v>
      </c>
      <c r="X28" s="191">
        <f>'Data Table'!CK25</f>
        <v>2265</v>
      </c>
      <c r="Y28" s="191">
        <f>'Data Table'!CL25</f>
        <v>2650</v>
      </c>
      <c r="Z28" s="191">
        <f>'Data Table'!CM25</f>
        <v>4749</v>
      </c>
      <c r="AA28" s="191">
        <f>'Data Table'!CN25</f>
        <v>4170</v>
      </c>
      <c r="AB28" s="191">
        <f>'Data Table'!CO25</f>
        <v>-1323</v>
      </c>
      <c r="AC28" s="191">
        <f>'Data Table'!CP25</f>
        <v>-495</v>
      </c>
      <c r="AD28" s="200">
        <f>'Data Table'!CQ25</f>
        <v>10658</v>
      </c>
      <c r="AE28" s="193" t="s">
        <v>230</v>
      </c>
      <c r="AF28" s="138">
        <f t="shared" si="1"/>
        <v>1.7551113404352124E-5</v>
      </c>
      <c r="AG28" s="194">
        <f>INDEX('Data Table'!$BE$4:$BE$128,MATCH(ANG!C28,'Data Table'!$A$4:$A$128,0))</f>
        <v>173.69973506170732</v>
      </c>
      <c r="AH28" s="195">
        <f>INDEX('[3]60-Mile'!$V$4:$V$129,MATCH(AE28,'[3]60-Mile'!$A$4:$A$129,0))</f>
        <v>35.428571428571431</v>
      </c>
      <c r="AI28" s="196"/>
      <c r="AJ28" s="197">
        <f>INDEX('[3]60-Mile'!$X$4:$X$129,MATCH(AE28,'[3]60-Mile'!$A$4:$A$129,0))</f>
        <v>11.549184512081602</v>
      </c>
      <c r="AK28" s="198">
        <f>INDEX('[3]60-Mile'!$AA$4:$AA$129,MATCH(AE28,'[3]60-Mile'!$A$4:$A$129,0))</f>
        <v>1.1428571428571428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0.80091902796206194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171">
        <f t="shared" si="0"/>
        <v>93</v>
      </c>
      <c r="I29" s="172">
        <f>INDEX('Data Table'!$F$4:$F$128,MATCH(ANG!C29,'Data Table'!$A$4:$A$128,0))</f>
        <v>1.0560310763380139E-4</v>
      </c>
      <c r="J29" s="191">
        <f>'Data Table'!BV26</f>
        <v>71</v>
      </c>
      <c r="K29" s="191">
        <f>'Data Table'!BW26</f>
        <v>101</v>
      </c>
      <c r="L29" s="191">
        <f>'Data Table'!BX26</f>
        <v>64</v>
      </c>
      <c r="M29" s="191">
        <f>'Data Table'!BY26</f>
        <v>149</v>
      </c>
      <c r="N29" s="191">
        <f>'Data Table'!BZ26</f>
        <v>38</v>
      </c>
      <c r="O29" s="191">
        <f>'Data Table'!CA26</f>
        <v>28</v>
      </c>
      <c r="P29" s="191">
        <f>'Data Table'!CB26</f>
        <v>96</v>
      </c>
      <c r="Q29" s="191">
        <f>'Data Table'!CC26</f>
        <v>7</v>
      </c>
      <c r="R29" s="191">
        <f>'Data Table'!CD26</f>
        <v>2</v>
      </c>
      <c r="S29" s="191">
        <f>'Data Table'!CE26</f>
        <v>1</v>
      </c>
      <c r="T29" s="191">
        <f>'Data Table'!CF26</f>
        <v>2</v>
      </c>
      <c r="U29" s="191">
        <f>'Data Table'!CG26</f>
        <v>2</v>
      </c>
      <c r="V29" s="191">
        <f>'Data Table'!CH26</f>
        <v>0</v>
      </c>
      <c r="W29" s="191">
        <f>'Data Table'!CI26</f>
        <v>2</v>
      </c>
      <c r="X29" s="191">
        <f>'Data Table'!CK26</f>
        <v>4003</v>
      </c>
      <c r="Y29" s="191">
        <f>'Data Table'!CL26</f>
        <v>4408</v>
      </c>
      <c r="Z29" s="191">
        <f>'Data Table'!CM26</f>
        <v>3921</v>
      </c>
      <c r="AA29" s="191">
        <f>'Data Table'!CN26</f>
        <v>3633</v>
      </c>
      <c r="AB29" s="191">
        <f>'Data Table'!CO26</f>
        <v>5683</v>
      </c>
      <c r="AC29" s="191">
        <f>'Data Table'!CP26</f>
        <v>2793</v>
      </c>
      <c r="AD29" s="200">
        <f>'Data Table'!CQ26</f>
        <v>2444</v>
      </c>
      <c r="AE29" s="193" t="s">
        <v>220</v>
      </c>
      <c r="AF29" s="138">
        <f t="shared" si="1"/>
        <v>1.0560310763380139E-4</v>
      </c>
      <c r="AG29" s="194">
        <f>INDEX('Data Table'!$BE$4:$BE$128,MATCH(ANG!C29,'Data Table'!$A$4:$A$128,0))</f>
        <v>255.04925997590013</v>
      </c>
      <c r="AH29" s="195">
        <f>INDEX('[3]60-Mile'!$V$4:$V$129,MATCH(AE29,'[3]60-Mile'!$A$4:$A$129,0))</f>
        <v>78.142857142857139</v>
      </c>
      <c r="AI29" s="196"/>
      <c r="AJ29" s="197">
        <f>INDEX('[3]60-Mile'!$X$4:$X$129,MATCH(AE29,'[3]60-Mile'!$A$4:$A$129,0))</f>
        <v>8.010448709353934</v>
      </c>
      <c r="AK29" s="198">
        <f>INDEX('[3]60-Mile'!$AA$4:$AA$129,MATCH(AE29,'[3]60-Mile'!$A$4:$A$129,0))</f>
        <v>2.2857142857142856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0.73282851985559572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171">
        <f t="shared" si="0"/>
        <v>44</v>
      </c>
      <c r="I30" s="172">
        <f>INDEX('Data Table'!$F$4:$F$128,MATCH(ANG!C30,'Data Table'!$A$4:$A$128,0))</f>
        <v>1.6735802769407396E-2</v>
      </c>
      <c r="J30" s="191">
        <f>'Data Table'!BV27</f>
        <v>1431</v>
      </c>
      <c r="K30" s="191">
        <f>'Data Table'!BW27</f>
        <v>1414</v>
      </c>
      <c r="L30" s="191">
        <f>'Data Table'!BX27</f>
        <v>1565</v>
      </c>
      <c r="M30" s="191">
        <f>'Data Table'!BY27</f>
        <v>2122</v>
      </c>
      <c r="N30" s="191">
        <f>'Data Table'!BZ27</f>
        <v>1492</v>
      </c>
      <c r="O30" s="191">
        <f>'Data Table'!CA27</f>
        <v>1849</v>
      </c>
      <c r="P30" s="191">
        <f>'Data Table'!CB27</f>
        <v>1138</v>
      </c>
      <c r="Q30" s="191">
        <f>'Data Table'!CC27</f>
        <v>62</v>
      </c>
      <c r="R30" s="191">
        <f>'Data Table'!CD27</f>
        <v>55</v>
      </c>
      <c r="S30" s="191">
        <f>'Data Table'!CE27</f>
        <v>49</v>
      </c>
      <c r="T30" s="191">
        <f>'Data Table'!CF27</f>
        <v>53</v>
      </c>
      <c r="U30" s="191">
        <f>'Data Table'!CG27</f>
        <v>57</v>
      </c>
      <c r="V30" s="191">
        <f>'Data Table'!CH27</f>
        <v>26</v>
      </c>
      <c r="W30" s="191">
        <f>'Data Table'!CI27</f>
        <v>11</v>
      </c>
      <c r="X30" s="191">
        <f>'Data Table'!CK27</f>
        <v>1819</v>
      </c>
      <c r="Y30" s="191">
        <f>'Data Table'!CL27</f>
        <v>1894</v>
      </c>
      <c r="Z30" s="191">
        <f>'Data Table'!CM27</f>
        <v>2974</v>
      </c>
      <c r="AA30" s="191">
        <f>'Data Table'!CN27</f>
        <v>1993</v>
      </c>
      <c r="AB30" s="191">
        <f>'Data Table'!CO27</f>
        <v>781</v>
      </c>
      <c r="AC30" s="191">
        <f>'Data Table'!CP27</f>
        <v>339</v>
      </c>
      <c r="AD30" s="200">
        <f>'Data Table'!CQ27</f>
        <v>3078</v>
      </c>
      <c r="AE30" s="193" t="s">
        <v>215</v>
      </c>
      <c r="AF30" s="138">
        <f t="shared" si="1"/>
        <v>1.6735802769407396E-2</v>
      </c>
      <c r="AG30" s="194">
        <f>INDEX('Data Table'!$BE$4:$BE$128,MATCH(ANG!C30,'Data Table'!$A$4:$A$128,0))</f>
        <v>519.54866150537339</v>
      </c>
      <c r="AH30" s="195">
        <f>INDEX('[3]60-Mile'!$V$4:$V$129,MATCH(AE30,'[3]60-Mile'!$A$4:$A$129,0))</f>
        <v>1573</v>
      </c>
      <c r="AI30" s="196"/>
      <c r="AJ30" s="197">
        <f>INDEX('[3]60-Mile'!$X$4:$X$129,MATCH(AE30,'[3]60-Mile'!$A$4:$A$129,0))</f>
        <v>20.324704365763075</v>
      </c>
      <c r="AK30" s="198">
        <f>INDEX('[3]60-Mile'!$AA$4:$AA$129,MATCH(AE30,'[3]60-Mile'!$A$4:$A$129,0))</f>
        <v>44.714285714285715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0.86047278750591571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171">
        <f t="shared" si="0"/>
        <v>4</v>
      </c>
      <c r="I31" s="172">
        <f>INDEX('Data Table'!$F$4:$F$128,MATCH(ANG!C31,'Data Table'!$A$4:$A$128,0))</f>
        <v>11.847409847285842</v>
      </c>
      <c r="J31" s="191">
        <f>'Data Table'!BV28</f>
        <v>299</v>
      </c>
      <c r="K31" s="191">
        <f>'Data Table'!BW28</f>
        <v>346</v>
      </c>
      <c r="L31" s="191">
        <f>'Data Table'!BX28</f>
        <v>321</v>
      </c>
      <c r="M31" s="191">
        <f>'Data Table'!BY28</f>
        <v>367</v>
      </c>
      <c r="N31" s="191">
        <f>'Data Table'!BZ28</f>
        <v>455</v>
      </c>
      <c r="O31" s="191">
        <f>'Data Table'!CA28</f>
        <v>249</v>
      </c>
      <c r="P31" s="191">
        <f>'Data Table'!CB28</f>
        <v>1152</v>
      </c>
      <c r="Q31" s="191">
        <f>'Data Table'!CC28</f>
        <v>50</v>
      </c>
      <c r="R31" s="191">
        <f>'Data Table'!CD28</f>
        <v>50</v>
      </c>
      <c r="S31" s="191">
        <f>'Data Table'!CE28</f>
        <v>44</v>
      </c>
      <c r="T31" s="191">
        <f>'Data Table'!CF28</f>
        <v>29</v>
      </c>
      <c r="U31" s="191">
        <f>'Data Table'!CG28</f>
        <v>37</v>
      </c>
      <c r="V31" s="191">
        <f>'Data Table'!CH28</f>
        <v>17</v>
      </c>
      <c r="W31" s="191">
        <f>'Data Table'!CI28</f>
        <v>174</v>
      </c>
      <c r="X31" s="191">
        <f>'Data Table'!CK28</f>
        <v>1910</v>
      </c>
      <c r="Y31" s="191">
        <f>'Data Table'!CL28</f>
        <v>2323</v>
      </c>
      <c r="Z31" s="191">
        <f>'Data Table'!CM28</f>
        <v>3656</v>
      </c>
      <c r="AA31" s="191">
        <f>'Data Table'!CN28</f>
        <v>0</v>
      </c>
      <c r="AB31" s="191">
        <f>'Data Table'!CO28</f>
        <v>0</v>
      </c>
      <c r="AC31" s="191">
        <f>'Data Table'!CP28</f>
        <v>6420</v>
      </c>
      <c r="AD31" s="200">
        <f>'Data Table'!CQ28</f>
        <v>1228</v>
      </c>
      <c r="AE31" s="193" t="s">
        <v>216</v>
      </c>
      <c r="AF31" s="138">
        <f t="shared" si="1"/>
        <v>11.847409847285842</v>
      </c>
      <c r="AG31" s="194">
        <f>INDEX('Data Table'!$BE$4:$BE$128,MATCH(ANG!C31,'Data Table'!$A$4:$A$128,0))</f>
        <v>1427.5156027592247</v>
      </c>
      <c r="AH31" s="195">
        <f>INDEX('[3]60-Mile'!$V$4:$V$129,MATCH(AE31,'[3]60-Mile'!$A$4:$A$129,0))</f>
        <v>455.57142857142856</v>
      </c>
      <c r="AI31" s="196"/>
      <c r="AJ31" s="197">
        <f>INDEX('[3]60-Mile'!$X$4:$X$129,MATCH(AE31,'[3]60-Mile'!$A$4:$A$129,0))</f>
        <v>95.821456546300524</v>
      </c>
      <c r="AK31" s="198">
        <f>INDEX('[3]60-Mile'!$AA$4:$AA$129,MATCH(AE31,'[3]60-Mile'!$A$4:$A$129,0))</f>
        <v>57.285714285714285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0.79298278430093527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171">
        <f t="shared" si="0"/>
        <v>36</v>
      </c>
      <c r="I32" s="172">
        <f>INDEX('Data Table'!$F$4:$F$128,MATCH(ANG!C32,'Data Table'!$A$4:$A$128,0))</f>
        <v>3.4405007246353946E-2</v>
      </c>
      <c r="J32" s="191">
        <f>'Data Table'!BV29</f>
        <v>50</v>
      </c>
      <c r="K32" s="191">
        <f>'Data Table'!BW29</f>
        <v>73</v>
      </c>
      <c r="L32" s="191">
        <f>'Data Table'!BX29</f>
        <v>101</v>
      </c>
      <c r="M32" s="191">
        <f>'Data Table'!BY29</f>
        <v>345</v>
      </c>
      <c r="N32" s="191">
        <f>'Data Table'!BZ29</f>
        <v>90</v>
      </c>
      <c r="O32" s="191">
        <f>'Data Table'!CA29</f>
        <v>46</v>
      </c>
      <c r="P32" s="191">
        <f>'Data Table'!CB29</f>
        <v>132</v>
      </c>
      <c r="Q32" s="191">
        <f>'Data Table'!CC29</f>
        <v>2</v>
      </c>
      <c r="R32" s="191">
        <f>'Data Table'!CD29</f>
        <v>1</v>
      </c>
      <c r="S32" s="191">
        <f>'Data Table'!CE29</f>
        <v>3</v>
      </c>
      <c r="T32" s="191">
        <f>'Data Table'!CF29</f>
        <v>3</v>
      </c>
      <c r="U32" s="191">
        <f>'Data Table'!CG29</f>
        <v>0</v>
      </c>
      <c r="V32" s="191">
        <f>'Data Table'!CH29</f>
        <v>0</v>
      </c>
      <c r="W32" s="191">
        <f>'Data Table'!CI29</f>
        <v>3</v>
      </c>
      <c r="X32" s="191">
        <f>'Data Table'!CK29</f>
        <v>35933</v>
      </c>
      <c r="Y32" s="191">
        <f>'Data Table'!CL29</f>
        <v>30177</v>
      </c>
      <c r="Z32" s="191">
        <f>'Data Table'!CM29</f>
        <v>24852</v>
      </c>
      <c r="AA32" s="191">
        <f>'Data Table'!CN29</f>
        <v>38687</v>
      </c>
      <c r="AB32" s="191">
        <f>'Data Table'!CO29</f>
        <v>25958</v>
      </c>
      <c r="AC32" s="191">
        <f>'Data Table'!CP29</f>
        <v>43902</v>
      </c>
      <c r="AD32" s="200">
        <f>'Data Table'!CQ29</f>
        <v>33355</v>
      </c>
      <c r="AE32" s="193" t="s">
        <v>190</v>
      </c>
      <c r="AF32" s="138">
        <f t="shared" si="1"/>
        <v>3.4405007246353946E-2</v>
      </c>
      <c r="AG32" s="194">
        <f>INDEX('Data Table'!$BE$4:$BE$128,MATCH(ANG!C32,'Data Table'!$A$4:$A$128,0))</f>
        <v>299.3431938433751</v>
      </c>
      <c r="AH32" s="195">
        <f>INDEX('[3]60-Mile'!$V$4:$V$129,MATCH(AE32,'[3]60-Mile'!$A$4:$A$129,0))</f>
        <v>119.57142857142857</v>
      </c>
      <c r="AI32" s="196"/>
      <c r="AJ32" s="197">
        <f>INDEX('[3]60-Mile'!$X$4:$X$129,MATCH(AE32,'[3]60-Mile'!$A$4:$A$129,0))</f>
        <v>4.2214099358421073</v>
      </c>
      <c r="AK32" s="198">
        <f>INDEX('[3]60-Mile'!$AA$4:$AA$129,MATCH(AE32,'[3]60-Mile'!$A$4:$A$129,0))</f>
        <v>1.7142857142857142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0.73077001312335954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171">
        <f t="shared" si="0"/>
        <v>43</v>
      </c>
      <c r="I33" s="172">
        <f>INDEX('Data Table'!$F$4:$F$128,MATCH(ANG!C33,'Data Table'!$A$4:$A$128,0))</f>
        <v>1.8185092641945618E-2</v>
      </c>
      <c r="J33" s="191">
        <f>'Data Table'!BV30</f>
        <v>219</v>
      </c>
      <c r="K33" s="191">
        <f>'Data Table'!BW30</f>
        <v>405</v>
      </c>
      <c r="L33" s="191">
        <f>'Data Table'!BX30</f>
        <v>366</v>
      </c>
      <c r="M33" s="191">
        <f>'Data Table'!BY30</f>
        <v>457</v>
      </c>
      <c r="N33" s="191">
        <f>'Data Table'!BZ30</f>
        <v>572</v>
      </c>
      <c r="O33" s="191">
        <f>'Data Table'!CA30</f>
        <v>292</v>
      </c>
      <c r="P33" s="191">
        <f>'Data Table'!CB30</f>
        <v>336</v>
      </c>
      <c r="Q33" s="191">
        <f>'Data Table'!CC30</f>
        <v>4</v>
      </c>
      <c r="R33" s="191">
        <f>'Data Table'!CD30</f>
        <v>7</v>
      </c>
      <c r="S33" s="191">
        <f>'Data Table'!CE30</f>
        <v>7</v>
      </c>
      <c r="T33" s="191">
        <f>'Data Table'!CF30</f>
        <v>3</v>
      </c>
      <c r="U33" s="191">
        <f>'Data Table'!CG30</f>
        <v>8</v>
      </c>
      <c r="V33" s="191">
        <f>'Data Table'!CH30</f>
        <v>3</v>
      </c>
      <c r="W33" s="191">
        <f>'Data Table'!CI30</f>
        <v>5</v>
      </c>
      <c r="X33" s="191">
        <f>'Data Table'!CK30</f>
        <v>5462</v>
      </c>
      <c r="Y33" s="191">
        <f>'Data Table'!CL30</f>
        <v>7149</v>
      </c>
      <c r="Z33" s="191">
        <f>'Data Table'!CM30</f>
        <v>955</v>
      </c>
      <c r="AA33" s="191">
        <f>'Data Table'!CN30</f>
        <v>1503</v>
      </c>
      <c r="AB33" s="191">
        <f>'Data Table'!CO30</f>
        <v>4666</v>
      </c>
      <c r="AC33" s="191">
        <f>'Data Table'!CP30</f>
        <v>-493</v>
      </c>
      <c r="AD33" s="200">
        <f>'Data Table'!CQ30</f>
        <v>8838</v>
      </c>
      <c r="AE33" s="193" t="s">
        <v>182</v>
      </c>
      <c r="AF33" s="138">
        <f t="shared" si="1"/>
        <v>1.8185092641945618E-2</v>
      </c>
      <c r="AG33" s="194">
        <f>INDEX('Data Table'!$BE$4:$BE$128,MATCH(ANG!C33,'Data Table'!$A$4:$A$128,0))</f>
        <v>343.41331002128237</v>
      </c>
      <c r="AH33" s="195">
        <f>INDEX('[3]60-Mile'!$V$4:$V$129,MATCH(AE33,'[3]60-Mile'!$A$4:$A$129,0))</f>
        <v>378.14285714285717</v>
      </c>
      <c r="AI33" s="196"/>
      <c r="AJ33" s="197">
        <f>INDEX('[3]60-Mile'!$X$4:$X$129,MATCH(AE33,'[3]60-Mile'!$A$4:$A$129,0))</f>
        <v>8.8068548668138789</v>
      </c>
      <c r="AK33" s="198">
        <f>INDEX('[3]60-Mile'!$AA$4:$AA$129,MATCH(AE33,'[3]60-Mile'!$A$4:$A$129,0))</f>
        <v>5.2857142857142856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0.67184898856221498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171">
        <f t="shared" si="0"/>
        <v>20</v>
      </c>
      <c r="I34" s="172">
        <f>INDEX('Data Table'!$F$4:$F$128,MATCH(ANG!C34,'Data Table'!$A$4:$A$128,0))</f>
        <v>0.17650986262577889</v>
      </c>
      <c r="J34" s="191">
        <f>'Data Table'!BV31</f>
        <v>1162</v>
      </c>
      <c r="K34" s="191">
        <f>'Data Table'!BW31</f>
        <v>1142</v>
      </c>
      <c r="L34" s="191">
        <f>'Data Table'!BX31</f>
        <v>1442</v>
      </c>
      <c r="M34" s="191">
        <f>'Data Table'!BY31</f>
        <v>1440</v>
      </c>
      <c r="N34" s="191">
        <f>'Data Table'!BZ31</f>
        <v>1306</v>
      </c>
      <c r="O34" s="191">
        <f>'Data Table'!CA31</f>
        <v>1535</v>
      </c>
      <c r="P34" s="191">
        <f>'Data Table'!CB31</f>
        <v>838</v>
      </c>
      <c r="Q34" s="191">
        <f>'Data Table'!CC31</f>
        <v>59</v>
      </c>
      <c r="R34" s="191">
        <f>'Data Table'!CD31</f>
        <v>47</v>
      </c>
      <c r="S34" s="191">
        <f>'Data Table'!CE31</f>
        <v>42</v>
      </c>
      <c r="T34" s="191">
        <f>'Data Table'!CF31</f>
        <v>34</v>
      </c>
      <c r="U34" s="191">
        <f>'Data Table'!CG31</f>
        <v>55</v>
      </c>
      <c r="V34" s="191">
        <f>'Data Table'!CH31</f>
        <v>25</v>
      </c>
      <c r="W34" s="191">
        <f>'Data Table'!CI31</f>
        <v>10</v>
      </c>
      <c r="X34" s="191">
        <f>'Data Table'!CK31</f>
        <v>35933</v>
      </c>
      <c r="Y34" s="191">
        <f>'Data Table'!CL31</f>
        <v>30177</v>
      </c>
      <c r="Z34" s="191">
        <f>'Data Table'!CM31</f>
        <v>24852</v>
      </c>
      <c r="AA34" s="191">
        <f>'Data Table'!CN31</f>
        <v>38687</v>
      </c>
      <c r="AB34" s="191">
        <f>'Data Table'!CO31</f>
        <v>25958</v>
      </c>
      <c r="AC34" s="191">
        <f>'Data Table'!CP31</f>
        <v>43902</v>
      </c>
      <c r="AD34" s="200">
        <f>'Data Table'!CQ31</f>
        <v>33355</v>
      </c>
      <c r="AE34" s="193" t="s">
        <v>181</v>
      </c>
      <c r="AF34" s="138">
        <f t="shared" si="1"/>
        <v>0.17650986262577889</v>
      </c>
      <c r="AG34" s="194">
        <f>INDEX('Data Table'!$BE$4:$BE$128,MATCH(ANG!C34,'Data Table'!$A$4:$A$128,0))</f>
        <v>606.19490123804871</v>
      </c>
      <c r="AH34" s="195">
        <f>INDEX('[3]60-Mile'!$V$4:$V$129,MATCH(AE34,'[3]60-Mile'!$A$4:$A$129,0))</f>
        <v>1266.4285714285713</v>
      </c>
      <c r="AI34" s="196"/>
      <c r="AJ34" s="197">
        <f>INDEX('[3]60-Mile'!$X$4:$X$129,MATCH(AE34,'[3]60-Mile'!$A$4:$A$129,0))</f>
        <v>24.712651122684719</v>
      </c>
      <c r="AK34" s="198">
        <f>INDEX('[3]60-Mile'!$AA$4:$AA$129,MATCH(AE34,'[3]60-Mile'!$A$4:$A$129,0))</f>
        <v>38.857142857142854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0.5753102739726027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171">
        <f t="shared" si="0"/>
        <v>67</v>
      </c>
      <c r="I35" s="172">
        <f>INDEX('Data Table'!$F$4:$F$128,MATCH(ANG!C35,'Data Table'!$A$4:$A$128,0))</f>
        <v>3.4845427055734653E-3</v>
      </c>
      <c r="J35" s="191">
        <f>'Data Table'!BV32</f>
        <v>466</v>
      </c>
      <c r="K35" s="191">
        <f>'Data Table'!BW32</f>
        <v>337</v>
      </c>
      <c r="L35" s="191">
        <f>'Data Table'!BX32</f>
        <v>482</v>
      </c>
      <c r="M35" s="191">
        <f>'Data Table'!BY32</f>
        <v>465</v>
      </c>
      <c r="N35" s="191">
        <f>'Data Table'!BZ32</f>
        <v>552</v>
      </c>
      <c r="O35" s="191">
        <f>'Data Table'!CA32</f>
        <v>207</v>
      </c>
      <c r="P35" s="191">
        <f>'Data Table'!CB32</f>
        <v>415</v>
      </c>
      <c r="Q35" s="191">
        <f>'Data Table'!CC32</f>
        <v>2</v>
      </c>
      <c r="R35" s="191">
        <f>'Data Table'!CD32</f>
        <v>7</v>
      </c>
      <c r="S35" s="191">
        <f>'Data Table'!CE32</f>
        <v>8</v>
      </c>
      <c r="T35" s="191">
        <f>'Data Table'!CF32</f>
        <v>8</v>
      </c>
      <c r="U35" s="191">
        <f>'Data Table'!CG32</f>
        <v>7</v>
      </c>
      <c r="V35" s="191">
        <f>'Data Table'!CH32</f>
        <v>3</v>
      </c>
      <c r="W35" s="191">
        <f>'Data Table'!CI32</f>
        <v>4</v>
      </c>
      <c r="X35" s="191">
        <f>'Data Table'!CK32</f>
        <v>3514</v>
      </c>
      <c r="Y35" s="191">
        <f>'Data Table'!CL32</f>
        <v>15297</v>
      </c>
      <c r="Z35" s="191">
        <f>'Data Table'!CM32</f>
        <v>6091</v>
      </c>
      <c r="AA35" s="191">
        <f>'Data Table'!CN32</f>
        <v>12301</v>
      </c>
      <c r="AB35" s="191">
        <f>'Data Table'!CO32</f>
        <v>-7081</v>
      </c>
      <c r="AC35" s="191">
        <f>'Data Table'!CP32</f>
        <v>13490</v>
      </c>
      <c r="AD35" s="200">
        <f>'Data Table'!CQ32</f>
        <v>10669</v>
      </c>
      <c r="AE35" s="193" t="s">
        <v>186</v>
      </c>
      <c r="AF35" s="138">
        <f t="shared" si="1"/>
        <v>3.4845427055734653E-3</v>
      </c>
      <c r="AG35" s="194">
        <f>INDEX('Data Table'!$BE$4:$BE$128,MATCH(ANG!C35,'Data Table'!$A$4:$A$128,0))</f>
        <v>289.27236471559388</v>
      </c>
      <c r="AH35" s="195">
        <f>INDEX('[3]60-Mile'!$V$4:$V$129,MATCH(AE35,'[3]60-Mile'!$A$4:$A$129,0))</f>
        <v>417.71428571428572</v>
      </c>
      <c r="AI35" s="196"/>
      <c r="AJ35" s="197">
        <f>INDEX('[3]60-Mile'!$X$4:$X$129,MATCH(AE35,'[3]60-Mile'!$A$4:$A$129,0))</f>
        <v>5.5768122375076574</v>
      </c>
      <c r="AK35" s="198">
        <f>INDEX('[3]60-Mile'!$AA$4:$AA$129,MATCH(AE35,'[3]60-Mile'!$A$4:$A$129,0))</f>
        <v>5.5714285714285712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0.94240826401470645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171">
        <f t="shared" si="0"/>
        <v>77</v>
      </c>
      <c r="I36" s="172">
        <f>INDEX('Data Table'!$F$4:$F$128,MATCH(ANG!C36,'Data Table'!$A$4:$A$128,0))</f>
        <v>1.7498972999834732E-3</v>
      </c>
      <c r="J36" s="191">
        <f>'Data Table'!BV33</f>
        <v>0</v>
      </c>
      <c r="K36" s="191">
        <f>'Data Table'!BW33</f>
        <v>1</v>
      </c>
      <c r="L36" s="191">
        <f>'Data Table'!BX33</f>
        <v>3</v>
      </c>
      <c r="M36" s="191">
        <f>'Data Table'!BY33</f>
        <v>1</v>
      </c>
      <c r="N36" s="191">
        <f>'Data Table'!BZ33</f>
        <v>1</v>
      </c>
      <c r="O36" s="191">
        <f>'Data Table'!CA33</f>
        <v>2</v>
      </c>
      <c r="P36" s="191">
        <f>'Data Table'!CB33</f>
        <v>1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3351</v>
      </c>
      <c r="Y36" s="191">
        <f>'Data Table'!CL33</f>
        <v>5874</v>
      </c>
      <c r="Z36" s="191">
        <f>'Data Table'!CM33</f>
        <v>39648</v>
      </c>
      <c r="AA36" s="191">
        <f>'Data Table'!CN33</f>
        <v>5934</v>
      </c>
      <c r="AB36" s="191">
        <f>'Data Table'!CO33</f>
        <v>6869</v>
      </c>
      <c r="AC36" s="191">
        <f>'Data Table'!CP33</f>
        <v>6643</v>
      </c>
      <c r="AD36" s="200">
        <f>'Data Table'!CQ33</f>
        <v>3775</v>
      </c>
      <c r="AE36" s="193" t="s">
        <v>185</v>
      </c>
      <c r="AF36" s="138">
        <f t="shared" si="1"/>
        <v>1.7498972999834732E-3</v>
      </c>
      <c r="AG36" s="194">
        <f>INDEX('Data Table'!$BE$4:$BE$128,MATCH(ANG!C36,'Data Table'!$A$4:$A$128,0))</f>
        <v>100.75730490460558</v>
      </c>
      <c r="AH36" s="195">
        <f>INDEX('[3]60-Mile'!$V$4:$V$129,MATCH(AE36,'[3]60-Mile'!$A$4:$A$129,0))</f>
        <v>1.2857142857142858</v>
      </c>
      <c r="AI36" s="196"/>
      <c r="AJ36" s="197">
        <f>INDEX('[3]60-Mile'!$X$4:$X$129,MATCH(AE36,'[3]60-Mile'!$A$4:$A$129,0))</f>
        <v>4.5503298989176715</v>
      </c>
      <c r="AK36" s="198">
        <f>INDEX('[3]60-Mile'!$AA$4:$AA$129,MATCH(AE36,'[3]60-Mile'!$A$4:$A$129,0))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0.91941451714060363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171">
        <f t="shared" si="0"/>
        <v>61</v>
      </c>
      <c r="I37" s="172">
        <f>INDEX('Data Table'!$F$4:$F$128,MATCH(ANG!C37,'Data Table'!$A$4:$A$128,0))</f>
        <v>4.8698857447872345E-3</v>
      </c>
      <c r="J37" s="191">
        <f>'Data Table'!BV34</f>
        <v>175</v>
      </c>
      <c r="K37" s="191">
        <f>'Data Table'!BW34</f>
        <v>293</v>
      </c>
      <c r="L37" s="191">
        <f>'Data Table'!BX34</f>
        <v>262</v>
      </c>
      <c r="M37" s="191">
        <f>'Data Table'!BY34</f>
        <v>436</v>
      </c>
      <c r="N37" s="191">
        <f>'Data Table'!BZ34</f>
        <v>469</v>
      </c>
      <c r="O37" s="191">
        <f>'Data Table'!CA34</f>
        <v>211</v>
      </c>
      <c r="P37" s="191">
        <f>'Data Table'!CB34</f>
        <v>242</v>
      </c>
      <c r="Q37" s="191">
        <f>'Data Table'!CC34</f>
        <v>0</v>
      </c>
      <c r="R37" s="191">
        <f>'Data Table'!CD34</f>
        <v>4</v>
      </c>
      <c r="S37" s="191">
        <f>'Data Table'!CE34</f>
        <v>0</v>
      </c>
      <c r="T37" s="191">
        <f>'Data Table'!CF34</f>
        <v>4</v>
      </c>
      <c r="U37" s="191">
        <f>'Data Table'!CG34</f>
        <v>0</v>
      </c>
      <c r="V37" s="191">
        <f>'Data Table'!CH34</f>
        <v>0</v>
      </c>
      <c r="W37" s="191">
        <f>'Data Table'!CI34</f>
        <v>3</v>
      </c>
      <c r="X37" s="191">
        <f>'Data Table'!CK34</f>
        <v>-760</v>
      </c>
      <c r="Y37" s="191">
        <f>'Data Table'!CL34</f>
        <v>366</v>
      </c>
      <c r="Z37" s="191">
        <f>'Data Table'!CM34</f>
        <v>300</v>
      </c>
      <c r="AA37" s="191">
        <f>'Data Table'!CN34</f>
        <v>-2508</v>
      </c>
      <c r="AB37" s="191">
        <f>'Data Table'!CO34</f>
        <v>122</v>
      </c>
      <c r="AC37" s="191">
        <f>'Data Table'!CP34</f>
        <v>2388</v>
      </c>
      <c r="AD37" s="200">
        <f>'Data Table'!CQ34</f>
        <v>1591</v>
      </c>
      <c r="AE37" s="193" t="s">
        <v>221</v>
      </c>
      <c r="AF37" s="138">
        <f t="shared" si="1"/>
        <v>4.8698857447872345E-3</v>
      </c>
      <c r="AG37" s="194">
        <f>INDEX('Data Table'!$BE$4:$BE$128,MATCH(ANG!C37,'Data Table'!$A$4:$A$128,0))</f>
        <v>422.81995348067625</v>
      </c>
      <c r="AH37" s="195">
        <f>INDEX('[3]60-Mile'!$V$4:$V$129,MATCH(AE37,'[3]60-Mile'!$A$4:$A$129,0))</f>
        <v>298.28571428571428</v>
      </c>
      <c r="AI37" s="196"/>
      <c r="AJ37" s="197">
        <f>INDEX('[3]60-Mile'!$X$4:$X$129,MATCH(AE37,'[3]60-Mile'!$A$4:$A$129,0))</f>
        <v>4.3362247838068635</v>
      </c>
      <c r="AK37" s="198">
        <f>INDEX('[3]60-Mile'!$AA$4:$AA$129,MATCH(AE37,'[3]60-Mile'!$A$4:$A$129,0))</f>
        <v>1.5714285714285714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0.84454909226190467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171">
        <f t="shared" si="0"/>
        <v>88</v>
      </c>
      <c r="I38" s="172">
        <f>INDEX('Data Table'!$F$4:$F$128,MATCH(ANG!C38,'Data Table'!$A$4:$A$128,0))</f>
        <v>3.2527027704623909E-4</v>
      </c>
      <c r="J38" s="191">
        <f>'Data Table'!BV35</f>
        <v>10</v>
      </c>
      <c r="K38" s="191">
        <f>'Data Table'!BW35</f>
        <v>2</v>
      </c>
      <c r="L38" s="191">
        <f>'Data Table'!BX35</f>
        <v>4</v>
      </c>
      <c r="M38" s="191">
        <f>'Data Table'!BY35</f>
        <v>19</v>
      </c>
      <c r="N38" s="191">
        <f>'Data Table'!BZ35</f>
        <v>7</v>
      </c>
      <c r="O38" s="191">
        <f>'Data Table'!CA35</f>
        <v>3</v>
      </c>
      <c r="P38" s="191">
        <f>'Data Table'!CB35</f>
        <v>4</v>
      </c>
      <c r="Q38" s="191">
        <f>'Data Table'!CC35</f>
        <v>0</v>
      </c>
      <c r="R38" s="191">
        <f>'Data Table'!CD35</f>
        <v>0</v>
      </c>
      <c r="S38" s="191">
        <f>'Data Table'!CE35</f>
        <v>0</v>
      </c>
      <c r="T38" s="191">
        <f>'Data Table'!CF35</f>
        <v>1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3114</v>
      </c>
      <c r="Y38" s="191">
        <f>'Data Table'!CL35</f>
        <v>3618</v>
      </c>
      <c r="Z38" s="191">
        <f>'Data Table'!CM35</f>
        <v>2924</v>
      </c>
      <c r="AA38" s="191">
        <f>'Data Table'!CN35</f>
        <v>3724</v>
      </c>
      <c r="AB38" s="191">
        <f>'Data Table'!CO35</f>
        <v>2036</v>
      </c>
      <c r="AC38" s="191">
        <f>'Data Table'!CP35</f>
        <v>2936</v>
      </c>
      <c r="AD38" s="200">
        <f>'Data Table'!CQ35</f>
        <v>1146</v>
      </c>
      <c r="AE38" s="193" t="s">
        <v>217</v>
      </c>
      <c r="AF38" s="138">
        <f t="shared" si="1"/>
        <v>3.2527027704623909E-4</v>
      </c>
      <c r="AG38" s="194">
        <f>INDEX('Data Table'!$BE$4:$BE$128,MATCH(ANG!C38,'Data Table'!$A$4:$A$128,0))</f>
        <v>108.27650399863229</v>
      </c>
      <c r="AH38" s="195">
        <f>INDEX('[3]60-Mile'!$V$4:$V$129,MATCH(AE38,'[3]60-Mile'!$A$4:$A$129,0))</f>
        <v>7</v>
      </c>
      <c r="AI38" s="196"/>
      <c r="AJ38" s="197">
        <f>INDEX('[3]60-Mile'!$X$4:$X$129,MATCH(AE38,'[3]60-Mile'!$A$4:$A$129,0))</f>
        <v>2.6594229052295653</v>
      </c>
      <c r="AK38" s="198">
        <f>INDEX('[3]60-Mile'!$AA$4:$AA$129,MATCH(AE38,'[3]60-Mile'!$A$4:$A$129,0))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0.75388447761194033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171">
        <f t="shared" si="0"/>
        <v>54</v>
      </c>
      <c r="I39" s="172">
        <f>INDEX('Data Table'!$F$4:$F$128,MATCH(ANG!C39,'Data Table'!$A$4:$A$128,0))</f>
        <v>8.3803537603231101E-3</v>
      </c>
      <c r="J39" s="191">
        <f>'Data Table'!BV36</f>
        <v>211</v>
      </c>
      <c r="K39" s="191">
        <f>'Data Table'!BW36</f>
        <v>186</v>
      </c>
      <c r="L39" s="191">
        <f>'Data Table'!BX36</f>
        <v>274</v>
      </c>
      <c r="M39" s="191">
        <f>'Data Table'!BY36</f>
        <v>214</v>
      </c>
      <c r="N39" s="191">
        <f>'Data Table'!BZ36</f>
        <v>139</v>
      </c>
      <c r="O39" s="191">
        <f>'Data Table'!CA36</f>
        <v>121</v>
      </c>
      <c r="P39" s="191">
        <f>'Data Table'!CB36</f>
        <v>89</v>
      </c>
      <c r="Q39" s="191">
        <f>'Data Table'!CC36</f>
        <v>3</v>
      </c>
      <c r="R39" s="191">
        <f>'Data Table'!CD36</f>
        <v>1</v>
      </c>
      <c r="S39" s="191">
        <f>'Data Table'!CE36</f>
        <v>4</v>
      </c>
      <c r="T39" s="191">
        <f>'Data Table'!CF36</f>
        <v>0</v>
      </c>
      <c r="U39" s="191">
        <f>'Data Table'!CG36</f>
        <v>2</v>
      </c>
      <c r="V39" s="191">
        <f>'Data Table'!CH36</f>
        <v>0</v>
      </c>
      <c r="W39" s="191">
        <f>'Data Table'!CI36</f>
        <v>0</v>
      </c>
      <c r="X39" s="191">
        <f>'Data Table'!CK36</f>
        <v>888</v>
      </c>
      <c r="Y39" s="191">
        <f>'Data Table'!CL36</f>
        <v>-261</v>
      </c>
      <c r="Z39" s="191">
        <f>'Data Table'!CM36</f>
        <v>57</v>
      </c>
      <c r="AA39" s="191">
        <f>'Data Table'!CN36</f>
        <v>105</v>
      </c>
      <c r="AB39" s="191">
        <f>'Data Table'!CO36</f>
        <v>582</v>
      </c>
      <c r="AC39" s="191">
        <f>'Data Table'!CP36</f>
        <v>728</v>
      </c>
      <c r="AD39" s="200">
        <f>'Data Table'!CQ36</f>
        <v>105</v>
      </c>
      <c r="AE39" s="193" t="s">
        <v>201</v>
      </c>
      <c r="AF39" s="138">
        <f t="shared" si="1"/>
        <v>8.3803537603231101E-3</v>
      </c>
      <c r="AG39" s="194">
        <f>INDEX('Data Table'!$BE$4:$BE$128,MATCH(ANG!C39,'Data Table'!$A$4:$A$128,0))</f>
        <v>719.59474372380953</v>
      </c>
      <c r="AH39" s="195">
        <f>INDEX('[3]60-Mile'!$V$4:$V$129,MATCH(AE39,'[3]60-Mile'!$A$4:$A$129,0))</f>
        <v>176.28571428571428</v>
      </c>
      <c r="AI39" s="196"/>
      <c r="AJ39" s="197">
        <f>INDEX('[3]60-Mile'!$X$4:$X$129,MATCH(AE39,'[3]60-Mile'!$A$4:$A$129,0))</f>
        <v>5.7841565862516688</v>
      </c>
      <c r="AK39" s="198">
        <f>INDEX('[3]60-Mile'!$AA$4:$AA$129,MATCH(AE39,'[3]60-Mile'!$A$4:$A$129,0))</f>
        <v>1.4285714285714286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0.79306448820818942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171">
        <f t="shared" si="0"/>
        <v>15</v>
      </c>
      <c r="I40" s="172">
        <f>INDEX('Data Table'!$F$4:$F$128,MATCH(ANG!C40,'Data Table'!$A$4:$A$128,0))</f>
        <v>0.63902662226772866</v>
      </c>
      <c r="J40" s="191">
        <f>'Data Table'!BV37</f>
        <v>294</v>
      </c>
      <c r="K40" s="191">
        <f>'Data Table'!BW37</f>
        <v>349</v>
      </c>
      <c r="L40" s="191">
        <f>'Data Table'!BX37</f>
        <v>367</v>
      </c>
      <c r="M40" s="191">
        <f>'Data Table'!BY37</f>
        <v>389</v>
      </c>
      <c r="N40" s="191">
        <f>'Data Table'!BZ37</f>
        <v>448</v>
      </c>
      <c r="O40" s="191">
        <f>'Data Table'!CA37</f>
        <v>235</v>
      </c>
      <c r="P40" s="191">
        <f>'Data Table'!CB37</f>
        <v>144</v>
      </c>
      <c r="Q40" s="191">
        <f>'Data Table'!CC37</f>
        <v>41</v>
      </c>
      <c r="R40" s="191">
        <f>'Data Table'!CD37</f>
        <v>41</v>
      </c>
      <c r="S40" s="191">
        <f>'Data Table'!CE37</f>
        <v>37</v>
      </c>
      <c r="T40" s="191">
        <f>'Data Table'!CF37</f>
        <v>27</v>
      </c>
      <c r="U40" s="191">
        <f>'Data Table'!CG37</f>
        <v>24</v>
      </c>
      <c r="V40" s="191">
        <f>'Data Table'!CH37</f>
        <v>18</v>
      </c>
      <c r="W40" s="191">
        <f>'Data Table'!CI37</f>
        <v>19</v>
      </c>
      <c r="X40" s="191">
        <f>'Data Table'!CK37</f>
        <v>755</v>
      </c>
      <c r="Y40" s="191">
        <f>'Data Table'!CL37</f>
        <v>-234</v>
      </c>
      <c r="Z40" s="191">
        <f>'Data Table'!CM37</f>
        <v>2990</v>
      </c>
      <c r="AA40" s="191">
        <f>'Data Table'!CN37</f>
        <v>2814</v>
      </c>
      <c r="AB40" s="191">
        <f>'Data Table'!CO37</f>
        <v>0</v>
      </c>
      <c r="AC40" s="191">
        <f>'Data Table'!CP37</f>
        <v>1303</v>
      </c>
      <c r="AD40" s="200">
        <f>'Data Table'!CQ37</f>
        <v>1211</v>
      </c>
      <c r="AE40" s="193" t="s">
        <v>212</v>
      </c>
      <c r="AF40" s="138">
        <f t="shared" si="1"/>
        <v>0.63902662226772866</v>
      </c>
      <c r="AG40" s="194">
        <f>INDEX('Data Table'!$BE$4:$BE$128,MATCH(ANG!C40,'Data Table'!$A$4:$A$128,0))</f>
        <v>1309.1961272995741</v>
      </c>
      <c r="AH40" s="195">
        <f>INDEX('[3]60-Mile'!$V$4:$V$129,MATCH(AE40,'[3]60-Mile'!$A$4:$A$129,0))</f>
        <v>318</v>
      </c>
      <c r="AI40" s="196"/>
      <c r="AJ40" s="197">
        <f>INDEX('[3]60-Mile'!$X$4:$X$129,MATCH(AE40,'[3]60-Mile'!$A$4:$A$129,0))</f>
        <v>87.889407184773788</v>
      </c>
      <c r="AK40" s="198">
        <f>INDEX('[3]60-Mile'!$AA$4:$AA$129,MATCH(AE40,'[3]60-Mile'!$A$4:$A$129,0))</f>
        <v>29.571428571428573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0.65749797674050314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171">
        <f t="shared" si="0"/>
        <v>106</v>
      </c>
      <c r="I41" s="172">
        <f>INDEX('Data Table'!$F$4:$F$128,MATCH(ANG!C41,'Data Table'!$A$4:$A$128,0))</f>
        <v>5.7974965892206032E-6</v>
      </c>
      <c r="J41" s="191">
        <f>'Data Table'!BV38</f>
        <v>6</v>
      </c>
      <c r="K41" s="191">
        <f>'Data Table'!BW38</f>
        <v>0</v>
      </c>
      <c r="L41" s="191">
        <f>'Data Table'!BX38</f>
        <v>35</v>
      </c>
      <c r="M41" s="191">
        <f>'Data Table'!BY38</f>
        <v>1</v>
      </c>
      <c r="N41" s="191">
        <f>'Data Table'!BZ38</f>
        <v>15</v>
      </c>
      <c r="O41" s="191">
        <f>'Data Table'!CA38</f>
        <v>17</v>
      </c>
      <c r="P41" s="191">
        <f>'Data Table'!CB38</f>
        <v>12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556</v>
      </c>
      <c r="Y41" s="191">
        <f>'Data Table'!CL38</f>
        <v>279</v>
      </c>
      <c r="Z41" s="191">
        <f>'Data Table'!CM38</f>
        <v>1273</v>
      </c>
      <c r="AA41" s="191">
        <f>'Data Table'!CN38</f>
        <v>776</v>
      </c>
      <c r="AB41" s="191">
        <f>'Data Table'!CO38</f>
        <v>965</v>
      </c>
      <c r="AC41" s="191">
        <f>'Data Table'!CP38</f>
        <v>1460</v>
      </c>
      <c r="AD41" s="200">
        <f>'Data Table'!CQ38</f>
        <v>1340</v>
      </c>
      <c r="AE41" s="193" t="s">
        <v>179</v>
      </c>
      <c r="AF41" s="138">
        <f t="shared" si="1"/>
        <v>5.7974965892206032E-6</v>
      </c>
      <c r="AG41" s="194">
        <f>INDEX('Data Table'!$BE$4:$BE$128,MATCH(ANG!C41,'Data Table'!$A$4:$A$128,0))</f>
        <v>173.11585835594087</v>
      </c>
      <c r="AH41" s="195">
        <f>INDEX('[3]60-Mile'!$V$4:$V$129,MATCH(AE41,'[3]60-Mile'!$A$4:$A$129,0))</f>
        <v>12.285714285714286</v>
      </c>
      <c r="AI41" s="196"/>
      <c r="AJ41" s="197">
        <f>INDEX('[3]60-Mile'!$X$4:$X$129,MATCH(AE41,'[3]60-Mile'!$A$4:$A$129,0))</f>
        <v>9.2584666931027915</v>
      </c>
      <c r="AK41" s="198">
        <f>INDEX('[3]60-Mile'!$AA$4:$AA$129,MATCH(AE41,'[3]60-Mile'!$A$4:$A$129,0))</f>
        <v>0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0.86047278750591571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171">
        <f t="shared" si="0"/>
        <v>34</v>
      </c>
      <c r="I42" s="172">
        <f>INDEX('Data Table'!$F$4:$F$128,MATCH(ANG!C42,'Data Table'!$A$4:$A$128,0))</f>
        <v>4.4926629191174738E-2</v>
      </c>
      <c r="J42" s="191">
        <f>'Data Table'!BV39</f>
        <v>599</v>
      </c>
      <c r="K42" s="191">
        <f>'Data Table'!BW39</f>
        <v>532</v>
      </c>
      <c r="L42" s="191">
        <f>'Data Table'!BX39</f>
        <v>161</v>
      </c>
      <c r="M42" s="191">
        <f>'Data Table'!BY39</f>
        <v>862</v>
      </c>
      <c r="N42" s="191">
        <f>'Data Table'!BZ39</f>
        <v>670</v>
      </c>
      <c r="O42" s="191">
        <f>'Data Table'!CA39</f>
        <v>737</v>
      </c>
      <c r="P42" s="191">
        <f>'Data Table'!CB39</f>
        <v>505</v>
      </c>
      <c r="Q42" s="191">
        <f>'Data Table'!CC39</f>
        <v>15</v>
      </c>
      <c r="R42" s="191">
        <f>'Data Table'!CD39</f>
        <v>18</v>
      </c>
      <c r="S42" s="191">
        <f>'Data Table'!CE39</f>
        <v>5</v>
      </c>
      <c r="T42" s="191">
        <f>'Data Table'!CF39</f>
        <v>8</v>
      </c>
      <c r="U42" s="191">
        <f>'Data Table'!CG39</f>
        <v>10</v>
      </c>
      <c r="V42" s="191">
        <f>'Data Table'!CH39</f>
        <v>1</v>
      </c>
      <c r="W42" s="191">
        <f>'Data Table'!CI39</f>
        <v>1</v>
      </c>
      <c r="X42" s="191">
        <f>'Data Table'!CK39</f>
        <v>-3138</v>
      </c>
      <c r="Y42" s="191">
        <f>'Data Table'!CL39</f>
        <v>30</v>
      </c>
      <c r="Z42" s="191">
        <f>'Data Table'!CM39</f>
        <v>-1680</v>
      </c>
      <c r="AA42" s="191">
        <f>'Data Table'!CN39</f>
        <v>-3409</v>
      </c>
      <c r="AB42" s="191">
        <f>'Data Table'!CO39</f>
        <v>-4405</v>
      </c>
      <c r="AC42" s="191">
        <f>'Data Table'!CP39</f>
        <v>-1430</v>
      </c>
      <c r="AD42" s="200">
        <f>'Data Table'!CQ39</f>
        <v>-1048</v>
      </c>
      <c r="AE42" s="193" t="s">
        <v>225</v>
      </c>
      <c r="AF42" s="138">
        <f t="shared" si="1"/>
        <v>4.4926629191174738E-2</v>
      </c>
      <c r="AG42" s="194">
        <f>INDEX('Data Table'!$BE$4:$BE$128,MATCH(ANG!C42,'Data Table'!$A$4:$A$128,0))</f>
        <v>312.18968862183067</v>
      </c>
      <c r="AH42" s="195">
        <f>INDEX('[3]60-Mile'!$V$4:$V$129,MATCH(AE42,'[3]60-Mile'!$A$4:$A$129,0))</f>
        <v>580.85714285714289</v>
      </c>
      <c r="AI42" s="196"/>
      <c r="AJ42" s="197">
        <f>INDEX('[3]60-Mile'!$X$4:$X$129,MATCH(AE42,'[3]60-Mile'!$A$4:$A$129,0))</f>
        <v>10.94659266680846</v>
      </c>
      <c r="AK42" s="198">
        <f>INDEX('[3]60-Mile'!$AA$4:$AA$129,MATCH(AE42,'[3]60-Mile'!$A$4:$A$129,0))</f>
        <v>8.2857142857142865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0.83462417225354024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370</v>
      </c>
      <c r="E43" s="68">
        <v>86</v>
      </c>
      <c r="F43" s="170" t="s">
        <v>153</v>
      </c>
      <c r="G43" s="171">
        <v>24</v>
      </c>
      <c r="H43" s="171">
        <f t="shared" si="0"/>
        <v>51</v>
      </c>
      <c r="I43" s="172">
        <f>INDEX('Data Table'!$F$4:$F$128,MATCH(ANG!C43,'Data Table'!$A$4:$A$128,0))</f>
        <v>1.063284339061164E-2</v>
      </c>
      <c r="J43" s="191">
        <f>'Data Table'!BV40</f>
        <v>228</v>
      </c>
      <c r="K43" s="191">
        <f>'Data Table'!BW40</f>
        <v>274</v>
      </c>
      <c r="L43" s="191">
        <f>'Data Table'!BX40</f>
        <v>291</v>
      </c>
      <c r="M43" s="191">
        <f>'Data Table'!BY40</f>
        <v>493</v>
      </c>
      <c r="N43" s="191">
        <f>'Data Table'!BZ40</f>
        <v>364</v>
      </c>
      <c r="O43" s="191">
        <f>'Data Table'!CA40</f>
        <v>316</v>
      </c>
      <c r="P43" s="191">
        <f>'Data Table'!CB40</f>
        <v>210</v>
      </c>
      <c r="Q43" s="191">
        <f>'Data Table'!CC40</f>
        <v>3</v>
      </c>
      <c r="R43" s="191">
        <f>'Data Table'!CD40</f>
        <v>8</v>
      </c>
      <c r="S43" s="191">
        <f>'Data Table'!CE40</f>
        <v>7</v>
      </c>
      <c r="T43" s="191">
        <f>'Data Table'!CF40</f>
        <v>9</v>
      </c>
      <c r="U43" s="191">
        <f>'Data Table'!CG40</f>
        <v>2</v>
      </c>
      <c r="V43" s="191">
        <f>'Data Table'!CH40</f>
        <v>1</v>
      </c>
      <c r="W43" s="191">
        <f>'Data Table'!CI40</f>
        <v>0</v>
      </c>
      <c r="X43" s="191">
        <f>'Data Table'!CK40</f>
        <v>35933</v>
      </c>
      <c r="Y43" s="191">
        <f>'Data Table'!CL40</f>
        <v>30177</v>
      </c>
      <c r="Z43" s="191">
        <f>'Data Table'!CM40</f>
        <v>24852</v>
      </c>
      <c r="AA43" s="191">
        <f>'Data Table'!CN40</f>
        <v>38687</v>
      </c>
      <c r="AB43" s="191">
        <f>'Data Table'!CO40</f>
        <v>25958</v>
      </c>
      <c r="AC43" s="191">
        <f>'Data Table'!CP40</f>
        <v>43902</v>
      </c>
      <c r="AD43" s="200">
        <f>'Data Table'!CQ40</f>
        <v>33355</v>
      </c>
      <c r="AE43" s="259" t="s">
        <v>204</v>
      </c>
      <c r="AF43" s="134">
        <f t="shared" si="1"/>
        <v>1.063284339061164E-2</v>
      </c>
      <c r="AG43" s="241">
        <f>INDEX('Data Table'!$BE$4:$BE$128,MATCH(ANG!C43,'Data Table'!$A$4:$A$128,0))</f>
        <v>250.61321561394789</v>
      </c>
      <c r="AH43" s="242">
        <f>INDEX('[3]60-Mile'!$V$4:$V$129,MATCH(AE43,'[3]60-Mile'!$A$4:$A$129,0))</f>
        <v>310.85714285714283</v>
      </c>
      <c r="AI43" s="243"/>
      <c r="AJ43" s="244">
        <f>INDEX('[3]60-Mile'!$X$4:$X$129,MATCH(AE43,'[3]60-Mile'!$A$4:$A$129,0))</f>
        <v>7.5068828444239211</v>
      </c>
      <c r="AK43" s="245">
        <f>INDEX('[3]60-Mile'!$AA$4:$AA$129,MATCH(AE43,'[3]60-Mile'!$A$4:$A$129,0))</f>
        <v>4.2857142857142856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171">
        <f t="shared" si="0"/>
        <v>69</v>
      </c>
      <c r="I44" s="172">
        <f>INDEX('Data Table'!$F$4:$F$128,MATCH(ANG!C44,'Data Table'!$A$4:$A$128,0))</f>
        <v>3.0342557747576751E-3</v>
      </c>
      <c r="J44" s="191">
        <f>'Data Table'!BV41</f>
        <v>293</v>
      </c>
      <c r="K44" s="191">
        <f>'Data Table'!BW41</f>
        <v>178</v>
      </c>
      <c r="L44" s="191">
        <f>'Data Table'!BX41</f>
        <v>195</v>
      </c>
      <c r="M44" s="191">
        <f>'Data Table'!BY41</f>
        <v>200</v>
      </c>
      <c r="N44" s="191">
        <f>'Data Table'!BZ41</f>
        <v>275</v>
      </c>
      <c r="O44" s="191">
        <f>'Data Table'!CA41</f>
        <v>149</v>
      </c>
      <c r="P44" s="191">
        <f>'Data Table'!CB41</f>
        <v>173</v>
      </c>
      <c r="Q44" s="191">
        <f>'Data Table'!CC41</f>
        <v>7</v>
      </c>
      <c r="R44" s="191">
        <f>'Data Table'!CD41</f>
        <v>2</v>
      </c>
      <c r="S44" s="191">
        <f>'Data Table'!CE41</f>
        <v>7</v>
      </c>
      <c r="T44" s="191">
        <f>'Data Table'!CF41</f>
        <v>4</v>
      </c>
      <c r="U44" s="191">
        <f>'Data Table'!CG41</f>
        <v>4</v>
      </c>
      <c r="V44" s="191">
        <f>'Data Table'!CH41</f>
        <v>1</v>
      </c>
      <c r="W44" s="191">
        <f>'Data Table'!CI41</f>
        <v>3</v>
      </c>
      <c r="X44" s="191">
        <f>'Data Table'!CK41</f>
        <v>4173</v>
      </c>
      <c r="Y44" s="191">
        <f>'Data Table'!CL41</f>
        <v>2379</v>
      </c>
      <c r="Z44" s="191">
        <f>'Data Table'!CM41</f>
        <v>2034</v>
      </c>
      <c r="AA44" s="191">
        <f>'Data Table'!CN41</f>
        <v>3739</v>
      </c>
      <c r="AB44" s="191">
        <f>'Data Table'!CO41</f>
        <v>4247</v>
      </c>
      <c r="AC44" s="191">
        <f>'Data Table'!CP41</f>
        <v>8365</v>
      </c>
      <c r="AD44" s="200">
        <f>'Data Table'!CQ41</f>
        <v>2124</v>
      </c>
      <c r="AE44" s="193" t="s">
        <v>171</v>
      </c>
      <c r="AF44" s="138">
        <f t="shared" si="1"/>
        <v>3.0342557747576751E-3</v>
      </c>
      <c r="AG44" s="194">
        <f>INDEX('Data Table'!$BE$4:$BE$128,MATCH(ANG!C44,'Data Table'!$A$4:$A$128,0))</f>
        <v>557.12520261133545</v>
      </c>
      <c r="AH44" s="195">
        <f>INDEX('[3]60-Mile'!$V$4:$V$129,MATCH(AE44,'[3]60-Mile'!$A$4:$A$129,0))</f>
        <v>209</v>
      </c>
      <c r="AI44" s="196"/>
      <c r="AJ44" s="197">
        <f>INDEX('[3]60-Mile'!$X$4:$X$129,MATCH(AE44,'[3]60-Mile'!$A$4:$A$129,0))</f>
        <v>10.35444670314417</v>
      </c>
      <c r="AK44" s="198">
        <f>INDEX('[3]60-Mile'!$AA$4:$AA$129,MATCH(AE44,'[3]60-Mile'!$A$4:$A$129,0))</f>
        <v>4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0.79825929575963095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171">
        <f t="shared" si="0"/>
        <v>73</v>
      </c>
      <c r="I45" s="172">
        <f>INDEX('Data Table'!$F$4:$F$128,MATCH(ANG!C45,'Data Table'!$A$4:$A$128,0))</f>
        <v>2.5640939088648449E-3</v>
      </c>
      <c r="J45" s="191">
        <f>'Data Table'!BV42</f>
        <v>31</v>
      </c>
      <c r="K45" s="191">
        <f>'Data Table'!BW42</f>
        <v>30</v>
      </c>
      <c r="L45" s="191">
        <f>'Data Table'!BX42</f>
        <v>25</v>
      </c>
      <c r="M45" s="191">
        <f>'Data Table'!BY42</f>
        <v>54</v>
      </c>
      <c r="N45" s="191">
        <f>'Data Table'!BZ42</f>
        <v>24</v>
      </c>
      <c r="O45" s="191">
        <f>'Data Table'!CA42</f>
        <v>22</v>
      </c>
      <c r="P45" s="191">
        <f>'Data Table'!CB42</f>
        <v>39</v>
      </c>
      <c r="Q45" s="191">
        <f>'Data Table'!CC42</f>
        <v>2</v>
      </c>
      <c r="R45" s="191">
        <f>'Data Table'!CD42</f>
        <v>0</v>
      </c>
      <c r="S45" s="191">
        <f>'Data Table'!CE42</f>
        <v>1</v>
      </c>
      <c r="T45" s="191">
        <f>'Data Table'!CF42</f>
        <v>1</v>
      </c>
      <c r="U45" s="191">
        <f>'Data Table'!CG42</f>
        <v>0</v>
      </c>
      <c r="V45" s="191">
        <f>'Data Table'!CH42</f>
        <v>0</v>
      </c>
      <c r="W45" s="191">
        <f>'Data Table'!CI42</f>
        <v>2</v>
      </c>
      <c r="X45" s="191">
        <f>'Data Table'!CK42</f>
        <v>1555</v>
      </c>
      <c r="Y45" s="191">
        <f>'Data Table'!CL42</f>
        <v>4089</v>
      </c>
      <c r="Z45" s="191">
        <f>'Data Table'!CM42</f>
        <v>3717</v>
      </c>
      <c r="AA45" s="191">
        <f>'Data Table'!CN42</f>
        <v>8189</v>
      </c>
      <c r="AB45" s="191">
        <f>'Data Table'!CO42</f>
        <v>11137</v>
      </c>
      <c r="AC45" s="191">
        <f>'Data Table'!CP42</f>
        <v>3501</v>
      </c>
      <c r="AD45" s="200">
        <f>'Data Table'!CQ42</f>
        <v>288</v>
      </c>
      <c r="AE45" s="193" t="s">
        <v>222</v>
      </c>
      <c r="AF45" s="138">
        <f t="shared" si="1"/>
        <v>2.5640939088648449E-3</v>
      </c>
      <c r="AG45" s="194">
        <f>INDEX('Data Table'!$BE$4:$BE$128,MATCH(ANG!C45,'Data Table'!$A$4:$A$128,0))</f>
        <v>186.42634076293331</v>
      </c>
      <c r="AH45" s="195">
        <f>INDEX('[3]60-Mile'!$V$4:$V$129,MATCH(AE45,'[3]60-Mile'!$A$4:$A$129,0))</f>
        <v>32.142857142857146</v>
      </c>
      <c r="AI45" s="196"/>
      <c r="AJ45" s="197">
        <f>INDEX('[3]60-Mile'!$X$4:$X$129,MATCH(AE45,'[3]60-Mile'!$A$4:$A$129,0))</f>
        <v>7.654719813031047</v>
      </c>
      <c r="AK45" s="198">
        <f>INDEX('[3]60-Mile'!$AA$4:$AA$129,MATCH(AE45,'[3]60-Mile'!$A$4:$A$129,0))</f>
        <v>0.8571428571428571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0.51068820558249484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171">
        <f t="shared" si="0"/>
        <v>9</v>
      </c>
      <c r="I46" s="172">
        <f>INDEX('Data Table'!$F$4:$F$128,MATCH(ANG!C46,'Data Table'!$A$4:$A$128,0))</f>
        <v>2.3635678855582571</v>
      </c>
      <c r="J46" s="191">
        <f>'Data Table'!BV43</f>
        <v>627</v>
      </c>
      <c r="K46" s="191">
        <f>'Data Table'!BW43</f>
        <v>654</v>
      </c>
      <c r="L46" s="191">
        <f>'Data Table'!BX43</f>
        <v>558</v>
      </c>
      <c r="M46" s="191">
        <f>'Data Table'!BY43</f>
        <v>632</v>
      </c>
      <c r="N46" s="191">
        <f>'Data Table'!BZ43</f>
        <v>664</v>
      </c>
      <c r="O46" s="191">
        <f>'Data Table'!CA43</f>
        <v>502</v>
      </c>
      <c r="P46" s="191">
        <f>'Data Table'!CB43</f>
        <v>463</v>
      </c>
      <c r="Q46" s="191">
        <f>'Data Table'!CC43</f>
        <v>91</v>
      </c>
      <c r="R46" s="191">
        <f>'Data Table'!CD43</f>
        <v>59</v>
      </c>
      <c r="S46" s="191">
        <f>'Data Table'!CE43</f>
        <v>121</v>
      </c>
      <c r="T46" s="191">
        <f>'Data Table'!CF43</f>
        <v>97</v>
      </c>
      <c r="U46" s="191">
        <f>'Data Table'!CG43</f>
        <v>45</v>
      </c>
      <c r="V46" s="191">
        <f>'Data Table'!CH43</f>
        <v>36</v>
      </c>
      <c r="W46" s="191">
        <f>'Data Table'!CI43</f>
        <v>11</v>
      </c>
      <c r="X46" s="191">
        <f>'Data Table'!CK43</f>
        <v>588</v>
      </c>
      <c r="Y46" s="191">
        <f>'Data Table'!CL43</f>
        <v>649</v>
      </c>
      <c r="Z46" s="191">
        <f>'Data Table'!CM43</f>
        <v>550</v>
      </c>
      <c r="AA46" s="191">
        <f>'Data Table'!CN43</f>
        <v>186</v>
      </c>
      <c r="AB46" s="191">
        <f>'Data Table'!CO43</f>
        <v>392</v>
      </c>
      <c r="AC46" s="191">
        <f>'Data Table'!CP43</f>
        <v>650</v>
      </c>
      <c r="AD46" s="200">
        <f>'Data Table'!CQ43</f>
        <v>326</v>
      </c>
      <c r="AE46" s="193" t="s">
        <v>210</v>
      </c>
      <c r="AF46" s="138">
        <f t="shared" si="1"/>
        <v>2.3635678855582571</v>
      </c>
      <c r="AG46" s="194">
        <f>INDEX('Data Table'!$BE$4:$BE$128,MATCH(ANG!C46,'Data Table'!$A$4:$A$128,0))</f>
        <v>1012.8591286044885</v>
      </c>
      <c r="AH46" s="195">
        <f>INDEX('[3]60-Mile'!$V$4:$V$129,MATCH(AE46,'[3]60-Mile'!$A$4:$A$129,0))</f>
        <v>585.71428571428567</v>
      </c>
      <c r="AI46" s="196"/>
      <c r="AJ46" s="197">
        <f>INDEX('[3]60-Mile'!$X$4:$X$129,MATCH(AE46,'[3]60-Mile'!$A$4:$A$129,0))</f>
        <v>71.929453967978546</v>
      </c>
      <c r="AK46" s="198">
        <f>INDEX('[3]60-Mile'!$AA$4:$AA$129,MATCH(AE46,'[3]60-Mile'!$A$4:$A$129,0))</f>
        <v>65.714285714285708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0.71436440928401135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171">
        <f t="shared" si="0"/>
        <v>33</v>
      </c>
      <c r="I47" s="172">
        <f>INDEX('Data Table'!$F$4:$F$128,MATCH(ANG!C47,'Data Table'!$A$4:$A$128,0))</f>
        <v>4.949398559231049E-2</v>
      </c>
      <c r="J47" s="191">
        <f>'Data Table'!BV44</f>
        <v>720</v>
      </c>
      <c r="K47" s="191">
        <f>'Data Table'!BW44</f>
        <v>664</v>
      </c>
      <c r="L47" s="191">
        <f>'Data Table'!BX44</f>
        <v>924</v>
      </c>
      <c r="M47" s="191">
        <f>'Data Table'!BY44</f>
        <v>568</v>
      </c>
      <c r="N47" s="191">
        <f>'Data Table'!BZ44</f>
        <v>668</v>
      </c>
      <c r="O47" s="191">
        <f>'Data Table'!CA44</f>
        <v>857</v>
      </c>
      <c r="P47" s="191">
        <f>'Data Table'!CB44</f>
        <v>437</v>
      </c>
      <c r="Q47" s="191">
        <f>'Data Table'!CC44</f>
        <v>24</v>
      </c>
      <c r="R47" s="191">
        <f>'Data Table'!CD44</f>
        <v>29</v>
      </c>
      <c r="S47" s="191">
        <f>'Data Table'!CE44</f>
        <v>14</v>
      </c>
      <c r="T47" s="191">
        <f>'Data Table'!CF44</f>
        <v>24</v>
      </c>
      <c r="U47" s="191">
        <f>'Data Table'!CG44</f>
        <v>14</v>
      </c>
      <c r="V47" s="191">
        <f>'Data Table'!CH44</f>
        <v>13</v>
      </c>
      <c r="W47" s="191">
        <f>'Data Table'!CI44</f>
        <v>5</v>
      </c>
      <c r="X47" s="191">
        <f>'Data Table'!CK44</f>
        <v>2925</v>
      </c>
      <c r="Y47" s="191">
        <f>'Data Table'!CL44</f>
        <v>2071</v>
      </c>
      <c r="Z47" s="191">
        <f>'Data Table'!CM44</f>
        <v>2199</v>
      </c>
      <c r="AA47" s="191">
        <f>'Data Table'!CN44</f>
        <v>1085</v>
      </c>
      <c r="AB47" s="191">
        <f>'Data Table'!CO44</f>
        <v>1954</v>
      </c>
      <c r="AC47" s="191">
        <f>'Data Table'!CP44</f>
        <v>1708</v>
      </c>
      <c r="AD47" s="200">
        <f>'Data Table'!CQ44</f>
        <v>573</v>
      </c>
      <c r="AE47" s="193" t="s">
        <v>240</v>
      </c>
      <c r="AF47" s="138">
        <f t="shared" si="1"/>
        <v>4.949398559231049E-2</v>
      </c>
      <c r="AG47" s="194">
        <f>INDEX('Data Table'!$BE$4:$BE$128,MATCH(ANG!C47,'Data Table'!$A$4:$A$128,0))</f>
        <v>938.95039411120035</v>
      </c>
      <c r="AH47" s="195">
        <f>INDEX('[3]60-Mile'!$V$4:$V$129,MATCH(AE47,'[3]60-Mile'!$A$4:$A$129,0))</f>
        <v>691.14285714285711</v>
      </c>
      <c r="AI47" s="196"/>
      <c r="AJ47" s="197">
        <f>INDEX('[3]60-Mile'!$X$4:$X$129,MATCH(AE47,'[3]60-Mile'!$A$4:$A$129,0))</f>
        <v>34.665365195061099</v>
      </c>
      <c r="AK47" s="198">
        <f>INDEX('[3]60-Mile'!$AA$4:$AA$129,MATCH(AE47,'[3]60-Mile'!$A$4:$A$129,0))</f>
        <v>17.571428571428573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0.89491627358490566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171">
        <f t="shared" si="0"/>
        <v>56</v>
      </c>
      <c r="I48" s="172">
        <f>INDEX('Data Table'!$F$4:$F$128,MATCH(ANG!C48,'Data Table'!$A$4:$A$128,0))</f>
        <v>6.943809567315929E-3</v>
      </c>
      <c r="J48" s="191">
        <f>'Data Table'!BV45</f>
        <v>101</v>
      </c>
      <c r="K48" s="191">
        <f>'Data Table'!BW45</f>
        <v>115</v>
      </c>
      <c r="L48" s="191">
        <f>'Data Table'!BX45</f>
        <v>141</v>
      </c>
      <c r="M48" s="191">
        <f>'Data Table'!BY45</f>
        <v>213</v>
      </c>
      <c r="N48" s="191">
        <f>'Data Table'!BZ45</f>
        <v>182</v>
      </c>
      <c r="O48" s="191">
        <f>'Data Table'!CA45</f>
        <v>116</v>
      </c>
      <c r="P48" s="191">
        <f>'Data Table'!CB45</f>
        <v>160</v>
      </c>
      <c r="Q48" s="191">
        <f>'Data Table'!CC45</f>
        <v>0</v>
      </c>
      <c r="R48" s="191">
        <f>'Data Table'!CD45</f>
        <v>5</v>
      </c>
      <c r="S48" s="191">
        <f>'Data Table'!CE45</f>
        <v>3</v>
      </c>
      <c r="T48" s="191">
        <f>'Data Table'!CF45</f>
        <v>3</v>
      </c>
      <c r="U48" s="191">
        <f>'Data Table'!CG45</f>
        <v>2</v>
      </c>
      <c r="V48" s="191">
        <f>'Data Table'!CH45</f>
        <v>1</v>
      </c>
      <c r="W48" s="191">
        <f>'Data Table'!CI45</f>
        <v>6</v>
      </c>
      <c r="X48" s="191">
        <f>'Data Table'!CK45</f>
        <v>1788</v>
      </c>
      <c r="Y48" s="191">
        <f>'Data Table'!CL45</f>
        <v>4386</v>
      </c>
      <c r="Z48" s="191">
        <f>'Data Table'!CM45</f>
        <v>-4032</v>
      </c>
      <c r="AA48" s="191">
        <f>'Data Table'!CN45</f>
        <v>0</v>
      </c>
      <c r="AB48" s="191">
        <f>'Data Table'!CO45</f>
        <v>-1770</v>
      </c>
      <c r="AC48" s="191">
        <f>'Data Table'!CP45</f>
        <v>1662</v>
      </c>
      <c r="AD48" s="200">
        <f>'Data Table'!CQ45</f>
        <v>-959</v>
      </c>
      <c r="AE48" s="193" t="s">
        <v>206</v>
      </c>
      <c r="AF48" s="138">
        <f t="shared" si="1"/>
        <v>6.943809567315929E-3</v>
      </c>
      <c r="AG48" s="194">
        <f>INDEX('Data Table'!$BE$4:$BE$128,MATCH(ANG!C48,'Data Table'!$A$4:$A$128,0))</f>
        <v>358.99944498316182</v>
      </c>
      <c r="AH48" s="195">
        <f>INDEX('[3]60-Mile'!$V$4:$V$129,MATCH(AE48,'[3]60-Mile'!$A$4:$A$129,0))</f>
        <v>146.85714285714286</v>
      </c>
      <c r="AI48" s="196"/>
      <c r="AJ48" s="197">
        <f>INDEX('[3]60-Mile'!$X$4:$X$129,MATCH(AE48,'[3]60-Mile'!$A$4:$A$129,0))</f>
        <v>15.07381839456326</v>
      </c>
      <c r="AK48" s="198">
        <f>INDEX('[3]60-Mile'!$AA$4:$AA$129,MATCH(AE48,'[3]60-Mile'!$A$4:$A$129,0))</f>
        <v>2.8571428571428572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0.82096059268600252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171">
        <f t="shared" si="0"/>
        <v>45</v>
      </c>
      <c r="I49" s="172">
        <f>INDEX('Data Table'!$F$4:$F$128,MATCH(ANG!C49,'Data Table'!$A$4:$A$128,0))</f>
        <v>1.5983998417173056E-2</v>
      </c>
      <c r="J49" s="191">
        <f>'Data Table'!BV46</f>
        <v>78</v>
      </c>
      <c r="K49" s="191">
        <f>'Data Table'!BW46</f>
        <v>112</v>
      </c>
      <c r="L49" s="191">
        <f>'Data Table'!BX46</f>
        <v>59</v>
      </c>
      <c r="M49" s="191">
        <f>'Data Table'!BY46</f>
        <v>77</v>
      </c>
      <c r="N49" s="191">
        <f>'Data Table'!BZ46</f>
        <v>88</v>
      </c>
      <c r="O49" s="191">
        <f>'Data Table'!CA46</f>
        <v>78</v>
      </c>
      <c r="P49" s="191">
        <f>'Data Table'!CB46</f>
        <v>131</v>
      </c>
      <c r="Q49" s="191">
        <f>'Data Table'!CC46</f>
        <v>3</v>
      </c>
      <c r="R49" s="191">
        <f>'Data Table'!CD46</f>
        <v>7</v>
      </c>
      <c r="S49" s="191">
        <f>'Data Table'!CE46</f>
        <v>4</v>
      </c>
      <c r="T49" s="191">
        <f>'Data Table'!CF46</f>
        <v>3</v>
      </c>
      <c r="U49" s="191">
        <f>'Data Table'!CG46</f>
        <v>1</v>
      </c>
      <c r="V49" s="191">
        <f>'Data Table'!CH46</f>
        <v>4</v>
      </c>
      <c r="W49" s="191">
        <f>'Data Table'!CI46</f>
        <v>4</v>
      </c>
      <c r="X49" s="191">
        <f>'Data Table'!CK46</f>
        <v>0</v>
      </c>
      <c r="Y49" s="191">
        <f>'Data Table'!CL46</f>
        <v>-2142</v>
      </c>
      <c r="Z49" s="191">
        <f>'Data Table'!CM46</f>
        <v>6138</v>
      </c>
      <c r="AA49" s="191">
        <f>'Data Table'!CN46</f>
        <v>-90</v>
      </c>
      <c r="AB49" s="191">
        <f>'Data Table'!CO46</f>
        <v>5116</v>
      </c>
      <c r="AC49" s="191">
        <f>'Data Table'!CP46</f>
        <v>-17</v>
      </c>
      <c r="AD49" s="200">
        <f>'Data Table'!CQ46</f>
        <v>0</v>
      </c>
      <c r="AE49" s="193" t="s">
        <v>195</v>
      </c>
      <c r="AF49" s="138">
        <f t="shared" si="1"/>
        <v>1.5983998417173056E-2</v>
      </c>
      <c r="AG49" s="194">
        <f>INDEX('Data Table'!$BE$4:$BE$128,MATCH(ANG!C49,'Data Table'!$A$4:$A$128,0))</f>
        <v>802.70644675430935</v>
      </c>
      <c r="AH49" s="195">
        <f>INDEX('[3]60-Mile'!$V$4:$V$129,MATCH(AE49,'[3]60-Mile'!$A$4:$A$129,0))</f>
        <v>89</v>
      </c>
      <c r="AI49" s="196"/>
      <c r="AJ49" s="197">
        <f>INDEX('[3]60-Mile'!$X$4:$X$129,MATCH(AE49,'[3]60-Mile'!$A$4:$A$129,0))</f>
        <v>27.078413507131035</v>
      </c>
      <c r="AK49" s="198">
        <f>INDEX('[3]60-Mile'!$AA$4:$AA$129,MATCH(AE49,'[3]60-Mile'!$A$4:$A$129,0))</f>
        <v>3.7142857142857144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0.75388447761194033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171">
        <f t="shared" si="0"/>
        <v>121</v>
      </c>
      <c r="I50" s="172">
        <f>INDEX('Data Table'!$F$4:$F$128,MATCH(ANG!C50,'Data Table'!$A$4:$A$128,0))</f>
        <v>7.2429126141000076E-9</v>
      </c>
      <c r="J50" s="191">
        <f>'Data Table'!BV47</f>
        <v>0</v>
      </c>
      <c r="K50" s="191">
        <f>'Data Table'!BW47</f>
        <v>1</v>
      </c>
      <c r="L50" s="191">
        <f>'Data Table'!BX47</f>
        <v>1</v>
      </c>
      <c r="M50" s="191">
        <f>'Data Table'!BY47</f>
        <v>1</v>
      </c>
      <c r="N50" s="191">
        <f>'Data Table'!BZ47</f>
        <v>0</v>
      </c>
      <c r="O50" s="191">
        <f>'Data Table'!CA47</f>
        <v>0</v>
      </c>
      <c r="P50" s="191">
        <f>'Data Table'!CB47</f>
        <v>4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1819</v>
      </c>
      <c r="Y50" s="191">
        <f>'Data Table'!CL47</f>
        <v>1894</v>
      </c>
      <c r="Z50" s="191">
        <f>'Data Table'!CM47</f>
        <v>2974</v>
      </c>
      <c r="AA50" s="191">
        <f>'Data Table'!CN47</f>
        <v>1993</v>
      </c>
      <c r="AB50" s="191">
        <f>'Data Table'!CO47</f>
        <v>781</v>
      </c>
      <c r="AC50" s="191">
        <f>'Data Table'!CP47</f>
        <v>339</v>
      </c>
      <c r="AD50" s="200">
        <f>'Data Table'!CQ47</f>
        <v>3078</v>
      </c>
      <c r="AE50" s="193" t="s">
        <v>200</v>
      </c>
      <c r="AF50" s="138">
        <f t="shared" si="1"/>
        <v>7.2429126141000076E-9</v>
      </c>
      <c r="AG50" s="194">
        <f>INDEX('Data Table'!$BE$4:$BE$128,MATCH(ANG!C50,'Data Table'!$A$4:$A$128,0))</f>
        <v>51.889029048909883</v>
      </c>
      <c r="AH50" s="195">
        <f>INDEX('[3]60-Mile'!$V$4:$V$129,MATCH(AE50,'[3]60-Mile'!$A$4:$A$129,0))</f>
        <v>1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0.86047278750591571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171">
        <f t="shared" si="0"/>
        <v>18</v>
      </c>
      <c r="I51" s="172">
        <f>INDEX('Data Table'!$F$4:$F$128,MATCH(ANG!C51,'Data Table'!$A$4:$A$128,0))</f>
        <v>0.24404917960353381</v>
      </c>
      <c r="J51" s="191">
        <f>'Data Table'!BV48</f>
        <v>51</v>
      </c>
      <c r="K51" s="191">
        <f>'Data Table'!BW48</f>
        <v>63</v>
      </c>
      <c r="L51" s="191">
        <f>'Data Table'!BX48</f>
        <v>55</v>
      </c>
      <c r="M51" s="191">
        <f>'Data Table'!BY48</f>
        <v>66</v>
      </c>
      <c r="N51" s="191">
        <f>'Data Table'!BZ48</f>
        <v>115</v>
      </c>
      <c r="O51" s="191">
        <f>'Data Table'!CA48</f>
        <v>48</v>
      </c>
      <c r="P51" s="191">
        <f>'Data Table'!CB48</f>
        <v>51</v>
      </c>
      <c r="Q51" s="191">
        <f>'Data Table'!CC48</f>
        <v>7</v>
      </c>
      <c r="R51" s="191">
        <f>'Data Table'!CD48</f>
        <v>4</v>
      </c>
      <c r="S51" s="191">
        <f>'Data Table'!CE48</f>
        <v>7</v>
      </c>
      <c r="T51" s="191">
        <f>'Data Table'!CF48</f>
        <v>5</v>
      </c>
      <c r="U51" s="191">
        <f>'Data Table'!CG48</f>
        <v>4</v>
      </c>
      <c r="V51" s="191">
        <f>'Data Table'!CH48</f>
        <v>4</v>
      </c>
      <c r="W51" s="191">
        <f>'Data Table'!CI48</f>
        <v>3</v>
      </c>
      <c r="X51" s="191">
        <f>'Data Table'!CK48</f>
        <v>51192</v>
      </c>
      <c r="Y51" s="191">
        <f>'Data Table'!CL48</f>
        <v>53079</v>
      </c>
      <c r="Z51" s="191">
        <f>'Data Table'!CM48</f>
        <v>55730</v>
      </c>
      <c r="AA51" s="191">
        <f>'Data Table'!CN48</f>
        <v>66815</v>
      </c>
      <c r="AB51" s="191">
        <f>'Data Table'!CO48</f>
        <v>52625</v>
      </c>
      <c r="AC51" s="191">
        <f>'Data Table'!CP48</f>
        <v>51034</v>
      </c>
      <c r="AD51" s="200">
        <f>'Data Table'!CQ48</f>
        <v>43143</v>
      </c>
      <c r="AE51" s="193" t="s">
        <v>238</v>
      </c>
      <c r="AF51" s="138">
        <f t="shared" si="1"/>
        <v>0.24404917960353381</v>
      </c>
      <c r="AG51" s="194">
        <f>INDEX('Data Table'!$BE$4:$BE$128,MATCH(ANG!C51,'Data Table'!$A$4:$A$128,0))</f>
        <v>334.08848282848243</v>
      </c>
      <c r="AH51" s="195">
        <f>INDEX('[3]60-Mile'!$V$4:$V$129,MATCH(AE51,'[3]60-Mile'!$A$4:$A$129,0))</f>
        <v>64.142857142857139</v>
      </c>
      <c r="AI51" s="196"/>
      <c r="AJ51" s="197">
        <f>INDEX('[3]60-Mile'!$X$4:$X$129,MATCH(AE51,'[3]60-Mile'!$A$4:$A$129,0))</f>
        <v>18.18663488451184</v>
      </c>
      <c r="AK51" s="198">
        <f>INDEX('[3]60-Mile'!$AA$4:$AA$129,MATCH(AE51,'[3]60-Mile'!$A$4:$A$129,0))</f>
        <v>4.8571428571428568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171">
        <f t="shared" si="0"/>
        <v>7</v>
      </c>
      <c r="I52" s="172">
        <f>INDEX('Data Table'!$F$4:$F$128,MATCH(ANG!C52,'Data Table'!$A$4:$A$128,0))</f>
        <v>3.7148810646068267</v>
      </c>
      <c r="J52" s="191">
        <f>'Data Table'!BV49</f>
        <v>1180</v>
      </c>
      <c r="K52" s="191">
        <f>'Data Table'!BW49</f>
        <v>1205</v>
      </c>
      <c r="L52" s="191">
        <f>'Data Table'!BX49</f>
        <v>1284</v>
      </c>
      <c r="M52" s="191">
        <f>'Data Table'!BY49</f>
        <v>1205</v>
      </c>
      <c r="N52" s="191">
        <f>'Data Table'!BZ49</f>
        <v>1129</v>
      </c>
      <c r="O52" s="191">
        <f>'Data Table'!CA49</f>
        <v>1260</v>
      </c>
      <c r="P52" s="191">
        <f>'Data Table'!CB49</f>
        <v>781</v>
      </c>
      <c r="Q52" s="191">
        <f>'Data Table'!CC49</f>
        <v>55</v>
      </c>
      <c r="R52" s="191">
        <f>'Data Table'!CD49</f>
        <v>64</v>
      </c>
      <c r="S52" s="191">
        <f>'Data Table'!CE49</f>
        <v>62</v>
      </c>
      <c r="T52" s="191">
        <f>'Data Table'!CF49</f>
        <v>48</v>
      </c>
      <c r="U52" s="191">
        <f>'Data Table'!CG49</f>
        <v>49</v>
      </c>
      <c r="V52" s="191">
        <f>'Data Table'!CH49</f>
        <v>32</v>
      </c>
      <c r="W52" s="191">
        <f>'Data Table'!CI49</f>
        <v>15</v>
      </c>
      <c r="X52" s="191">
        <f>'Data Table'!CK49</f>
        <v>3740</v>
      </c>
      <c r="Y52" s="191">
        <f>'Data Table'!CL49</f>
        <v>633</v>
      </c>
      <c r="Z52" s="191">
        <f>'Data Table'!CM49</f>
        <v>1588</v>
      </c>
      <c r="AA52" s="191">
        <f>'Data Table'!CN49</f>
        <v>2530</v>
      </c>
      <c r="AB52" s="191">
        <f>'Data Table'!CO49</f>
        <v>2517</v>
      </c>
      <c r="AC52" s="191">
        <f>'Data Table'!CP49</f>
        <v>2390</v>
      </c>
      <c r="AD52" s="200">
        <f>'Data Table'!CQ49</f>
        <v>1579</v>
      </c>
      <c r="AE52" s="193" t="s">
        <v>205</v>
      </c>
      <c r="AF52" s="138">
        <f t="shared" si="1"/>
        <v>3.7148810646068267</v>
      </c>
      <c r="AG52" s="194">
        <f>INDEX('Data Table'!$BE$4:$BE$128,MATCH(ANG!C52,'Data Table'!$A$4:$A$128,0))</f>
        <v>950.76239107150877</v>
      </c>
      <c r="AH52" s="195">
        <f>INDEX('[3]60-Mile'!$V$4:$V$129,MATCH(AE52,'[3]60-Mile'!$A$4:$A$129,0))</f>
        <v>1149.1428571428571</v>
      </c>
      <c r="AI52" s="196"/>
      <c r="AJ52" s="197">
        <f>INDEX('[3]60-Mile'!$X$4:$X$129,MATCH(AE52,'[3]60-Mile'!$A$4:$A$129,0))</f>
        <v>45.356495751621367</v>
      </c>
      <c r="AK52" s="198">
        <f>INDEX('[3]60-Mile'!$AA$4:$AA$129,MATCH(AE52,'[3]60-Mile'!$A$4:$A$129,0))</f>
        <v>46.428571428571431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0.89912709034965388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171">
        <f t="shared" si="0"/>
        <v>3</v>
      </c>
      <c r="I53" s="172">
        <f>INDEX('Data Table'!$F$4:$F$128,MATCH(ANG!C53,'Data Table'!$A$4:$A$128,0))</f>
        <v>13.262933352351942</v>
      </c>
      <c r="J53" s="191">
        <f>'Data Table'!BV50</f>
        <v>518</v>
      </c>
      <c r="K53" s="191">
        <f>'Data Table'!BW50</f>
        <v>540</v>
      </c>
      <c r="L53" s="191">
        <f>'Data Table'!BX50</f>
        <v>401</v>
      </c>
      <c r="M53" s="191">
        <f>'Data Table'!BY50</f>
        <v>572</v>
      </c>
      <c r="N53" s="191">
        <f>'Data Table'!BZ50</f>
        <v>410</v>
      </c>
      <c r="O53" s="191">
        <f>'Data Table'!CA50</f>
        <v>255</v>
      </c>
      <c r="P53" s="191">
        <f>'Data Table'!CB50</f>
        <v>342</v>
      </c>
      <c r="Q53" s="191">
        <f>'Data Table'!CC50</f>
        <v>61</v>
      </c>
      <c r="R53" s="191">
        <f>'Data Table'!CD50</f>
        <v>77</v>
      </c>
      <c r="S53" s="191">
        <f>'Data Table'!CE50</f>
        <v>122</v>
      </c>
      <c r="T53" s="191">
        <f>'Data Table'!CF50</f>
        <v>93</v>
      </c>
      <c r="U53" s="191">
        <f>'Data Table'!CG50</f>
        <v>43</v>
      </c>
      <c r="V53" s="191">
        <f>'Data Table'!CH50</f>
        <v>48</v>
      </c>
      <c r="W53" s="191">
        <f>'Data Table'!CI50</f>
        <v>19</v>
      </c>
      <c r="X53" s="191">
        <f>'Data Table'!CK50</f>
        <v>14513</v>
      </c>
      <c r="Y53" s="191">
        <f>'Data Table'!CL50</f>
        <v>15689</v>
      </c>
      <c r="Z53" s="191">
        <f>'Data Table'!CM50</f>
        <v>53102</v>
      </c>
      <c r="AA53" s="191">
        <f>'Data Table'!CN50</f>
        <v>-5013</v>
      </c>
      <c r="AB53" s="191">
        <f>'Data Table'!CO50</f>
        <v>38267</v>
      </c>
      <c r="AC53" s="191">
        <f>'Data Table'!CP50</f>
        <v>11334</v>
      </c>
      <c r="AD53" s="200">
        <f>'Data Table'!CQ50</f>
        <v>11418</v>
      </c>
      <c r="AE53" s="193" t="s">
        <v>174</v>
      </c>
      <c r="AF53" s="138">
        <f t="shared" si="1"/>
        <v>13.262933352351942</v>
      </c>
      <c r="AG53" s="194">
        <f>INDEX('Data Table'!$BE$4:$BE$128,MATCH(ANG!C53,'Data Table'!$A$4:$A$128,0))</f>
        <v>1436.2666940005433</v>
      </c>
      <c r="AH53" s="195">
        <f>INDEX('[3]60-Mile'!$V$4:$V$129,MATCH(AE53,'[3]60-Mile'!$A$4:$A$129,0))</f>
        <v>434</v>
      </c>
      <c r="AI53" s="196"/>
      <c r="AJ53" s="197">
        <f>INDEX('[3]60-Mile'!$X$4:$X$129,MATCH(AE53,'[3]60-Mile'!$A$4:$A$129,0))</f>
        <v>98.019532123652553</v>
      </c>
      <c r="AK53" s="198">
        <f>INDEX('[3]60-Mile'!$AA$4:$AA$129,MATCH(AE53,'[3]60-Mile'!$A$4:$A$129,0))</f>
        <v>66.142857142857139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0.94912697465148299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171">
        <f t="shared" si="0"/>
        <v>71</v>
      </c>
      <c r="I54" s="172">
        <f>INDEX('Data Table'!$F$4:$F$128,MATCH(ANG!C54,'Data Table'!$A$4:$A$128,0))</f>
        <v>2.9025267250521779E-3</v>
      </c>
      <c r="J54" s="191">
        <f>'Data Table'!BV51</f>
        <v>143</v>
      </c>
      <c r="K54" s="191">
        <f>'Data Table'!BW51</f>
        <v>208</v>
      </c>
      <c r="L54" s="191">
        <f>'Data Table'!BX51</f>
        <v>238</v>
      </c>
      <c r="M54" s="191">
        <f>'Data Table'!BY51</f>
        <v>238</v>
      </c>
      <c r="N54" s="191">
        <f>'Data Table'!BZ51</f>
        <v>191</v>
      </c>
      <c r="O54" s="191">
        <f>'Data Table'!CA51</f>
        <v>229</v>
      </c>
      <c r="P54" s="191">
        <f>'Data Table'!CB51</f>
        <v>198</v>
      </c>
      <c r="Q54" s="191">
        <f>'Data Table'!CC51</f>
        <v>18</v>
      </c>
      <c r="R54" s="191">
        <f>'Data Table'!CD51</f>
        <v>22</v>
      </c>
      <c r="S54" s="191">
        <f>'Data Table'!CE51</f>
        <v>7</v>
      </c>
      <c r="T54" s="191">
        <f>'Data Table'!CF51</f>
        <v>8</v>
      </c>
      <c r="U54" s="191">
        <f>'Data Table'!CG51</f>
        <v>4</v>
      </c>
      <c r="V54" s="191">
        <f>'Data Table'!CH51</f>
        <v>3</v>
      </c>
      <c r="W54" s="191">
        <f>'Data Table'!CI51</f>
        <v>7</v>
      </c>
      <c r="X54" s="191">
        <f>'Data Table'!CK51</f>
        <v>11777</v>
      </c>
      <c r="Y54" s="191">
        <f>'Data Table'!CL51</f>
        <v>6246</v>
      </c>
      <c r="Z54" s="191">
        <f>'Data Table'!CM51</f>
        <v>4184</v>
      </c>
      <c r="AA54" s="191">
        <f>'Data Table'!CN51</f>
        <v>8801</v>
      </c>
      <c r="AB54" s="191">
        <f>'Data Table'!CO51</f>
        <v>6848</v>
      </c>
      <c r="AC54" s="191">
        <f>'Data Table'!CP51</f>
        <v>4184</v>
      </c>
      <c r="AD54" s="200">
        <f>'Data Table'!CQ51</f>
        <v>10322</v>
      </c>
      <c r="AE54" s="193" t="s">
        <v>226</v>
      </c>
      <c r="AF54" s="138">
        <f t="shared" si="1"/>
        <v>2.9025267250521779E-3</v>
      </c>
      <c r="AG54" s="194">
        <f>INDEX('Data Table'!$BE$4:$BE$128,MATCH(ANG!C54,'Data Table'!$A$4:$A$128,0))</f>
        <v>385.72412674361317</v>
      </c>
      <c r="AH54" s="195">
        <f>INDEX('[3]60-Mile'!$V$4:$V$129,MATCH(AE54,'[3]60-Mile'!$A$4:$A$129,0))</f>
        <v>206.42857142857142</v>
      </c>
      <c r="AI54" s="196"/>
      <c r="AJ54" s="197">
        <f>INDEX('[3]60-Mile'!$X$4:$X$129,MATCH(AE54,'[3]60-Mile'!$A$4:$A$129,0))</f>
        <v>15.19659387243585</v>
      </c>
      <c r="AK54" s="198">
        <f>INDEX('[3]60-Mile'!$AA$4:$AA$129,MATCH(AE54,'[3]60-Mile'!$A$4:$A$129,0))</f>
        <v>9.8571428571428577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0.9880466670747553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171">
        <f t="shared" si="0"/>
        <v>59</v>
      </c>
      <c r="I55" s="172">
        <f>INDEX('Data Table'!$F$4:$F$128,MATCH(ANG!C55,'Data Table'!$A$4:$A$128,0))</f>
        <v>5.6408790832113438E-3</v>
      </c>
      <c r="J55" s="191">
        <f>'Data Table'!BV52</f>
        <v>121</v>
      </c>
      <c r="K55" s="191">
        <f>'Data Table'!BW52</f>
        <v>176</v>
      </c>
      <c r="L55" s="191">
        <f>'Data Table'!BX52</f>
        <v>186</v>
      </c>
      <c r="M55" s="191">
        <f>'Data Table'!BY52</f>
        <v>153</v>
      </c>
      <c r="N55" s="191">
        <f>'Data Table'!BZ52</f>
        <v>122</v>
      </c>
      <c r="O55" s="191">
        <f>'Data Table'!CA52</f>
        <v>156</v>
      </c>
      <c r="P55" s="191">
        <f>'Data Table'!CB52</f>
        <v>99</v>
      </c>
      <c r="Q55" s="191">
        <f>'Data Table'!CC52</f>
        <v>15</v>
      </c>
      <c r="R55" s="191">
        <f>'Data Table'!CD52</f>
        <v>17</v>
      </c>
      <c r="S55" s="191">
        <f>'Data Table'!CE52</f>
        <v>6</v>
      </c>
      <c r="T55" s="191">
        <f>'Data Table'!CF52</f>
        <v>4</v>
      </c>
      <c r="U55" s="191">
        <f>'Data Table'!CG52</f>
        <v>5</v>
      </c>
      <c r="V55" s="191">
        <f>'Data Table'!CH52</f>
        <v>2</v>
      </c>
      <c r="W55" s="191">
        <f>'Data Table'!CI52</f>
        <v>2</v>
      </c>
      <c r="X55" s="191">
        <f>'Data Table'!CK52</f>
        <v>11777</v>
      </c>
      <c r="Y55" s="191">
        <f>'Data Table'!CL52</f>
        <v>6246</v>
      </c>
      <c r="Z55" s="191">
        <f>'Data Table'!CM52</f>
        <v>4184</v>
      </c>
      <c r="AA55" s="191">
        <f>'Data Table'!CN52</f>
        <v>8801</v>
      </c>
      <c r="AB55" s="191">
        <f>'Data Table'!CO52</f>
        <v>6848</v>
      </c>
      <c r="AC55" s="191">
        <f>'Data Table'!CP52</f>
        <v>4184</v>
      </c>
      <c r="AD55" s="200">
        <f>'Data Table'!CQ52</f>
        <v>10322</v>
      </c>
      <c r="AE55" s="193" t="s">
        <v>203</v>
      </c>
      <c r="AF55" s="138">
        <f t="shared" si="1"/>
        <v>5.6408790832113438E-3</v>
      </c>
      <c r="AG55" s="194">
        <f>INDEX('Data Table'!$BE$4:$BE$128,MATCH(ANG!C55,'Data Table'!$A$4:$A$128,0))</f>
        <v>401.75028516455336</v>
      </c>
      <c r="AH55" s="195">
        <f>INDEX('[3]60-Mile'!$V$4:$V$129,MATCH(AE55,'[3]60-Mile'!$A$4:$A$129,0))</f>
        <v>144.71428571428572</v>
      </c>
      <c r="AI55" s="196"/>
      <c r="AJ55" s="197">
        <f>INDEX('[3]60-Mile'!$X$4:$X$129,MATCH(AE55,'[3]60-Mile'!$A$4:$A$129,0))</f>
        <v>17.862656585323531</v>
      </c>
      <c r="AK55" s="198">
        <f>INDEX('[3]60-Mile'!$AA$4:$AA$129,MATCH(AE55,'[3]60-Mile'!$A$4:$A$129,0))</f>
        <v>7.2857142857142856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0.89491627358490566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171">
        <f t="shared" si="0"/>
        <v>27</v>
      </c>
      <c r="I56" s="172">
        <f>INDEX('Data Table'!$F$4:$F$128,MATCH(ANG!C56,'Data Table'!$A$4:$A$128,0))</f>
        <v>6.0410375290711756E-2</v>
      </c>
      <c r="J56" s="191">
        <f>'Data Table'!BV53</f>
        <v>49</v>
      </c>
      <c r="K56" s="191">
        <f>'Data Table'!BW53</f>
        <v>132</v>
      </c>
      <c r="L56" s="191">
        <f>'Data Table'!BX53</f>
        <v>97</v>
      </c>
      <c r="M56" s="191">
        <f>'Data Table'!BY53</f>
        <v>609</v>
      </c>
      <c r="N56" s="191">
        <f>'Data Table'!BZ53</f>
        <v>153</v>
      </c>
      <c r="O56" s="191">
        <f>'Data Table'!CA53</f>
        <v>240</v>
      </c>
      <c r="P56" s="191">
        <f>'Data Table'!CB53</f>
        <v>95</v>
      </c>
      <c r="Q56" s="191">
        <f>'Data Table'!CC53</f>
        <v>18</v>
      </c>
      <c r="R56" s="191">
        <f>'Data Table'!CD53</f>
        <v>11</v>
      </c>
      <c r="S56" s="191">
        <f>'Data Table'!CE53</f>
        <v>22</v>
      </c>
      <c r="T56" s="191">
        <f>'Data Table'!CF53</f>
        <v>123</v>
      </c>
      <c r="U56" s="191">
        <f>'Data Table'!CG53</f>
        <v>18</v>
      </c>
      <c r="V56" s="191">
        <f>'Data Table'!CH53</f>
        <v>3</v>
      </c>
      <c r="W56" s="191">
        <f>'Data Table'!CI53</f>
        <v>11</v>
      </c>
      <c r="X56" s="191">
        <f>'Data Table'!CK53</f>
        <v>11777</v>
      </c>
      <c r="Y56" s="191">
        <f>'Data Table'!CL53</f>
        <v>6246</v>
      </c>
      <c r="Z56" s="191">
        <f>'Data Table'!CM53</f>
        <v>4184</v>
      </c>
      <c r="AA56" s="191">
        <f>'Data Table'!CN53</f>
        <v>8801</v>
      </c>
      <c r="AB56" s="191">
        <f>'Data Table'!CO53</f>
        <v>6848</v>
      </c>
      <c r="AC56" s="191">
        <f>'Data Table'!CP53</f>
        <v>4184</v>
      </c>
      <c r="AD56" s="200">
        <f>'Data Table'!CQ53</f>
        <v>10322</v>
      </c>
      <c r="AE56" s="193" t="s">
        <v>228</v>
      </c>
      <c r="AF56" s="138">
        <f t="shared" si="1"/>
        <v>6.0410375290711756E-2</v>
      </c>
      <c r="AG56" s="194">
        <f>INDEX('Data Table'!$BE$4:$BE$128,MATCH(ANG!C56,'Data Table'!$A$4:$A$128,0))</f>
        <v>756.61978313232885</v>
      </c>
      <c r="AH56" s="195">
        <f>INDEX('[3]60-Mile'!$V$4:$V$129,MATCH(AE56,'[3]60-Mile'!$A$4:$A$129,0))</f>
        <v>196.42857142857142</v>
      </c>
      <c r="AI56" s="196"/>
      <c r="AJ56" s="197">
        <f>INDEX('[3]60-Mile'!$X$4:$X$129,MATCH(AE56,'[3]60-Mile'!$A$4:$A$129,0))</f>
        <v>86.847307989440367</v>
      </c>
      <c r="AK56" s="198">
        <f>INDEX('[3]60-Mile'!$AA$4:$AA$129,MATCH(AE56,'[3]60-Mile'!$A$4:$A$129,0))</f>
        <v>29.428571428571427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0.92216678625291182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171">
        <f t="shared" si="0"/>
        <v>98</v>
      </c>
      <c r="I57" s="172">
        <f>INDEX('Data Table'!$F$4:$F$128,MATCH(ANG!C57,'Data Table'!$A$4:$A$128,0))</f>
        <v>2.5967395659640221E-5</v>
      </c>
      <c r="J57" s="191">
        <f>'Data Table'!BV54</f>
        <v>20</v>
      </c>
      <c r="K57" s="191">
        <f>'Data Table'!BW54</f>
        <v>19</v>
      </c>
      <c r="L57" s="191">
        <f>'Data Table'!BX54</f>
        <v>38</v>
      </c>
      <c r="M57" s="191">
        <f>'Data Table'!BY54</f>
        <v>41</v>
      </c>
      <c r="N57" s="191">
        <f>'Data Table'!BZ54</f>
        <v>26</v>
      </c>
      <c r="O57" s="191">
        <f>'Data Table'!CA54</f>
        <v>25</v>
      </c>
      <c r="P57" s="191">
        <f>'Data Table'!CB54</f>
        <v>17</v>
      </c>
      <c r="Q57" s="191">
        <f>'Data Table'!CC54</f>
        <v>4</v>
      </c>
      <c r="R57" s="191">
        <f>'Data Table'!CD54</f>
        <v>3</v>
      </c>
      <c r="S57" s="191">
        <f>'Data Table'!CE54</f>
        <v>8</v>
      </c>
      <c r="T57" s="191">
        <f>'Data Table'!CF54</f>
        <v>4</v>
      </c>
      <c r="U57" s="191">
        <f>'Data Table'!CG54</f>
        <v>7</v>
      </c>
      <c r="V57" s="191">
        <f>'Data Table'!CH54</f>
        <v>0</v>
      </c>
      <c r="W57" s="191">
        <f>'Data Table'!CI54</f>
        <v>1</v>
      </c>
      <c r="X57" s="191">
        <f>'Data Table'!CK54</f>
        <v>1146</v>
      </c>
      <c r="Y57" s="191">
        <f>'Data Table'!CL54</f>
        <v>3579</v>
      </c>
      <c r="Z57" s="191">
        <f>'Data Table'!CM54</f>
        <v>1584</v>
      </c>
      <c r="AA57" s="191">
        <f>'Data Table'!CN54</f>
        <v>1702</v>
      </c>
      <c r="AB57" s="191">
        <f>'Data Table'!CO54</f>
        <v>2733</v>
      </c>
      <c r="AC57" s="191">
        <f>'Data Table'!CP54</f>
        <v>2980</v>
      </c>
      <c r="AD57" s="200">
        <f>'Data Table'!CQ54</f>
        <v>1787</v>
      </c>
      <c r="AE57" s="193" t="s">
        <v>194</v>
      </c>
      <c r="AF57" s="138">
        <f t="shared" si="1"/>
        <v>2.5967395659640221E-5</v>
      </c>
      <c r="AG57" s="194">
        <f>INDEX('Data Table'!$BE$4:$BE$128,MATCH(ANG!C57,'Data Table'!$A$4:$A$128,0))</f>
        <v>310.71915696642435</v>
      </c>
      <c r="AH57" s="195">
        <f>INDEX('[3]60-Mile'!$V$4:$V$129,MATCH(AE57,'[3]60-Mile'!$A$4:$A$129,0))</f>
        <v>26.571428571428573</v>
      </c>
      <c r="AI57" s="196"/>
      <c r="AJ57" s="197">
        <f>INDEX('[3]60-Mile'!$X$4:$X$129,MATCH(AE57,'[3]60-Mile'!$A$4:$A$129,0))</f>
        <v>26.344799237682405</v>
      </c>
      <c r="AK57" s="198">
        <f>INDEX('[3]60-Mile'!$AA$4:$AA$129,MATCH(AE57,'[3]60-Mile'!$A$4:$A$129,0))</f>
        <v>3.8571428571428572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0.73282851985559572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171">
        <f t="shared" si="0"/>
        <v>29</v>
      </c>
      <c r="I58" s="172">
        <f>INDEX('Data Table'!$F$4:$F$128,MATCH(ANG!C58,'Data Table'!$A$4:$A$128,0))</f>
        <v>5.7083171405191473E-2</v>
      </c>
      <c r="J58" s="191">
        <f>'Data Table'!BV55</f>
        <v>32</v>
      </c>
      <c r="K58" s="191">
        <f>'Data Table'!BW55</f>
        <v>18</v>
      </c>
      <c r="L58" s="191">
        <f>'Data Table'!BX55</f>
        <v>26</v>
      </c>
      <c r="M58" s="191">
        <f>'Data Table'!BY55</f>
        <v>22</v>
      </c>
      <c r="N58" s="191">
        <f>'Data Table'!BZ55</f>
        <v>15</v>
      </c>
      <c r="O58" s="191">
        <f>'Data Table'!CA55</f>
        <v>6</v>
      </c>
      <c r="P58" s="191">
        <f>'Data Table'!CB55</f>
        <v>13</v>
      </c>
      <c r="Q58" s="191">
        <f>'Data Table'!CC55</f>
        <v>2</v>
      </c>
      <c r="R58" s="191">
        <f>'Data Table'!CD55</f>
        <v>0</v>
      </c>
      <c r="S58" s="191">
        <f>'Data Table'!CE55</f>
        <v>1</v>
      </c>
      <c r="T58" s="191">
        <f>'Data Table'!CF55</f>
        <v>0</v>
      </c>
      <c r="U58" s="191">
        <f>'Data Table'!CG55</f>
        <v>3</v>
      </c>
      <c r="V58" s="191">
        <f>'Data Table'!CH55</f>
        <v>0</v>
      </c>
      <c r="W58" s="191">
        <f>'Data Table'!CI55</f>
        <v>2</v>
      </c>
      <c r="X58" s="191">
        <f>'Data Table'!CK55</f>
        <v>14651</v>
      </c>
      <c r="Y58" s="191">
        <f>'Data Table'!CL55</f>
        <v>13551</v>
      </c>
      <c r="Z58" s="191">
        <f>'Data Table'!CM55</f>
        <v>7343</v>
      </c>
      <c r="AA58" s="191">
        <f>'Data Table'!CN55</f>
        <v>11405</v>
      </c>
      <c r="AB58" s="191">
        <f>'Data Table'!CO55</f>
        <v>12030</v>
      </c>
      <c r="AC58" s="191">
        <f>'Data Table'!CP55</f>
        <v>3003</v>
      </c>
      <c r="AD58" s="200">
        <f>'Data Table'!CQ55</f>
        <v>12339</v>
      </c>
      <c r="AE58" s="193" t="s">
        <v>180</v>
      </c>
      <c r="AF58" s="138">
        <f t="shared" si="1"/>
        <v>5.7083171405191473E-2</v>
      </c>
      <c r="AG58" s="194">
        <f>INDEX('Data Table'!$BE$4:$BE$128,MATCH(ANG!C58,'Data Table'!$A$4:$A$128,0))</f>
        <v>144.19431022902086</v>
      </c>
      <c r="AH58" s="195">
        <f>INDEX('[3]60-Mile'!$V$4:$V$129,MATCH(AE58,'[3]60-Mile'!$A$4:$A$129,0))</f>
        <v>18.857142857142858</v>
      </c>
      <c r="AI58" s="196"/>
      <c r="AJ58" s="197">
        <f>INDEX('[3]60-Mile'!$X$4:$X$129,MATCH(AE58,'[3]60-Mile'!$A$4:$A$129,0))</f>
        <v>8.8834961974302864</v>
      </c>
      <c r="AK58" s="198">
        <f>INDEX('[3]60-Mile'!$AA$4:$AA$129,MATCH(AE58,'[3]60-Mile'!$A$4:$A$129,0))</f>
        <v>1.1428571428571428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171">
        <f t="shared" si="0"/>
        <v>30</v>
      </c>
      <c r="I59" s="172">
        <f>INDEX('Data Table'!$F$4:$F$128,MATCH(ANG!C59,'Data Table'!$A$4:$A$128,0))</f>
        <v>5.6696178865493198E-2</v>
      </c>
      <c r="J59" s="191">
        <f>'Data Table'!BV56</f>
        <v>45</v>
      </c>
      <c r="K59" s="191">
        <f>'Data Table'!BW56</f>
        <v>73</v>
      </c>
      <c r="L59" s="191">
        <f>'Data Table'!BX56</f>
        <v>107</v>
      </c>
      <c r="M59" s="191">
        <f>'Data Table'!BY56</f>
        <v>98</v>
      </c>
      <c r="N59" s="191">
        <f>'Data Table'!BZ56</f>
        <v>58</v>
      </c>
      <c r="O59" s="191">
        <f>'Data Table'!CA56</f>
        <v>54</v>
      </c>
      <c r="P59" s="191">
        <f>'Data Table'!CB56</f>
        <v>45</v>
      </c>
      <c r="Q59" s="191">
        <f>'Data Table'!CC56</f>
        <v>2</v>
      </c>
      <c r="R59" s="191">
        <f>'Data Table'!CD56</f>
        <v>0</v>
      </c>
      <c r="S59" s="191">
        <f>'Data Table'!CE56</f>
        <v>1</v>
      </c>
      <c r="T59" s="191">
        <f>'Data Table'!CF56</f>
        <v>0</v>
      </c>
      <c r="U59" s="191">
        <f>'Data Table'!CG56</f>
        <v>1</v>
      </c>
      <c r="V59" s="191">
        <f>'Data Table'!CH56</f>
        <v>0</v>
      </c>
      <c r="W59" s="191">
        <f>'Data Table'!CI56</f>
        <v>2</v>
      </c>
      <c r="X59" s="191">
        <f>'Data Table'!CK56</f>
        <v>365</v>
      </c>
      <c r="Y59" s="191">
        <f>'Data Table'!CL56</f>
        <v>2990</v>
      </c>
      <c r="Z59" s="191">
        <f>'Data Table'!CM56</f>
        <v>2258</v>
      </c>
      <c r="AA59" s="191">
        <f>'Data Table'!CN56</f>
        <v>791</v>
      </c>
      <c r="AB59" s="191">
        <f>'Data Table'!CO56</f>
        <v>1588</v>
      </c>
      <c r="AC59" s="191">
        <f>'Data Table'!CP56</f>
        <v>2230</v>
      </c>
      <c r="AD59" s="200">
        <f>'Data Table'!CQ56</f>
        <v>1611</v>
      </c>
      <c r="AE59" s="193" t="s">
        <v>224</v>
      </c>
      <c r="AF59" s="138">
        <f t="shared" si="1"/>
        <v>5.6696178865493198E-2</v>
      </c>
      <c r="AG59" s="194">
        <f>INDEX('Data Table'!$BE$4:$BE$128,MATCH(ANG!C59,'Data Table'!$A$4:$A$128,0))</f>
        <v>1505.1909161879682</v>
      </c>
      <c r="AH59" s="195">
        <f>INDEX('[3]60-Mile'!$V$4:$V$129,MATCH(AE59,'[3]60-Mile'!$A$4:$A$129,0))</f>
        <v>68.571428571428569</v>
      </c>
      <c r="AI59" s="196"/>
      <c r="AJ59" s="197">
        <f>INDEX('[3]60-Mile'!$X$4:$X$129,MATCH(AE59,'[3]60-Mile'!$A$4:$A$129,0))</f>
        <v>16.545681227642937</v>
      </c>
      <c r="AK59" s="198">
        <f>INDEX('[3]60-Mile'!$AA$4:$AA$129,MATCH(AE59,'[3]60-Mile'!$A$4:$A$129,0))</f>
        <v>0.8571428571428571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0.92049697295921262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171">
        <f t="shared" si="0"/>
        <v>85</v>
      </c>
      <c r="I60" s="172">
        <f>INDEX('Data Table'!$F$4:$F$128,MATCH(ANG!C60,'Data Table'!$A$4:$A$128,0))</f>
        <v>8.6584608099398634E-4</v>
      </c>
      <c r="J60" s="191">
        <f>'Data Table'!BV57</f>
        <v>108</v>
      </c>
      <c r="K60" s="191">
        <f>'Data Table'!BW57</f>
        <v>88</v>
      </c>
      <c r="L60" s="191">
        <f>'Data Table'!BX57</f>
        <v>68</v>
      </c>
      <c r="M60" s="191">
        <f>'Data Table'!BY57</f>
        <v>67</v>
      </c>
      <c r="N60" s="191">
        <f>'Data Table'!BZ57</f>
        <v>96</v>
      </c>
      <c r="O60" s="191">
        <f>'Data Table'!CA57</f>
        <v>74</v>
      </c>
      <c r="P60" s="191">
        <f>'Data Table'!CB57</f>
        <v>121</v>
      </c>
      <c r="Q60" s="191">
        <f>'Data Table'!CC57</f>
        <v>13</v>
      </c>
      <c r="R60" s="191">
        <f>'Data Table'!CD57</f>
        <v>4</v>
      </c>
      <c r="S60" s="191">
        <f>'Data Table'!CE57</f>
        <v>1</v>
      </c>
      <c r="T60" s="191">
        <f>'Data Table'!CF57</f>
        <v>4</v>
      </c>
      <c r="U60" s="191">
        <f>'Data Table'!CG57</f>
        <v>2</v>
      </c>
      <c r="V60" s="191">
        <f>'Data Table'!CH57</f>
        <v>0</v>
      </c>
      <c r="W60" s="191">
        <f>'Data Table'!CI57</f>
        <v>10</v>
      </c>
      <c r="X60" s="191">
        <f>'Data Table'!CK57</f>
        <v>0</v>
      </c>
      <c r="Y60" s="191">
        <f>'Data Table'!CL57</f>
        <v>-2142</v>
      </c>
      <c r="Z60" s="191">
        <f>'Data Table'!CM57</f>
        <v>6138</v>
      </c>
      <c r="AA60" s="191">
        <f>'Data Table'!CN57</f>
        <v>-90</v>
      </c>
      <c r="AB60" s="191">
        <f>'Data Table'!CO57</f>
        <v>5116</v>
      </c>
      <c r="AC60" s="191">
        <f>'Data Table'!CP57</f>
        <v>-17</v>
      </c>
      <c r="AD60" s="200">
        <f>'Data Table'!CQ57</f>
        <v>0</v>
      </c>
      <c r="AE60" s="193" t="s">
        <v>199</v>
      </c>
      <c r="AF60" s="138">
        <f t="shared" si="1"/>
        <v>8.6584608099398634E-4</v>
      </c>
      <c r="AG60" s="194">
        <f>INDEX('Data Table'!$BE$4:$BE$128,MATCH(ANG!C60,'Data Table'!$A$4:$A$128,0))</f>
        <v>1275.2480822014218</v>
      </c>
      <c r="AH60" s="195">
        <f>INDEX('[3]60-Mile'!$V$4:$V$129,MATCH(AE60,'[3]60-Mile'!$A$4:$A$129,0))</f>
        <v>88.857142857142861</v>
      </c>
      <c r="AI60" s="196"/>
      <c r="AJ60" s="197">
        <f>INDEX('[3]60-Mile'!$X$4:$X$129,MATCH(AE60,'[3]60-Mile'!$A$4:$A$129,0))</f>
        <v>61.228798648743755</v>
      </c>
      <c r="AK60" s="198">
        <f>INDEX('[3]60-Mile'!$AA$4:$AA$129,MATCH(AE60,'[3]60-Mile'!$A$4:$A$129,0))</f>
        <v>4.8571428571428568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0.65749797674050314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171">
        <f t="shared" si="0"/>
        <v>117</v>
      </c>
      <c r="I61" s="172">
        <f>INDEX('Data Table'!$F$4:$F$128,MATCH(ANG!C61,'Data Table'!$A$4:$A$128,0))</f>
        <v>6.2779502006024171E-7</v>
      </c>
      <c r="J61" s="191">
        <f>'Data Table'!BV58</f>
        <v>28</v>
      </c>
      <c r="K61" s="191">
        <f>'Data Table'!BW58</f>
        <v>83</v>
      </c>
      <c r="L61" s="191">
        <f>'Data Table'!BX58</f>
        <v>37</v>
      </c>
      <c r="M61" s="191">
        <f>'Data Table'!BY58</f>
        <v>119</v>
      </c>
      <c r="N61" s="191">
        <f>'Data Table'!BZ58</f>
        <v>18</v>
      </c>
      <c r="O61" s="191">
        <f>'Data Table'!CA58</f>
        <v>11</v>
      </c>
      <c r="P61" s="191">
        <f>'Data Table'!CB58</f>
        <v>95</v>
      </c>
      <c r="Q61" s="191">
        <f>'Data Table'!CC58</f>
        <v>4</v>
      </c>
      <c r="R61" s="191">
        <f>'Data Table'!CD58</f>
        <v>0</v>
      </c>
      <c r="S61" s="191">
        <f>'Data Table'!CE58</f>
        <v>2</v>
      </c>
      <c r="T61" s="191">
        <f>'Data Table'!CF58</f>
        <v>2</v>
      </c>
      <c r="U61" s="191">
        <f>'Data Table'!CG58</f>
        <v>1</v>
      </c>
      <c r="V61" s="191">
        <f>'Data Table'!CH58</f>
        <v>0</v>
      </c>
      <c r="W61" s="191">
        <f>'Data Table'!CI58</f>
        <v>2</v>
      </c>
      <c r="X61" s="191">
        <f>'Data Table'!CK58</f>
        <v>3151</v>
      </c>
      <c r="Y61" s="191">
        <f>'Data Table'!CL58</f>
        <v>0</v>
      </c>
      <c r="Z61" s="191">
        <f>'Data Table'!CM58</f>
        <v>3370</v>
      </c>
      <c r="AA61" s="191">
        <f>'Data Table'!CN58</f>
        <v>0</v>
      </c>
      <c r="AB61" s="191">
        <f>'Data Table'!CO58</f>
        <v>0</v>
      </c>
      <c r="AC61" s="191">
        <f>'Data Table'!CP58</f>
        <v>3286</v>
      </c>
      <c r="AD61" s="200">
        <f>'Data Table'!CQ58</f>
        <v>0</v>
      </c>
      <c r="AE61" s="193" t="s">
        <v>189</v>
      </c>
      <c r="AF61" s="138">
        <f t="shared" si="1"/>
        <v>6.2779502006024171E-7</v>
      </c>
      <c r="AG61" s="194">
        <f>INDEX('Data Table'!$BE$4:$BE$128,MATCH(ANG!C61,'Data Table'!$A$4:$A$128,0))</f>
        <v>336.88464216572146</v>
      </c>
      <c r="AH61" s="195">
        <f>INDEX('[3]60-Mile'!$V$4:$V$129,MATCH(AE61,'[3]60-Mile'!$A$4:$A$129,0))</f>
        <v>55.857142857142854</v>
      </c>
      <c r="AI61" s="196"/>
      <c r="AJ61" s="197">
        <f>INDEX('[3]60-Mile'!$X$4:$X$129,MATCH(AE61,'[3]60-Mile'!$A$4:$A$129,0))</f>
        <v>11.87347305124108</v>
      </c>
      <c r="AK61" s="198">
        <f>INDEX('[3]60-Mile'!$AA$4:$AA$129,MATCH(AE61,'[3]60-Mile'!$A$4:$A$129,0))</f>
        <v>1.5714285714285714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0.13645433244915917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171">
        <f t="shared" si="0"/>
        <v>25</v>
      </c>
      <c r="I62" s="172">
        <f>INDEX('Data Table'!$F$4:$F$128,MATCH(ANG!C62,'Data Table'!$A$4:$A$128,0))</f>
        <v>0.10693802141873751</v>
      </c>
      <c r="J62" s="191">
        <f>'Data Table'!BV59</f>
        <v>282</v>
      </c>
      <c r="K62" s="191">
        <f>'Data Table'!BW59</f>
        <v>243</v>
      </c>
      <c r="L62" s="191">
        <f>'Data Table'!BX59</f>
        <v>148</v>
      </c>
      <c r="M62" s="191">
        <f>'Data Table'!BY59</f>
        <v>252</v>
      </c>
      <c r="N62" s="191">
        <f>'Data Table'!BZ59</f>
        <v>274</v>
      </c>
      <c r="O62" s="191">
        <f>'Data Table'!CA59</f>
        <v>265</v>
      </c>
      <c r="P62" s="191">
        <f>'Data Table'!CB59</f>
        <v>167</v>
      </c>
      <c r="Q62" s="191">
        <f>'Data Table'!CC59</f>
        <v>28</v>
      </c>
      <c r="R62" s="191">
        <f>'Data Table'!CD59</f>
        <v>27</v>
      </c>
      <c r="S62" s="191">
        <f>'Data Table'!CE59</f>
        <v>20</v>
      </c>
      <c r="T62" s="191">
        <f>'Data Table'!CF59</f>
        <v>17</v>
      </c>
      <c r="U62" s="191">
        <f>'Data Table'!CG59</f>
        <v>22</v>
      </c>
      <c r="V62" s="191">
        <f>'Data Table'!CH59</f>
        <v>6</v>
      </c>
      <c r="W62" s="191">
        <f>'Data Table'!CI59</f>
        <v>3</v>
      </c>
      <c r="X62" s="191">
        <f>'Data Table'!CK59</f>
        <v>-2600</v>
      </c>
      <c r="Y62" s="191">
        <f>'Data Table'!CL59</f>
        <v>10731</v>
      </c>
      <c r="Z62" s="191">
        <f>'Data Table'!CM59</f>
        <v>3254</v>
      </c>
      <c r="AA62" s="191">
        <f>'Data Table'!CN59</f>
        <v>4612</v>
      </c>
      <c r="AB62" s="191">
        <f>'Data Table'!CO59</f>
        <v>4497</v>
      </c>
      <c r="AC62" s="191">
        <f>'Data Table'!CP59</f>
        <v>4055</v>
      </c>
      <c r="AD62" s="200">
        <f>'Data Table'!CQ59</f>
        <v>3424</v>
      </c>
      <c r="AE62" s="193" t="s">
        <v>237</v>
      </c>
      <c r="AF62" s="138">
        <f t="shared" si="1"/>
        <v>0.10693802141873751</v>
      </c>
      <c r="AG62" s="194">
        <f>INDEX('Data Table'!$BE$4:$BE$128,MATCH(ANG!C62,'Data Table'!$A$4:$A$128,0))</f>
        <v>561.54379634233317</v>
      </c>
      <c r="AH62" s="195">
        <f>INDEX('[3]60-Mile'!$V$4:$V$129,MATCH(AE62,'[3]60-Mile'!$A$4:$A$129,0))</f>
        <v>233</v>
      </c>
      <c r="AI62" s="196"/>
      <c r="AJ62" s="197">
        <f>INDEX('[3]60-Mile'!$X$4:$X$129,MATCH(AE62,'[3]60-Mile'!$A$4:$A$129,0))</f>
        <v>37.228473868163597</v>
      </c>
      <c r="AK62" s="198">
        <f>INDEX('[3]60-Mile'!$AA$4:$AA$129,MATCH(AE62,'[3]60-Mile'!$A$4:$A$129,0))</f>
        <v>17.571428571428573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370</v>
      </c>
      <c r="E63" s="68">
        <v>102</v>
      </c>
      <c r="F63" s="170" t="s">
        <v>157</v>
      </c>
      <c r="G63" s="171">
        <v>25</v>
      </c>
      <c r="H63" s="171">
        <f t="shared" si="0"/>
        <v>55</v>
      </c>
      <c r="I63" s="172">
        <f>INDEX('Data Table'!$F$4:$F$128,MATCH(ANG!C63,'Data Table'!$A$4:$A$128,0))</f>
        <v>7.2547272935897973E-3</v>
      </c>
      <c r="J63" s="191">
        <f>'Data Table'!BV60</f>
        <v>381</v>
      </c>
      <c r="K63" s="191">
        <f>'Data Table'!BW60</f>
        <v>440</v>
      </c>
      <c r="L63" s="191">
        <f>'Data Table'!BX60</f>
        <v>461</v>
      </c>
      <c r="M63" s="191">
        <f>'Data Table'!BY60</f>
        <v>530</v>
      </c>
      <c r="N63" s="191">
        <f>'Data Table'!BZ60</f>
        <v>423</v>
      </c>
      <c r="O63" s="191">
        <f>'Data Table'!CA60</f>
        <v>356</v>
      </c>
      <c r="P63" s="191">
        <f>'Data Table'!CB60</f>
        <v>565</v>
      </c>
      <c r="Q63" s="191">
        <f>'Data Table'!CC60</f>
        <v>19</v>
      </c>
      <c r="R63" s="191">
        <f>'Data Table'!CD60</f>
        <v>5</v>
      </c>
      <c r="S63" s="191">
        <f>'Data Table'!CE60</f>
        <v>6</v>
      </c>
      <c r="T63" s="191">
        <f>'Data Table'!CF60</f>
        <v>14</v>
      </c>
      <c r="U63" s="191">
        <f>'Data Table'!CG60</f>
        <v>4</v>
      </c>
      <c r="V63" s="191">
        <f>'Data Table'!CH60</f>
        <v>4</v>
      </c>
      <c r="W63" s="191">
        <f>'Data Table'!CI60</f>
        <v>3</v>
      </c>
      <c r="X63" s="191">
        <f>'Data Table'!CK60</f>
        <v>3514</v>
      </c>
      <c r="Y63" s="191">
        <f>'Data Table'!CL60</f>
        <v>15297</v>
      </c>
      <c r="Z63" s="191">
        <f>'Data Table'!CM60</f>
        <v>6091</v>
      </c>
      <c r="AA63" s="191">
        <f>'Data Table'!CN60</f>
        <v>12301</v>
      </c>
      <c r="AB63" s="191">
        <f>'Data Table'!CO60</f>
        <v>-7081</v>
      </c>
      <c r="AC63" s="191">
        <f>'Data Table'!CP60</f>
        <v>13490</v>
      </c>
      <c r="AD63" s="200">
        <f>'Data Table'!CQ60</f>
        <v>10669</v>
      </c>
      <c r="AE63" s="260" t="s">
        <v>198</v>
      </c>
      <c r="AF63" s="209">
        <f t="shared" si="1"/>
        <v>7.2547272935897973E-3</v>
      </c>
      <c r="AG63" s="231">
        <f>INDEX('Data Table'!$BE$4:$BE$128,MATCH(ANG!C63,'Data Table'!$A$4:$A$128,0))</f>
        <v>301.88137308643076</v>
      </c>
      <c r="AH63" s="232">
        <f>INDEX('[3]60-Mile'!$V$4:$V$129,MATCH(AE63,'[3]60-Mile'!$A$4:$A$129,0))</f>
        <v>450.85714285714283</v>
      </c>
      <c r="AI63" s="233"/>
      <c r="AJ63" s="234">
        <f>INDEX('[3]60-Mile'!$X$4:$X$129,MATCH(AE63,'[3]60-Mile'!$A$4:$A$129,0))</f>
        <v>7.2740891472325018</v>
      </c>
      <c r="AK63" s="235">
        <f>INDEX('[3]60-Mile'!$AA$4:$AA$129,MATCH(AE63,'[3]60-Mile'!$A$4:$A$129,0))</f>
        <v>7.8571428571428568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370</v>
      </c>
      <c r="E64" s="68">
        <v>54</v>
      </c>
      <c r="F64" s="170" t="s">
        <v>153</v>
      </c>
      <c r="G64" s="171">
        <v>76</v>
      </c>
      <c r="H64" s="171">
        <f t="shared" si="0"/>
        <v>31</v>
      </c>
      <c r="I64" s="172">
        <f>INDEX('Data Table'!$F$4:$F$128,MATCH(ANG!C64,'Data Table'!$A$4:$A$128,0))</f>
        <v>5.620577793307191E-2</v>
      </c>
      <c r="J64" s="191">
        <f>'Data Table'!BV61</f>
        <v>266</v>
      </c>
      <c r="K64" s="191">
        <f>'Data Table'!BW61</f>
        <v>204</v>
      </c>
      <c r="L64" s="191">
        <f>'Data Table'!BX61</f>
        <v>244</v>
      </c>
      <c r="M64" s="191">
        <f>'Data Table'!BY61</f>
        <v>302</v>
      </c>
      <c r="N64" s="191">
        <f>'Data Table'!BZ61</f>
        <v>253</v>
      </c>
      <c r="O64" s="191">
        <f>'Data Table'!CA61</f>
        <v>233</v>
      </c>
      <c r="P64" s="191">
        <f>'Data Table'!CB61</f>
        <v>117</v>
      </c>
      <c r="Q64" s="191">
        <f>'Data Table'!CC61</f>
        <v>32</v>
      </c>
      <c r="R64" s="191">
        <f>'Data Table'!CD61</f>
        <v>7</v>
      </c>
      <c r="S64" s="191">
        <f>'Data Table'!CE61</f>
        <v>13</v>
      </c>
      <c r="T64" s="191">
        <f>'Data Table'!CF61</f>
        <v>14</v>
      </c>
      <c r="U64" s="191">
        <f>'Data Table'!CG61</f>
        <v>20</v>
      </c>
      <c r="V64" s="191">
        <f>'Data Table'!CH61</f>
        <v>6</v>
      </c>
      <c r="W64" s="191">
        <f>'Data Table'!CI61</f>
        <v>5</v>
      </c>
      <c r="X64" s="191">
        <f>'Data Table'!CK61</f>
        <v>1146</v>
      </c>
      <c r="Y64" s="191">
        <f>'Data Table'!CL61</f>
        <v>3579</v>
      </c>
      <c r="Z64" s="191">
        <f>'Data Table'!CM61</f>
        <v>1584</v>
      </c>
      <c r="AA64" s="191">
        <f>'Data Table'!CN61</f>
        <v>1702</v>
      </c>
      <c r="AB64" s="191">
        <f>'Data Table'!CO61</f>
        <v>2733</v>
      </c>
      <c r="AC64" s="191">
        <f>'Data Table'!CP61</f>
        <v>2980</v>
      </c>
      <c r="AD64" s="200">
        <f>'Data Table'!CQ61</f>
        <v>1787</v>
      </c>
      <c r="AE64" s="193" t="s">
        <v>191</v>
      </c>
      <c r="AF64" s="138">
        <f t="shared" si="1"/>
        <v>5.620577793307191E-2</v>
      </c>
      <c r="AG64" s="194">
        <f>INDEX('Data Table'!$BE$4:$BE$128,MATCH(ANG!C64,'Data Table'!$A$4:$A$128,0))</f>
        <v>702.5865425043213</v>
      </c>
      <c r="AH64" s="195">
        <f>INDEX('[3]60-Mile'!$V$4:$V$129,MATCH(AE64,'[3]60-Mile'!$A$4:$A$129,0))</f>
        <v>231.28571428571428</v>
      </c>
      <c r="AI64" s="196"/>
      <c r="AJ64" s="197">
        <f>INDEX('[3]60-Mile'!$X$4:$X$129,MATCH(AE64,'[3]60-Mile'!$A$4:$A$129,0))</f>
        <v>39.08622327421088</v>
      </c>
      <c r="AK64" s="198">
        <f>INDEX('[3]60-Mile'!$AA$4:$AA$129,MATCH(AE64,'[3]60-Mile'!$A$4:$A$129,0))</f>
        <v>13.857142857142858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370</v>
      </c>
      <c r="E65" s="68">
        <v>152</v>
      </c>
      <c r="F65" s="170" t="s">
        <v>153</v>
      </c>
      <c r="G65" s="171">
        <v>45</v>
      </c>
      <c r="H65" s="171">
        <f t="shared" si="0"/>
        <v>10</v>
      </c>
      <c r="I65" s="172">
        <f>INDEX('Data Table'!$F$4:$F$128,MATCH(ANG!C65,'Data Table'!$A$4:$A$128,0))</f>
        <v>2.0453914959752644</v>
      </c>
      <c r="J65" s="191">
        <f>'Data Table'!BV62</f>
        <v>262</v>
      </c>
      <c r="K65" s="191">
        <f>'Data Table'!BW62</f>
        <v>174</v>
      </c>
      <c r="L65" s="191">
        <f>'Data Table'!BX62</f>
        <v>204</v>
      </c>
      <c r="M65" s="191">
        <f>'Data Table'!BY62</f>
        <v>257</v>
      </c>
      <c r="N65" s="191">
        <f>'Data Table'!BZ62</f>
        <v>386</v>
      </c>
      <c r="O65" s="191">
        <f>'Data Table'!CA62</f>
        <v>155</v>
      </c>
      <c r="P65" s="191">
        <f>'Data Table'!CB62</f>
        <v>1036</v>
      </c>
      <c r="Q65" s="191">
        <f>'Data Table'!CC62</f>
        <v>30</v>
      </c>
      <c r="R65" s="191">
        <f>'Data Table'!CD62</f>
        <v>37</v>
      </c>
      <c r="S65" s="191">
        <f>'Data Table'!CE62</f>
        <v>18</v>
      </c>
      <c r="T65" s="191">
        <f>'Data Table'!CF62</f>
        <v>30</v>
      </c>
      <c r="U65" s="191">
        <f>'Data Table'!CG62</f>
        <v>27</v>
      </c>
      <c r="V65" s="191">
        <f>'Data Table'!CH62</f>
        <v>21</v>
      </c>
      <c r="W65" s="191">
        <f>'Data Table'!CI62</f>
        <v>138</v>
      </c>
      <c r="X65" s="191">
        <f>'Data Table'!CK62</f>
        <v>4076</v>
      </c>
      <c r="Y65" s="191">
        <f>'Data Table'!CL62</f>
        <v>2464</v>
      </c>
      <c r="Z65" s="191">
        <f>'Data Table'!CM62</f>
        <v>4894</v>
      </c>
      <c r="AA65" s="191">
        <f>'Data Table'!CN62</f>
        <v>4120</v>
      </c>
      <c r="AB65" s="191">
        <f>'Data Table'!CO62</f>
        <v>4811</v>
      </c>
      <c r="AC65" s="191">
        <f>'Data Table'!CP62</f>
        <v>2879</v>
      </c>
      <c r="AD65" s="200">
        <f>'Data Table'!CQ62</f>
        <v>2093</v>
      </c>
      <c r="AE65" s="193" t="s">
        <v>232</v>
      </c>
      <c r="AF65" s="138">
        <f t="shared" si="1"/>
        <v>2.0453914959752644</v>
      </c>
      <c r="AG65" s="194">
        <f>INDEX('Data Table'!$BE$4:$BE$128,MATCH(ANG!C65,'Data Table'!$A$4:$A$128,0))</f>
        <v>1180.7930798161105</v>
      </c>
      <c r="AH65" s="195">
        <f>INDEX('[3]60-Mile'!$V$4:$V$129,MATCH(AE65,'[3]60-Mile'!$A$4:$A$129,0))</f>
        <v>353.42857142857144</v>
      </c>
      <c r="AI65" s="196"/>
      <c r="AJ65" s="197">
        <f>INDEX('[3]60-Mile'!$X$4:$X$129,MATCH(AE65,'[3]60-Mile'!$A$4:$A$129,0))</f>
        <v>99.652479245151213</v>
      </c>
      <c r="AK65" s="198">
        <f>INDEX('[3]60-Mile'!$AA$4:$AA$129,MATCH(AE65,'[3]60-Mile'!$A$4:$A$129,0))</f>
        <v>43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370</v>
      </c>
      <c r="E66" s="68">
        <v>62</v>
      </c>
      <c r="F66" s="170" t="s">
        <v>76</v>
      </c>
      <c r="G66" s="171">
        <v>4</v>
      </c>
      <c r="H66" s="171">
        <f t="shared" si="0"/>
        <v>24</v>
      </c>
      <c r="I66" s="172">
        <f>INDEX('Data Table'!$F$4:$F$128,MATCH(ANG!C66,'Data Table'!$A$4:$A$128,0))</f>
        <v>0.1230316479448718</v>
      </c>
      <c r="J66" s="191">
        <f>'Data Table'!BV63</f>
        <v>137</v>
      </c>
      <c r="K66" s="191">
        <f>'Data Table'!BW63</f>
        <v>323</v>
      </c>
      <c r="L66" s="191">
        <f>'Data Table'!BX63</f>
        <v>447</v>
      </c>
      <c r="M66" s="191">
        <f>'Data Table'!BY63</f>
        <v>387</v>
      </c>
      <c r="N66" s="191">
        <f>'Data Table'!BZ63</f>
        <v>361</v>
      </c>
      <c r="O66" s="191">
        <f>'Data Table'!CA63</f>
        <v>363</v>
      </c>
      <c r="P66" s="191">
        <f>'Data Table'!CB63</f>
        <v>332</v>
      </c>
      <c r="Q66" s="191">
        <f>'Data Table'!CC63</f>
        <v>23</v>
      </c>
      <c r="R66" s="191">
        <f>'Data Table'!CD63</f>
        <v>10</v>
      </c>
      <c r="S66" s="191">
        <f>'Data Table'!CE63</f>
        <v>22</v>
      </c>
      <c r="T66" s="191">
        <f>'Data Table'!CF63</f>
        <v>16</v>
      </c>
      <c r="U66" s="191">
        <f>'Data Table'!CG63</f>
        <v>12</v>
      </c>
      <c r="V66" s="191">
        <f>'Data Table'!CH63</f>
        <v>5</v>
      </c>
      <c r="W66" s="191">
        <f>'Data Table'!CI63</f>
        <v>6</v>
      </c>
      <c r="X66" s="191">
        <f>'Data Table'!CK63</f>
        <v>17991</v>
      </c>
      <c r="Y66" s="191">
        <f>'Data Table'!CL63</f>
        <v>11940</v>
      </c>
      <c r="Z66" s="191">
        <f>'Data Table'!CM63</f>
        <v>14847</v>
      </c>
      <c r="AA66" s="191">
        <f>'Data Table'!CN63</f>
        <v>26545</v>
      </c>
      <c r="AB66" s="191">
        <f>'Data Table'!CO63</f>
        <v>30173</v>
      </c>
      <c r="AC66" s="191">
        <f>'Data Table'!CP63</f>
        <v>8732</v>
      </c>
      <c r="AD66" s="200">
        <f>'Data Table'!CQ63</f>
        <v>12795</v>
      </c>
      <c r="AE66" s="193" t="s">
        <v>193</v>
      </c>
      <c r="AF66" s="138">
        <f t="shared" si="1"/>
        <v>0.1230316479448718</v>
      </c>
      <c r="AG66" s="194">
        <f>INDEX('Data Table'!$BE$4:$BE$128,MATCH(ANG!C66,'Data Table'!$A$4:$A$128,0))</f>
        <v>585.86248663032836</v>
      </c>
      <c r="AH66" s="195">
        <f>INDEX('[3]60-Mile'!$V$4:$V$129,MATCH(AE66,'[3]60-Mile'!$A$4:$A$129,0))</f>
        <v>335.71428571428572</v>
      </c>
      <c r="AI66" s="196"/>
      <c r="AJ66" s="197">
        <f>INDEX('[3]60-Mile'!$X$4:$X$129,MATCH(AE66,'[3]60-Mile'!$A$4:$A$129,0))</f>
        <v>23.482560720547831</v>
      </c>
      <c r="AK66" s="198">
        <f>INDEX('[3]60-Mile'!$AA$4:$AA$129,MATCH(AE66,'[3]60-Mile'!$A$4:$A$129,0))</f>
        <v>13.428571428571429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370</v>
      </c>
      <c r="E67" s="68">
        <v>156</v>
      </c>
      <c r="F67" s="170" t="s">
        <v>153</v>
      </c>
      <c r="G67" s="171">
        <v>9</v>
      </c>
      <c r="H67" s="171">
        <f t="shared" si="0"/>
        <v>68</v>
      </c>
      <c r="I67" s="172">
        <f>INDEX('Data Table'!$F$4:$F$128,MATCH(ANG!C67,'Data Table'!$A$4:$A$128,0))</f>
        <v>3.3432965063884901E-3</v>
      </c>
      <c r="J67" s="191">
        <f>'Data Table'!BV64</f>
        <v>152</v>
      </c>
      <c r="K67" s="191">
        <f>'Data Table'!BW64</f>
        <v>160</v>
      </c>
      <c r="L67" s="191">
        <f>'Data Table'!BX64</f>
        <v>168</v>
      </c>
      <c r="M67" s="191">
        <f>'Data Table'!BY64</f>
        <v>174</v>
      </c>
      <c r="N67" s="191">
        <f>'Data Table'!BZ64</f>
        <v>134</v>
      </c>
      <c r="O67" s="191">
        <f>'Data Table'!CA64</f>
        <v>80</v>
      </c>
      <c r="P67" s="191">
        <f>'Data Table'!CB64</f>
        <v>114</v>
      </c>
      <c r="Q67" s="191">
        <f>'Data Table'!CC64</f>
        <v>24</v>
      </c>
      <c r="R67" s="191">
        <f>'Data Table'!CD64</f>
        <v>10</v>
      </c>
      <c r="S67" s="191">
        <f>'Data Table'!CE64</f>
        <v>20</v>
      </c>
      <c r="T67" s="191">
        <f>'Data Table'!CF64</f>
        <v>9</v>
      </c>
      <c r="U67" s="191">
        <f>'Data Table'!CG64</f>
        <v>6</v>
      </c>
      <c r="V67" s="191">
        <f>'Data Table'!CH64</f>
        <v>3</v>
      </c>
      <c r="W67" s="191">
        <f>'Data Table'!CI64</f>
        <v>19</v>
      </c>
      <c r="X67" s="191">
        <f>'Data Table'!CK64</f>
        <v>11777</v>
      </c>
      <c r="Y67" s="191">
        <f>'Data Table'!CL64</f>
        <v>6246</v>
      </c>
      <c r="Z67" s="191">
        <f>'Data Table'!CM64</f>
        <v>4184</v>
      </c>
      <c r="AA67" s="191">
        <f>'Data Table'!CN64</f>
        <v>8801</v>
      </c>
      <c r="AB67" s="191">
        <f>'Data Table'!CO64</f>
        <v>6848</v>
      </c>
      <c r="AC67" s="191">
        <f>'Data Table'!CP64</f>
        <v>4184</v>
      </c>
      <c r="AD67" s="200">
        <f>'Data Table'!CQ64</f>
        <v>10322</v>
      </c>
      <c r="AE67" s="193" t="s">
        <v>234</v>
      </c>
      <c r="AF67" s="138">
        <f t="shared" si="1"/>
        <v>3.3432965063884901E-3</v>
      </c>
      <c r="AG67" s="194">
        <f>INDEX('Data Table'!$BE$4:$BE$128,MATCH(ANG!C67,'Data Table'!$A$4:$A$128,0))</f>
        <v>305.36581533752297</v>
      </c>
      <c r="AH67" s="195">
        <f>INDEX('[3]60-Mile'!$V$4:$V$129,MATCH(AE67,'[3]60-Mile'!$A$4:$A$129,0))</f>
        <v>140.28571428571428</v>
      </c>
      <c r="AI67" s="196"/>
      <c r="AJ67" s="197">
        <f>INDEX('[3]60-Mile'!$X$4:$X$129,MATCH(AE67,'[3]60-Mile'!$A$4:$A$129,0))</f>
        <v>25.795532618026048</v>
      </c>
      <c r="AK67" s="198">
        <f>INDEX('[3]60-Mile'!$AA$4:$AA$129,MATCH(AE67,'[3]60-Mile'!$A$4:$A$129,0))</f>
        <v>13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370</v>
      </c>
      <c r="E68" s="68">
        <v>116</v>
      </c>
      <c r="F68" s="170" t="s">
        <v>153</v>
      </c>
      <c r="G68" s="171">
        <v>92</v>
      </c>
      <c r="H68" s="171">
        <f t="shared" si="0"/>
        <v>66</v>
      </c>
      <c r="I68" s="172">
        <f>INDEX('Data Table'!$F$4:$F$128,MATCH(ANG!C68,'Data Table'!$A$4:$A$128,0))</f>
        <v>3.7095011220189887E-3</v>
      </c>
      <c r="J68" s="191">
        <f>'Data Table'!BV65</f>
        <v>48</v>
      </c>
      <c r="K68" s="191">
        <f>'Data Table'!BW65</f>
        <v>58</v>
      </c>
      <c r="L68" s="191">
        <f>'Data Table'!BX65</f>
        <v>57</v>
      </c>
      <c r="M68" s="191">
        <f>'Data Table'!BY65</f>
        <v>51</v>
      </c>
      <c r="N68" s="191">
        <f>'Data Table'!BZ65</f>
        <v>61</v>
      </c>
      <c r="O68" s="191">
        <f>'Data Table'!CA65</f>
        <v>44</v>
      </c>
      <c r="P68" s="191">
        <f>'Data Table'!CB65</f>
        <v>27</v>
      </c>
      <c r="Q68" s="191">
        <f>'Data Table'!CC65</f>
        <v>13</v>
      </c>
      <c r="R68" s="191">
        <f>'Data Table'!CD65</f>
        <v>5</v>
      </c>
      <c r="S68" s="191">
        <f>'Data Table'!CE65</f>
        <v>5</v>
      </c>
      <c r="T68" s="191">
        <f>'Data Table'!CF65</f>
        <v>4</v>
      </c>
      <c r="U68" s="191">
        <f>'Data Table'!CG65</f>
        <v>4</v>
      </c>
      <c r="V68" s="191">
        <f>'Data Table'!CH65</f>
        <v>0</v>
      </c>
      <c r="W68" s="191">
        <f>'Data Table'!CI65</f>
        <v>3</v>
      </c>
      <c r="X68" s="191">
        <f>'Data Table'!CK65</f>
        <v>-2600</v>
      </c>
      <c r="Y68" s="191">
        <f>'Data Table'!CL65</f>
        <v>10731</v>
      </c>
      <c r="Z68" s="191">
        <f>'Data Table'!CM65</f>
        <v>3254</v>
      </c>
      <c r="AA68" s="191">
        <f>'Data Table'!CN65</f>
        <v>4612</v>
      </c>
      <c r="AB68" s="191">
        <f>'Data Table'!CO65</f>
        <v>4497</v>
      </c>
      <c r="AC68" s="191">
        <f>'Data Table'!CP65</f>
        <v>4055</v>
      </c>
      <c r="AD68" s="200">
        <f>'Data Table'!CQ65</f>
        <v>3424</v>
      </c>
      <c r="AE68" s="193" t="s">
        <v>214</v>
      </c>
      <c r="AF68" s="138">
        <f t="shared" si="1"/>
        <v>3.7095011220189887E-3</v>
      </c>
      <c r="AG68" s="194">
        <f>INDEX('Data Table'!$BE$4:$BE$128,MATCH(ANG!C68,'Data Table'!$A$4:$A$128,0))</f>
        <v>215.87016360598406</v>
      </c>
      <c r="AH68" s="195">
        <f>INDEX('[3]60-Mile'!$V$4:$V$129,MATCH(AE68,'[3]60-Mile'!$A$4:$A$129,0))</f>
        <v>49.428571428571431</v>
      </c>
      <c r="AI68" s="196"/>
      <c r="AJ68" s="197">
        <f>INDEX('[3]60-Mile'!$X$4:$X$129,MATCH(AE68,'[3]60-Mile'!$A$4:$A$129,0))</f>
        <v>18.102552626508245</v>
      </c>
      <c r="AK68" s="198">
        <f>INDEX('[3]60-Mile'!$AA$4:$AA$129,MATCH(AE68,'[3]60-Mile'!$A$4:$A$129,0))</f>
        <v>4.8571428571428568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370</v>
      </c>
      <c r="E69" s="68">
        <v>96</v>
      </c>
      <c r="F69" s="170" t="s">
        <v>153</v>
      </c>
      <c r="G69" s="171">
        <v>2</v>
      </c>
      <c r="H69" s="171">
        <f t="shared" si="0"/>
        <v>21</v>
      </c>
      <c r="I69" s="172">
        <f>INDEX('Data Table'!$F$4:$F$128,MATCH(ANG!C69,'Data Table'!$A$4:$A$128,0))</f>
        <v>0.16500463588139569</v>
      </c>
      <c r="J69" s="191">
        <f>'Data Table'!BV66</f>
        <v>216</v>
      </c>
      <c r="K69" s="191">
        <f>'Data Table'!BW66</f>
        <v>315</v>
      </c>
      <c r="L69" s="191">
        <f>'Data Table'!BX66</f>
        <v>280</v>
      </c>
      <c r="M69" s="191">
        <f>'Data Table'!BY66</f>
        <v>513</v>
      </c>
      <c r="N69" s="191">
        <f>'Data Table'!BZ66</f>
        <v>406</v>
      </c>
      <c r="O69" s="191">
        <f>'Data Table'!CA66</f>
        <v>271</v>
      </c>
      <c r="P69" s="191">
        <f>'Data Table'!CB66</f>
        <v>248</v>
      </c>
      <c r="Q69" s="191">
        <f>'Data Table'!CC66</f>
        <v>19</v>
      </c>
      <c r="R69" s="191">
        <f>'Data Table'!CD66</f>
        <v>11</v>
      </c>
      <c r="S69" s="191">
        <f>'Data Table'!CE66</f>
        <v>27</v>
      </c>
      <c r="T69" s="191">
        <f>'Data Table'!CF66</f>
        <v>28</v>
      </c>
      <c r="U69" s="191">
        <f>'Data Table'!CG66</f>
        <v>18</v>
      </c>
      <c r="V69" s="191">
        <f>'Data Table'!CH66</f>
        <v>14</v>
      </c>
      <c r="W69" s="191">
        <f>'Data Table'!CI66</f>
        <v>10</v>
      </c>
      <c r="X69" s="191">
        <f>'Data Table'!CK66</f>
        <v>3351</v>
      </c>
      <c r="Y69" s="191">
        <f>'Data Table'!CL66</f>
        <v>5874</v>
      </c>
      <c r="Z69" s="191">
        <f>'Data Table'!CM66</f>
        <v>39648</v>
      </c>
      <c r="AA69" s="191">
        <f>'Data Table'!CN66</f>
        <v>5934</v>
      </c>
      <c r="AB69" s="191">
        <f>'Data Table'!CO66</f>
        <v>6869</v>
      </c>
      <c r="AC69" s="191">
        <f>'Data Table'!CP66</f>
        <v>6643</v>
      </c>
      <c r="AD69" s="200">
        <f>'Data Table'!CQ66</f>
        <v>3775</v>
      </c>
      <c r="AE69" s="193" t="s">
        <v>208</v>
      </c>
      <c r="AF69" s="138">
        <f t="shared" si="1"/>
        <v>0.16500463588139569</v>
      </c>
      <c r="AG69" s="194">
        <f>INDEX('Data Table'!$BE$4:$BE$128,MATCH(ANG!C69,'Data Table'!$A$4:$A$128,0))</f>
        <v>507.94685598546005</v>
      </c>
      <c r="AH69" s="195">
        <f>INDEX('[3]60-Mile'!$V$4:$V$129,MATCH(AE69,'[3]60-Mile'!$A$4:$A$129,0))</f>
        <v>321.28571428571428</v>
      </c>
      <c r="AI69" s="196"/>
      <c r="AJ69" s="197">
        <f>INDEX('[3]60-Mile'!$X$4:$X$129,MATCH(AE69,'[3]60-Mile'!$A$4:$A$129,0))</f>
        <v>27.189622402169348</v>
      </c>
      <c r="AK69" s="198">
        <f>INDEX('[3]60-Mile'!$AA$4:$AA$129,MATCH(AE69,'[3]60-Mile'!$A$4:$A$129,0))</f>
        <v>18.142857142857142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370</v>
      </c>
      <c r="E70" s="68">
        <v>29</v>
      </c>
      <c r="F70" s="170" t="s">
        <v>153</v>
      </c>
      <c r="G70" s="171">
        <v>6</v>
      </c>
      <c r="H70" s="171">
        <f t="shared" si="0"/>
        <v>26</v>
      </c>
      <c r="I70" s="172">
        <f>INDEX('Data Table'!$F$4:$F$128,MATCH(ANG!C70,'Data Table'!$A$4:$A$128,0))</f>
        <v>9.4656634238648396E-2</v>
      </c>
      <c r="J70" s="191">
        <f>'Data Table'!BV67</f>
        <v>124</v>
      </c>
      <c r="K70" s="191">
        <f>'Data Table'!BW67</f>
        <v>555</v>
      </c>
      <c r="L70" s="191">
        <f>'Data Table'!BX67</f>
        <v>634</v>
      </c>
      <c r="M70" s="191">
        <f>'Data Table'!BY67</f>
        <v>526</v>
      </c>
      <c r="N70" s="191">
        <f>'Data Table'!BZ67</f>
        <v>279</v>
      </c>
      <c r="O70" s="191">
        <f>'Data Table'!CA67</f>
        <v>81</v>
      </c>
      <c r="P70" s="191">
        <f>'Data Table'!CB67</f>
        <v>479</v>
      </c>
      <c r="Q70" s="191">
        <f>'Data Table'!CC67</f>
        <v>6</v>
      </c>
      <c r="R70" s="191">
        <f>'Data Table'!CD67</f>
        <v>15</v>
      </c>
      <c r="S70" s="191">
        <f>'Data Table'!CE67</f>
        <v>15</v>
      </c>
      <c r="T70" s="191">
        <f>'Data Table'!CF67</f>
        <v>14</v>
      </c>
      <c r="U70" s="191">
        <f>'Data Table'!CG67</f>
        <v>4</v>
      </c>
      <c r="V70" s="191">
        <f>'Data Table'!CH67</f>
        <v>1</v>
      </c>
      <c r="W70" s="191">
        <f>'Data Table'!CI67</f>
        <v>15</v>
      </c>
      <c r="X70" s="191">
        <f>'Data Table'!CK67</f>
        <v>1555</v>
      </c>
      <c r="Y70" s="191">
        <f>'Data Table'!CL67</f>
        <v>4089</v>
      </c>
      <c r="Z70" s="191">
        <f>'Data Table'!CM67</f>
        <v>3717</v>
      </c>
      <c r="AA70" s="191">
        <f>'Data Table'!CN67</f>
        <v>8189</v>
      </c>
      <c r="AB70" s="191">
        <f>'Data Table'!CO67</f>
        <v>11137</v>
      </c>
      <c r="AC70" s="191">
        <f>'Data Table'!CP67</f>
        <v>3501</v>
      </c>
      <c r="AD70" s="200">
        <f>'Data Table'!CQ67</f>
        <v>288</v>
      </c>
      <c r="AE70" s="193" t="s">
        <v>184</v>
      </c>
      <c r="AF70" s="138">
        <f t="shared" si="1"/>
        <v>9.4656634238648396E-2</v>
      </c>
      <c r="AG70" s="194">
        <f>INDEX('Data Table'!$BE$4:$BE$128,MATCH(ANG!C70,'Data Table'!$A$4:$A$128,0))</f>
        <v>448.64390327185691</v>
      </c>
      <c r="AH70" s="195">
        <f>INDEX('[3]60-Mile'!$V$4:$V$129,MATCH(AE70,'[3]60-Mile'!$A$4:$A$129,0))</f>
        <v>382.57142857142856</v>
      </c>
      <c r="AI70" s="196"/>
      <c r="AJ70" s="197">
        <f>INDEX('[3]60-Mile'!$X$4:$X$129,MATCH(AE70,'[3]60-Mile'!$A$4:$A$129,0))</f>
        <v>17.682819007201175</v>
      </c>
      <c r="AK70" s="198">
        <f>INDEX('[3]60-Mile'!$AA$4:$AA$129,MATCH(AE70,'[3]60-Mile'!$A$4:$A$129,0))</f>
        <v>10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363</v>
      </c>
      <c r="E71" s="68">
        <v>3</v>
      </c>
      <c r="F71" s="170" t="s">
        <v>74</v>
      </c>
      <c r="G71" s="171">
        <v>69</v>
      </c>
      <c r="H71" s="171">
        <f t="shared" ref="H71:H131" si="2">_xlfn.RANK.EQ(I71,$I$7:$I$131)</f>
        <v>119</v>
      </c>
      <c r="I71" s="172">
        <f>INDEX('Data Table'!$F$4:$F$128,MATCH(ANG!C71,'Data Table'!$A$4:$A$128,0))</f>
        <v>1.0825891211690415E-7</v>
      </c>
      <c r="J71" s="191">
        <f>'Data Table'!BV68</f>
        <v>8</v>
      </c>
      <c r="K71" s="191">
        <f>'Data Table'!BW68</f>
        <v>9</v>
      </c>
      <c r="L71" s="191">
        <f>'Data Table'!BX68</f>
        <v>6</v>
      </c>
      <c r="M71" s="191">
        <f>'Data Table'!BY68</f>
        <v>14</v>
      </c>
      <c r="N71" s="191">
        <f>'Data Table'!BZ68</f>
        <v>3</v>
      </c>
      <c r="O71" s="191">
        <f>'Data Table'!CA68</f>
        <v>4</v>
      </c>
      <c r="P71" s="191">
        <f>'Data Table'!CB68</f>
        <v>3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0</v>
      </c>
      <c r="V71" s="191">
        <f>'Data Table'!CH68</f>
        <v>0</v>
      </c>
      <c r="W71" s="191">
        <f>'Data Table'!CI68</f>
        <v>0</v>
      </c>
      <c r="X71" s="191">
        <f>'Data Table'!CK68</f>
        <v>2265</v>
      </c>
      <c r="Y71" s="191">
        <f>'Data Table'!CL68</f>
        <v>2650</v>
      </c>
      <c r="Z71" s="191">
        <f>'Data Table'!CM68</f>
        <v>4749</v>
      </c>
      <c r="AA71" s="191">
        <f>'Data Table'!CN68</f>
        <v>4170</v>
      </c>
      <c r="AB71" s="191">
        <f>'Data Table'!CO68</f>
        <v>-1323</v>
      </c>
      <c r="AC71" s="191">
        <f>'Data Table'!CP68</f>
        <v>-495</v>
      </c>
      <c r="AD71" s="200">
        <f>'Data Table'!CQ68</f>
        <v>10658</v>
      </c>
      <c r="AE71" s="193" t="s">
        <v>151</v>
      </c>
      <c r="AF71" s="138">
        <f t="shared" si="1"/>
        <v>1.0825891211690415E-7</v>
      </c>
      <c r="AG71" s="194">
        <f>INDEX('Data Table'!$BE$4:$BE$128,MATCH(ANG!C71,'Data Table'!$A$4:$A$128,0))</f>
        <v>153.81258282727751</v>
      </c>
      <c r="AH71" s="195">
        <f>INDEX('[3]60-Mile'!$V$4:$V$129,MATCH(AE71,'[3]60-Mile'!$A$4:$A$129,0))</f>
        <v>6.7142857142857144</v>
      </c>
      <c r="AI71" s="196"/>
      <c r="AJ71" s="197">
        <f>INDEX('[3]60-Mile'!$X$4:$X$129,MATCH(AE71,'[3]60-Mile'!$A$4:$A$129,0))</f>
        <v>4.7900112299152164</v>
      </c>
      <c r="AK71" s="198">
        <f>INDEX('[3]60-Mile'!$AA$4:$AA$129,MATCH(AE71,'[3]60-Mile'!$A$4:$A$129,0))</f>
        <v>0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368</v>
      </c>
      <c r="E72" s="68">
        <v>4</v>
      </c>
      <c r="F72" s="170" t="s">
        <v>157</v>
      </c>
      <c r="G72" s="171">
        <v>89</v>
      </c>
      <c r="H72" s="171">
        <f t="shared" si="2"/>
        <v>65</v>
      </c>
      <c r="I72" s="172">
        <f>INDEX('Data Table'!$F$4:$F$128,MATCH(ANG!C72,'Data Table'!$A$4:$A$128,0))</f>
        <v>4.0233045441660023E-3</v>
      </c>
      <c r="J72" s="191">
        <f>'Data Table'!BV69</f>
        <v>251</v>
      </c>
      <c r="K72" s="191">
        <f>'Data Table'!BW69</f>
        <v>139</v>
      </c>
      <c r="L72" s="191">
        <f>'Data Table'!BX69</f>
        <v>127</v>
      </c>
      <c r="M72" s="191">
        <f>'Data Table'!BY69</f>
        <v>220</v>
      </c>
      <c r="N72" s="191">
        <f>'Data Table'!BZ69</f>
        <v>163</v>
      </c>
      <c r="O72" s="191">
        <f>'Data Table'!CA69</f>
        <v>141</v>
      </c>
      <c r="P72" s="191">
        <f>'Data Table'!CB69</f>
        <v>118</v>
      </c>
      <c r="Q72" s="191">
        <f>'Data Table'!CC69</f>
        <v>8</v>
      </c>
      <c r="R72" s="191">
        <f>'Data Table'!CD69</f>
        <v>3</v>
      </c>
      <c r="S72" s="191">
        <f>'Data Table'!CE69</f>
        <v>1</v>
      </c>
      <c r="T72" s="191">
        <f>'Data Table'!CF69</f>
        <v>1</v>
      </c>
      <c r="U72" s="191">
        <f>'Data Table'!CG69</f>
        <v>2</v>
      </c>
      <c r="V72" s="191">
        <f>'Data Table'!CH69</f>
        <v>0</v>
      </c>
      <c r="W72" s="191">
        <f>'Data Table'!CI69</f>
        <v>0</v>
      </c>
      <c r="X72" s="191">
        <f>'Data Table'!CK69</f>
        <v>4173</v>
      </c>
      <c r="Y72" s="191">
        <f>'Data Table'!CL69</f>
        <v>2379</v>
      </c>
      <c r="Z72" s="191">
        <f>'Data Table'!CM69</f>
        <v>2034</v>
      </c>
      <c r="AA72" s="191">
        <f>'Data Table'!CN69</f>
        <v>3739</v>
      </c>
      <c r="AB72" s="191">
        <f>'Data Table'!CO69</f>
        <v>4247</v>
      </c>
      <c r="AC72" s="191">
        <f>'Data Table'!CP69</f>
        <v>8365</v>
      </c>
      <c r="AD72" s="200">
        <f>'Data Table'!CQ69</f>
        <v>2124</v>
      </c>
      <c r="AE72" s="193" t="s">
        <v>168</v>
      </c>
      <c r="AF72" s="138">
        <f t="shared" ref="AF72:AF131" si="3">I72</f>
        <v>4.0233045441660023E-3</v>
      </c>
      <c r="AG72" s="194">
        <f>INDEX('Data Table'!$BE$4:$BE$128,MATCH(ANG!C72,'Data Table'!$A$4:$A$128,0))</f>
        <v>324.53236576460728</v>
      </c>
      <c r="AH72" s="195">
        <f>INDEX('[3]60-Mile'!$V$4:$V$129,MATCH(AE72,'[3]60-Mile'!$A$4:$A$129,0))</f>
        <v>165.57142857142858</v>
      </c>
      <c r="AI72" s="196"/>
      <c r="AJ72" s="197">
        <f>INDEX('[3]60-Mile'!$X$4:$X$129,MATCH(AE72,'[3]60-Mile'!$A$4:$A$129,0))</f>
        <v>4.3622384644920604</v>
      </c>
      <c r="AK72" s="198">
        <f>INDEX('[3]60-Mile'!$AA$4:$AA$129,MATCH(AE72,'[3]60-Mile'!$A$4:$A$129,0))</f>
        <v>2.1428571428571428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365</v>
      </c>
      <c r="E73" s="68">
        <v>7</v>
      </c>
      <c r="F73" s="170" t="s">
        <v>154</v>
      </c>
      <c r="G73" s="171">
        <v>112</v>
      </c>
      <c r="H73" s="171">
        <f t="shared" si="2"/>
        <v>91</v>
      </c>
      <c r="I73" s="172">
        <f>INDEX('Data Table'!$F$4:$F$128,MATCH(ANG!C73,'Data Table'!$A$4:$A$128,0))</f>
        <v>1.5431670796402832E-4</v>
      </c>
      <c r="J73" s="191">
        <f>'Data Table'!BV70</f>
        <v>56</v>
      </c>
      <c r="K73" s="191">
        <f>'Data Table'!BW70</f>
        <v>52</v>
      </c>
      <c r="L73" s="191">
        <f>'Data Table'!BX70</f>
        <v>123</v>
      </c>
      <c r="M73" s="191">
        <f>'Data Table'!BY70</f>
        <v>48</v>
      </c>
      <c r="N73" s="191">
        <f>'Data Table'!BZ70</f>
        <v>31</v>
      </c>
      <c r="O73" s="191">
        <f>'Data Table'!CA70</f>
        <v>41</v>
      </c>
      <c r="P73" s="191">
        <f>'Data Table'!CB70</f>
        <v>23</v>
      </c>
      <c r="Q73" s="191">
        <f>'Data Table'!CC70</f>
        <v>1</v>
      </c>
      <c r="R73" s="191">
        <f>'Data Table'!CD70</f>
        <v>13</v>
      </c>
      <c r="S73" s="191">
        <f>'Data Table'!CE70</f>
        <v>2</v>
      </c>
      <c r="T73" s="191">
        <f>'Data Table'!CF70</f>
        <v>7</v>
      </c>
      <c r="U73" s="191">
        <f>'Data Table'!CG70</f>
        <v>3</v>
      </c>
      <c r="V73" s="191">
        <f>'Data Table'!CH70</f>
        <v>1</v>
      </c>
      <c r="W73" s="191">
        <f>'Data Table'!CI70</f>
        <v>0</v>
      </c>
      <c r="X73" s="191">
        <f>'Data Table'!CK70</f>
        <v>5084</v>
      </c>
      <c r="Y73" s="191">
        <f>'Data Table'!CL70</f>
        <v>4809</v>
      </c>
      <c r="Z73" s="191">
        <f>'Data Table'!CM70</f>
        <v>5330</v>
      </c>
      <c r="AA73" s="191">
        <f>'Data Table'!CN70</f>
        <v>2313</v>
      </c>
      <c r="AB73" s="191">
        <f>'Data Table'!CO70</f>
        <v>2696</v>
      </c>
      <c r="AC73" s="191">
        <f>'Data Table'!CP70</f>
        <v>6197</v>
      </c>
      <c r="AD73" s="200">
        <f>'Data Table'!CQ70</f>
        <v>5446</v>
      </c>
      <c r="AE73" s="193" t="s">
        <v>116</v>
      </c>
      <c r="AF73" s="138">
        <f t="shared" si="3"/>
        <v>1.5431670796402832E-4</v>
      </c>
      <c r="AG73" s="194">
        <f>INDEX('Data Table'!$BE$4:$BE$128,MATCH(ANG!C73,'Data Table'!$A$4:$A$128,0))</f>
        <v>637.83250889869237</v>
      </c>
      <c r="AH73" s="195">
        <f>INDEX('[3]60-Mile'!$V$4:$V$129,MATCH(AE73,'[3]60-Mile'!$A$4:$A$129,0))</f>
        <v>53.428571428571431</v>
      </c>
      <c r="AI73" s="196"/>
      <c r="AJ73" s="197">
        <f>INDEX('[3]60-Mile'!$X$4:$X$129,MATCH(AE73,'[3]60-Mile'!$A$4:$A$129,0))</f>
        <v>48.425730287259945</v>
      </c>
      <c r="AK73" s="198">
        <f>INDEX('[3]60-Mile'!$AA$4:$AA$129,MATCH(AE73,'[3]60-Mile'!$A$4:$A$129,0))</f>
        <v>3.8571428571428572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366</v>
      </c>
      <c r="E74" s="68">
        <v>9</v>
      </c>
      <c r="F74" s="170" t="s">
        <v>155</v>
      </c>
      <c r="G74" s="171">
        <v>22</v>
      </c>
      <c r="H74" s="171">
        <f t="shared" si="2"/>
        <v>60</v>
      </c>
      <c r="I74" s="172">
        <f>INDEX('Data Table'!$F$4:$F$128,MATCH(ANG!C74,'Data Table'!$A$4:$A$128,0))</f>
        <v>5.5451894778169378E-3</v>
      </c>
      <c r="J74" s="191">
        <f>'Data Table'!BV71</f>
        <v>30</v>
      </c>
      <c r="K74" s="191">
        <f>'Data Table'!BW71</f>
        <v>58</v>
      </c>
      <c r="L74" s="191">
        <f>'Data Table'!BX71</f>
        <v>66</v>
      </c>
      <c r="M74" s="191">
        <f>'Data Table'!BY71</f>
        <v>50</v>
      </c>
      <c r="N74" s="191">
        <f>'Data Table'!BZ71</f>
        <v>34</v>
      </c>
      <c r="O74" s="191">
        <f>'Data Table'!CA71</f>
        <v>46</v>
      </c>
      <c r="P74" s="191">
        <f>'Data Table'!CB71</f>
        <v>68</v>
      </c>
      <c r="Q74" s="191">
        <f>'Data Table'!CC71</f>
        <v>0</v>
      </c>
      <c r="R74" s="191">
        <f>'Data Table'!CD71</f>
        <v>0</v>
      </c>
      <c r="S74" s="191">
        <f>'Data Table'!CE71</f>
        <v>0</v>
      </c>
      <c r="T74" s="191">
        <f>'Data Table'!CF71</f>
        <v>2</v>
      </c>
      <c r="U74" s="191">
        <f>'Data Table'!CG71</f>
        <v>0</v>
      </c>
      <c r="V74" s="191">
        <f>'Data Table'!CH71</f>
        <v>0</v>
      </c>
      <c r="W74" s="191">
        <f>'Data Table'!CI71</f>
        <v>2</v>
      </c>
      <c r="X74" s="191">
        <f>'Data Table'!CK71</f>
        <v>35933</v>
      </c>
      <c r="Y74" s="191">
        <f>'Data Table'!CL71</f>
        <v>30177</v>
      </c>
      <c r="Z74" s="191">
        <f>'Data Table'!CM71</f>
        <v>24852</v>
      </c>
      <c r="AA74" s="191">
        <f>'Data Table'!CN71</f>
        <v>38687</v>
      </c>
      <c r="AB74" s="191">
        <f>'Data Table'!CO71</f>
        <v>25958</v>
      </c>
      <c r="AC74" s="191">
        <f>'Data Table'!CP71</f>
        <v>43902</v>
      </c>
      <c r="AD74" s="200">
        <f>'Data Table'!CQ71</f>
        <v>33355</v>
      </c>
      <c r="AE74" s="193" t="s">
        <v>127</v>
      </c>
      <c r="AF74" s="138">
        <f t="shared" si="3"/>
        <v>5.5451894778169378E-3</v>
      </c>
      <c r="AG74" s="194">
        <f>INDEX('Data Table'!$BE$4:$BE$128,MATCH(ANG!C74,'Data Table'!$A$4:$A$128,0))</f>
        <v>90.31103107222151</v>
      </c>
      <c r="AH74" s="195">
        <f>INDEX('[3]60-Mile'!$V$4:$V$129,MATCH(AE74,'[3]60-Mile'!$A$4:$A$129,0))</f>
        <v>50.285714285714285</v>
      </c>
      <c r="AI74" s="196"/>
      <c r="AJ74" s="197">
        <f>INDEX('[3]60-Mile'!$X$4:$X$129,MATCH(AE74,'[3]60-Mile'!$A$4:$A$129,0))</f>
        <v>3.6231324534071105</v>
      </c>
      <c r="AK74" s="198">
        <f>INDEX('[3]60-Mile'!$AA$4:$AA$129,MATCH(AE74,'[3]60-Mile'!$A$4:$A$129,0))</f>
        <v>0.5714285714285714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372</v>
      </c>
      <c r="E75" s="68">
        <v>13</v>
      </c>
      <c r="F75" s="170" t="s">
        <v>156</v>
      </c>
      <c r="G75" s="171">
        <v>90</v>
      </c>
      <c r="H75" s="171">
        <f t="shared" si="2"/>
        <v>38</v>
      </c>
      <c r="I75" s="172">
        <f>INDEX('Data Table'!$F$4:$F$128,MATCH(ANG!C75,'Data Table'!$A$4:$A$128,0))</f>
        <v>3.2190458930039731E-2</v>
      </c>
      <c r="J75" s="191">
        <f>'Data Table'!BV72</f>
        <v>181</v>
      </c>
      <c r="K75" s="191">
        <f>'Data Table'!BW72</f>
        <v>226</v>
      </c>
      <c r="L75" s="191">
        <f>'Data Table'!BX72</f>
        <v>263</v>
      </c>
      <c r="M75" s="191">
        <f>'Data Table'!BY72</f>
        <v>222</v>
      </c>
      <c r="N75" s="191">
        <f>'Data Table'!BZ72</f>
        <v>187</v>
      </c>
      <c r="O75" s="191">
        <f>'Data Table'!CA72</f>
        <v>108</v>
      </c>
      <c r="P75" s="191">
        <f>'Data Table'!CB72</f>
        <v>154</v>
      </c>
      <c r="Q75" s="191">
        <f>'Data Table'!CC72</f>
        <v>15</v>
      </c>
      <c r="R75" s="191">
        <f>'Data Table'!CD72</f>
        <v>18</v>
      </c>
      <c r="S75" s="191">
        <f>'Data Table'!CE72</f>
        <v>17</v>
      </c>
      <c r="T75" s="191">
        <f>'Data Table'!CF72</f>
        <v>11</v>
      </c>
      <c r="U75" s="191">
        <f>'Data Table'!CG72</f>
        <v>4</v>
      </c>
      <c r="V75" s="191">
        <f>'Data Table'!CH72</f>
        <v>0</v>
      </c>
      <c r="W75" s="191">
        <f>'Data Table'!CI72</f>
        <v>15</v>
      </c>
      <c r="X75" s="191">
        <f>'Data Table'!CK72</f>
        <v>1530</v>
      </c>
      <c r="Y75" s="191">
        <f>'Data Table'!CL72</f>
        <v>303</v>
      </c>
      <c r="Z75" s="191">
        <f>'Data Table'!CM72</f>
        <v>3224</v>
      </c>
      <c r="AA75" s="191">
        <f>'Data Table'!CN72</f>
        <v>2303</v>
      </c>
      <c r="AB75" s="191">
        <f>'Data Table'!CO72</f>
        <v>2407</v>
      </c>
      <c r="AC75" s="191">
        <f>'Data Table'!CP72</f>
        <v>2940</v>
      </c>
      <c r="AD75" s="200">
        <f>'Data Table'!CQ72</f>
        <v>2583</v>
      </c>
      <c r="AE75" s="193" t="s">
        <v>129</v>
      </c>
      <c r="AF75" s="138">
        <f t="shared" si="3"/>
        <v>3.2190458930039731E-2</v>
      </c>
      <c r="AG75" s="194">
        <f>INDEX('Data Table'!$BE$4:$BE$128,MATCH(ANG!C75,'Data Table'!$A$4:$A$128,0))</f>
        <v>538.5427836440789</v>
      </c>
      <c r="AH75" s="195">
        <f>INDEX('[3]60-Mile'!$V$4:$V$129,MATCH(AE75,'[3]60-Mile'!$A$4:$A$129,0))</f>
        <v>191.57142857142858</v>
      </c>
      <c r="AI75" s="196"/>
      <c r="AJ75" s="197">
        <f>INDEX('[3]60-Mile'!$X$4:$X$129,MATCH(AE75,'[3]60-Mile'!$A$4:$A$129,0))</f>
        <v>31.600463350712435</v>
      </c>
      <c r="AK75" s="198">
        <f>INDEX('[3]60-Mile'!$AA$4:$AA$129,MATCH(AE75,'[3]60-Mile'!$A$4:$A$129,0))</f>
        <v>11.428571428571429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367</v>
      </c>
      <c r="E76" s="68">
        <v>16</v>
      </c>
      <c r="F76" s="170" t="s">
        <v>74</v>
      </c>
      <c r="G76" s="171">
        <v>117</v>
      </c>
      <c r="H76" s="171">
        <f t="shared" si="2"/>
        <v>109</v>
      </c>
      <c r="I76" s="172">
        <f>INDEX('Data Table'!$F$4:$F$128,MATCH(ANG!C76,'Data Table'!$A$4:$A$128,0))</f>
        <v>2.8343561666998795E-6</v>
      </c>
      <c r="J76" s="191">
        <f>'Data Table'!BV73</f>
        <v>2</v>
      </c>
      <c r="K76" s="191">
        <f>'Data Table'!BW73</f>
        <v>16</v>
      </c>
      <c r="L76" s="191">
        <f>'Data Table'!BX73</f>
        <v>4</v>
      </c>
      <c r="M76" s="191">
        <f>'Data Table'!BY73</f>
        <v>35</v>
      </c>
      <c r="N76" s="191">
        <f>'Data Table'!BZ73</f>
        <v>5</v>
      </c>
      <c r="O76" s="191">
        <f>'Data Table'!CA73</f>
        <v>0</v>
      </c>
      <c r="P76" s="191">
        <f>'Data Table'!CB73</f>
        <v>5</v>
      </c>
      <c r="Q76" s="191">
        <f>'Data Table'!CC73</f>
        <v>0</v>
      </c>
      <c r="R76" s="191">
        <f>'Data Table'!CD73</f>
        <v>0</v>
      </c>
      <c r="S76" s="191">
        <f>'Data Table'!CE73</f>
        <v>0</v>
      </c>
      <c r="T76" s="191">
        <f>'Data Table'!CF73</f>
        <v>0</v>
      </c>
      <c r="U76" s="191">
        <f>'Data Table'!CG73</f>
        <v>0</v>
      </c>
      <c r="V76" s="191">
        <f>'Data Table'!CH73</f>
        <v>0</v>
      </c>
      <c r="W76" s="191">
        <f>'Data Table'!CI73</f>
        <v>0</v>
      </c>
      <c r="X76" s="191">
        <f>'Data Table'!CK73</f>
        <v>1482</v>
      </c>
      <c r="Y76" s="191">
        <f>'Data Table'!CL73</f>
        <v>4999</v>
      </c>
      <c r="Z76" s="191">
        <f>'Data Table'!CM73</f>
        <v>2631</v>
      </c>
      <c r="AA76" s="191">
        <f>'Data Table'!CN73</f>
        <v>3693</v>
      </c>
      <c r="AB76" s="191">
        <f>'Data Table'!CO73</f>
        <v>3227</v>
      </c>
      <c r="AC76" s="191">
        <f>'Data Table'!CP73</f>
        <v>3828</v>
      </c>
      <c r="AD76" s="200">
        <f>'Data Table'!CQ73</f>
        <v>3206</v>
      </c>
      <c r="AE76" s="193" t="s">
        <v>126</v>
      </c>
      <c r="AF76" s="138">
        <f t="shared" si="3"/>
        <v>2.8343561666998795E-6</v>
      </c>
      <c r="AG76" s="194">
        <f>INDEX('Data Table'!$BE$4:$BE$128,MATCH(ANG!C76,'Data Table'!$A$4:$A$128,0))</f>
        <v>357.04549252051254</v>
      </c>
      <c r="AH76" s="195">
        <f>INDEX('[3]60-Mile'!$V$4:$V$129,MATCH(AE76,'[3]60-Mile'!$A$4:$A$129,0))</f>
        <v>9.5714285714285712</v>
      </c>
      <c r="AI76" s="196"/>
      <c r="AJ76" s="197">
        <f>INDEX('[3]60-Mile'!$X$4:$X$129,MATCH(AE76,'[3]60-Mile'!$A$4:$A$129,0))</f>
        <v>12.311913535190087</v>
      </c>
      <c r="AK76" s="198">
        <f>INDEX('[3]60-Mile'!$AA$4:$AA$129,MATCH(AE76,'[3]60-Mile'!$A$4:$A$129,0))</f>
        <v>0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372</v>
      </c>
      <c r="E77" s="68">
        <v>17</v>
      </c>
      <c r="F77" s="170" t="s">
        <v>156</v>
      </c>
      <c r="G77" s="171">
        <v>86</v>
      </c>
      <c r="H77" s="171">
        <f t="shared" si="2"/>
        <v>62</v>
      </c>
      <c r="I77" s="172">
        <f>INDEX('Data Table'!$F$4:$F$128,MATCH(ANG!C77,'Data Table'!$A$4:$A$128,0))</f>
        <v>4.348722500356771E-3</v>
      </c>
      <c r="J77" s="191">
        <f>'Data Table'!BV74</f>
        <v>108</v>
      </c>
      <c r="K77" s="191">
        <f>'Data Table'!BW74</f>
        <v>252</v>
      </c>
      <c r="L77" s="191">
        <f>'Data Table'!BX74</f>
        <v>208</v>
      </c>
      <c r="M77" s="191">
        <f>'Data Table'!BY74</f>
        <v>194</v>
      </c>
      <c r="N77" s="191">
        <f>'Data Table'!BZ74</f>
        <v>237</v>
      </c>
      <c r="O77" s="191">
        <f>'Data Table'!CA74</f>
        <v>229</v>
      </c>
      <c r="P77" s="191">
        <f>'Data Table'!CB74</f>
        <v>219</v>
      </c>
      <c r="Q77" s="191">
        <f>'Data Table'!CC74</f>
        <v>5</v>
      </c>
      <c r="R77" s="191">
        <f>'Data Table'!CD74</f>
        <v>4</v>
      </c>
      <c r="S77" s="191">
        <f>'Data Table'!CE74</f>
        <v>4</v>
      </c>
      <c r="T77" s="191">
        <f>'Data Table'!CF74</f>
        <v>8</v>
      </c>
      <c r="U77" s="191">
        <f>'Data Table'!CG74</f>
        <v>4</v>
      </c>
      <c r="V77" s="191">
        <f>'Data Table'!CH74</f>
        <v>2</v>
      </c>
      <c r="W77" s="191">
        <f>'Data Table'!CI74</f>
        <v>2</v>
      </c>
      <c r="X77" s="191">
        <f>'Data Table'!CK74</f>
        <v>17991</v>
      </c>
      <c r="Y77" s="191">
        <f>'Data Table'!CL74</f>
        <v>11940</v>
      </c>
      <c r="Z77" s="191">
        <f>'Data Table'!CM74</f>
        <v>14847</v>
      </c>
      <c r="AA77" s="191">
        <f>'Data Table'!CN74</f>
        <v>26545</v>
      </c>
      <c r="AB77" s="191">
        <f>'Data Table'!CO74</f>
        <v>30173</v>
      </c>
      <c r="AC77" s="191">
        <f>'Data Table'!CP74</f>
        <v>8732</v>
      </c>
      <c r="AD77" s="200">
        <f>'Data Table'!CQ74</f>
        <v>12795</v>
      </c>
      <c r="AE77" s="193" t="s">
        <v>118</v>
      </c>
      <c r="AF77" s="138">
        <f t="shared" si="3"/>
        <v>4.348722500356771E-3</v>
      </c>
      <c r="AG77" s="194">
        <f>INDEX('Data Table'!$BE$4:$BE$128,MATCH(ANG!C77,'Data Table'!$A$4:$A$128,0))</f>
        <v>147.64485212194705</v>
      </c>
      <c r="AH77" s="195">
        <f>INDEX('[3]60-Mile'!$V$4:$V$129,MATCH(AE77,'[3]60-Mile'!$A$4:$A$129,0))</f>
        <v>206.71428571428572</v>
      </c>
      <c r="AI77" s="196"/>
      <c r="AJ77" s="197">
        <f>INDEX('[3]60-Mile'!$X$4:$X$129,MATCH(AE77,'[3]60-Mile'!$A$4:$A$129,0))</f>
        <v>4.3165538772075402</v>
      </c>
      <c r="AK77" s="198">
        <f>INDEX('[3]60-Mile'!$AA$4:$AA$129,MATCH(AE77,'[3]60-Mile'!$A$4:$A$129,0))</f>
        <v>4.1428571428571432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364</v>
      </c>
      <c r="E78" s="68">
        <v>68</v>
      </c>
      <c r="F78" s="170" t="s">
        <v>153</v>
      </c>
      <c r="G78" s="171">
        <v>35</v>
      </c>
      <c r="H78" s="171">
        <f t="shared" si="2"/>
        <v>80</v>
      </c>
      <c r="I78" s="172">
        <f>INDEX('Data Table'!$F$4:$F$128,MATCH(ANG!C78,'Data Table'!$A$4:$A$128,0))</f>
        <v>1.3017104548269916E-3</v>
      </c>
      <c r="J78" s="191">
        <f>'Data Table'!BV75</f>
        <v>50</v>
      </c>
      <c r="K78" s="191">
        <f>'Data Table'!BW75</f>
        <v>25</v>
      </c>
      <c r="L78" s="191">
        <f>'Data Table'!BX75</f>
        <v>71</v>
      </c>
      <c r="M78" s="191">
        <f>'Data Table'!BY75</f>
        <v>87</v>
      </c>
      <c r="N78" s="191">
        <f>'Data Table'!BZ75</f>
        <v>70</v>
      </c>
      <c r="O78" s="191">
        <f>'Data Table'!CA75</f>
        <v>79</v>
      </c>
      <c r="P78" s="191">
        <f>'Data Table'!CB75</f>
        <v>101</v>
      </c>
      <c r="Q78" s="191">
        <f>'Data Table'!CC75</f>
        <v>0</v>
      </c>
      <c r="R78" s="191">
        <f>'Data Table'!CD75</f>
        <v>2</v>
      </c>
      <c r="S78" s="191">
        <f>'Data Table'!CE75</f>
        <v>0</v>
      </c>
      <c r="T78" s="191">
        <f>'Data Table'!CF75</f>
        <v>3</v>
      </c>
      <c r="U78" s="191">
        <f>'Data Table'!CG75</f>
        <v>0</v>
      </c>
      <c r="V78" s="191">
        <f>'Data Table'!CH75</f>
        <v>0</v>
      </c>
      <c r="W78" s="191">
        <f>'Data Table'!CI75</f>
        <v>3</v>
      </c>
      <c r="X78" s="191">
        <f>'Data Table'!CK75</f>
        <v>1788</v>
      </c>
      <c r="Y78" s="191">
        <f>'Data Table'!CL75</f>
        <v>4386</v>
      </c>
      <c r="Z78" s="191">
        <f>'Data Table'!CM75</f>
        <v>-4032</v>
      </c>
      <c r="AA78" s="191">
        <f>'Data Table'!CN75</f>
        <v>0</v>
      </c>
      <c r="AB78" s="191">
        <f>'Data Table'!CO75</f>
        <v>-1770</v>
      </c>
      <c r="AC78" s="191">
        <f>'Data Table'!CP75</f>
        <v>1662</v>
      </c>
      <c r="AD78" s="200">
        <f>'Data Table'!CQ75</f>
        <v>-959</v>
      </c>
      <c r="AE78" s="193" t="s">
        <v>142</v>
      </c>
      <c r="AF78" s="138">
        <f t="shared" si="3"/>
        <v>1.3017104548269916E-3</v>
      </c>
      <c r="AG78" s="194">
        <f>INDEX('Data Table'!$BE$4:$BE$128,MATCH(ANG!C78,'Data Table'!$A$4:$A$128,0))</f>
        <v>227.32950487955151</v>
      </c>
      <c r="AH78" s="195">
        <f>INDEX('[3]60-Mile'!$V$4:$V$129,MATCH(AE78,'[3]60-Mile'!$A$4:$A$129,0))</f>
        <v>69</v>
      </c>
      <c r="AI78" s="196"/>
      <c r="AJ78" s="197">
        <f>INDEX('[3]60-Mile'!$X$4:$X$129,MATCH(AE78,'[3]60-Mile'!$A$4:$A$129,0))</f>
        <v>10.121384316192046</v>
      </c>
      <c r="AK78" s="198">
        <f>INDEX('[3]60-Mile'!$AA$4:$AA$129,MATCH(AE78,'[3]60-Mile'!$A$4:$A$129,0))</f>
        <v>1.1428571428571428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363</v>
      </c>
      <c r="E79" s="68">
        <v>23</v>
      </c>
      <c r="F79" s="170" t="s">
        <v>74</v>
      </c>
      <c r="G79" s="171">
        <v>106</v>
      </c>
      <c r="H79" s="171">
        <f t="shared" si="2"/>
        <v>92</v>
      </c>
      <c r="I79" s="172">
        <f>INDEX('Data Table'!$F$4:$F$128,MATCH(ANG!C79,'Data Table'!$A$4:$A$128,0))</f>
        <v>1.2398433783513234E-4</v>
      </c>
      <c r="J79" s="191">
        <f>'Data Table'!BV76</f>
        <v>91</v>
      </c>
      <c r="K79" s="191">
        <f>'Data Table'!BW76</f>
        <v>73</v>
      </c>
      <c r="L79" s="191">
        <f>'Data Table'!BX76</f>
        <v>86</v>
      </c>
      <c r="M79" s="191">
        <f>'Data Table'!BY76</f>
        <v>62</v>
      </c>
      <c r="N79" s="191">
        <f>'Data Table'!BZ76</f>
        <v>136</v>
      </c>
      <c r="O79" s="191">
        <f>'Data Table'!CA76</f>
        <v>73</v>
      </c>
      <c r="P79" s="191">
        <f>'Data Table'!CB76</f>
        <v>98</v>
      </c>
      <c r="Q79" s="191">
        <f>'Data Table'!CC76</f>
        <v>7</v>
      </c>
      <c r="R79" s="191">
        <f>'Data Table'!CD76</f>
        <v>0</v>
      </c>
      <c r="S79" s="191">
        <f>'Data Table'!CE76</f>
        <v>2</v>
      </c>
      <c r="T79" s="191">
        <f>'Data Table'!CF76</f>
        <v>4</v>
      </c>
      <c r="U79" s="191">
        <f>'Data Table'!CG76</f>
        <v>5</v>
      </c>
      <c r="V79" s="191">
        <f>'Data Table'!CH76</f>
        <v>1</v>
      </c>
      <c r="W79" s="191">
        <f>'Data Table'!CI76</f>
        <v>9</v>
      </c>
      <c r="X79" s="191">
        <f>'Data Table'!CK76</f>
        <v>0</v>
      </c>
      <c r="Y79" s="191">
        <f>'Data Table'!CL76</f>
        <v>-2142</v>
      </c>
      <c r="Z79" s="191">
        <f>'Data Table'!CM76</f>
        <v>6138</v>
      </c>
      <c r="AA79" s="191">
        <f>'Data Table'!CN76</f>
        <v>-90</v>
      </c>
      <c r="AB79" s="191">
        <f>'Data Table'!CO76</f>
        <v>5116</v>
      </c>
      <c r="AC79" s="191">
        <f>'Data Table'!CP76</f>
        <v>-17</v>
      </c>
      <c r="AD79" s="200">
        <f>'Data Table'!CQ76</f>
        <v>0</v>
      </c>
      <c r="AE79" s="258" t="s">
        <v>122</v>
      </c>
      <c r="AF79" s="145">
        <f t="shared" si="3"/>
        <v>1.2398433783513234E-4</v>
      </c>
      <c r="AG79" s="236">
        <f>INDEX('Data Table'!$BE$4:$BE$128,MATCH(ANG!C79,'Data Table'!$A$4:$A$128,0))</f>
        <v>567.50182877496627</v>
      </c>
      <c r="AH79" s="237">
        <f>INDEX('[3]60-Mile'!$V$4:$V$129,MATCH(AE79,'[3]60-Mile'!$A$4:$A$129,0))</f>
        <v>88.428571428571431</v>
      </c>
      <c r="AI79" s="238"/>
      <c r="AJ79" s="239">
        <f>INDEX('[3]60-Mile'!$X$4:$X$129,MATCH(AE79,'[3]60-Mile'!$A$4:$A$129,0))</f>
        <v>23.780536664676337</v>
      </c>
      <c r="AK79" s="240">
        <f>INDEX('[3]60-Mile'!$AA$4:$AA$129,MATCH(AE79,'[3]60-Mile'!$A$4:$A$129,0))</f>
        <v>4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171">
        <f t="shared" si="2"/>
        <v>113</v>
      </c>
      <c r="I80" s="172">
        <f>INDEX('Data Table'!$F$4:$F$128,MATCH(ANG!C80,'Data Table'!$A$4:$A$128,0))</f>
        <v>1.5549801176342955E-6</v>
      </c>
      <c r="J80" s="191">
        <f>'Data Table'!BV77</f>
        <v>6</v>
      </c>
      <c r="K80" s="191">
        <f>'Data Table'!BW77</f>
        <v>12</v>
      </c>
      <c r="L80" s="191">
        <f>'Data Table'!BX77</f>
        <v>9</v>
      </c>
      <c r="M80" s="191">
        <f>'Data Table'!BY77</f>
        <v>16</v>
      </c>
      <c r="N80" s="191">
        <f>'Data Table'!BZ77</f>
        <v>15</v>
      </c>
      <c r="O80" s="191">
        <f>'Data Table'!CA77</f>
        <v>8</v>
      </c>
      <c r="P80" s="191">
        <f>'Data Table'!CB77</f>
        <v>2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11621</v>
      </c>
      <c r="Y80" s="191">
        <f>'Data Table'!CL77</f>
        <v>7228</v>
      </c>
      <c r="Z80" s="191">
        <f>'Data Table'!CM77</f>
        <v>8752</v>
      </c>
      <c r="AA80" s="191">
        <f>'Data Table'!CN77</f>
        <v>8572</v>
      </c>
      <c r="AB80" s="191">
        <f>'Data Table'!CO77</f>
        <v>8689</v>
      </c>
      <c r="AC80" s="191">
        <f>'Data Table'!CP77</f>
        <v>5559</v>
      </c>
      <c r="AD80" s="200">
        <f>'Data Table'!CQ77</f>
        <v>11527</v>
      </c>
      <c r="AE80" s="193" t="s">
        <v>231</v>
      </c>
      <c r="AF80" s="138">
        <f t="shared" si="3"/>
        <v>1.5549801176342955E-6</v>
      </c>
      <c r="AG80" s="194">
        <f>INDEX('Data Table'!$BE$4:$BE$128,MATCH(ANG!C80,'Data Table'!$A$4:$A$128,0))</f>
        <v>67.616292240727844</v>
      </c>
      <c r="AH80" s="195">
        <f>INDEX('[3]60-Mile'!$V$4:$V$129,MATCH(AE80,'[3]60-Mile'!$A$4:$A$129,0))</f>
        <v>9.7142857142857135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0.87085246331736377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366</v>
      </c>
      <c r="E81" s="68">
        <v>27</v>
      </c>
      <c r="F81" s="170" t="s">
        <v>76</v>
      </c>
      <c r="G81" s="171">
        <v>122</v>
      </c>
      <c r="H81" s="171">
        <f t="shared" si="2"/>
        <v>42</v>
      </c>
      <c r="I81" s="172">
        <f>INDEX('Data Table'!$F$4:$F$128,MATCH(ANG!C81,'Data Table'!$A$4:$A$128,0))</f>
        <v>2.1507385596295867E-2</v>
      </c>
      <c r="J81" s="191">
        <f>'Data Table'!BV78</f>
        <v>193</v>
      </c>
      <c r="K81" s="191">
        <f>'Data Table'!BW78</f>
        <v>257</v>
      </c>
      <c r="L81" s="191">
        <f>'Data Table'!BX78</f>
        <v>117</v>
      </c>
      <c r="M81" s="191">
        <f>'Data Table'!BY78</f>
        <v>297</v>
      </c>
      <c r="N81" s="191">
        <f>'Data Table'!BZ78</f>
        <v>172</v>
      </c>
      <c r="O81" s="191">
        <f>'Data Table'!CA78</f>
        <v>231</v>
      </c>
      <c r="P81" s="191">
        <f>'Data Table'!CB78</f>
        <v>135</v>
      </c>
      <c r="Q81" s="191">
        <f>'Data Table'!CC78</f>
        <v>7</v>
      </c>
      <c r="R81" s="191">
        <f>'Data Table'!CD78</f>
        <v>5</v>
      </c>
      <c r="S81" s="191">
        <f>'Data Table'!CE78</f>
        <v>9</v>
      </c>
      <c r="T81" s="191">
        <f>'Data Table'!CF78</f>
        <v>2</v>
      </c>
      <c r="U81" s="191">
        <f>'Data Table'!CG78</f>
        <v>4</v>
      </c>
      <c r="V81" s="191">
        <f>'Data Table'!CH78</f>
        <v>0</v>
      </c>
      <c r="W81" s="191">
        <f>'Data Table'!CI78</f>
        <v>1</v>
      </c>
      <c r="X81" s="191">
        <f>'Data Table'!CK78</f>
        <v>-3138</v>
      </c>
      <c r="Y81" s="191">
        <f>'Data Table'!CL78</f>
        <v>30</v>
      </c>
      <c r="Z81" s="191">
        <f>'Data Table'!CM78</f>
        <v>-1680</v>
      </c>
      <c r="AA81" s="191">
        <f>'Data Table'!CN78</f>
        <v>-3409</v>
      </c>
      <c r="AB81" s="191">
        <f>'Data Table'!CO78</f>
        <v>-4405</v>
      </c>
      <c r="AC81" s="191">
        <f>'Data Table'!CP78</f>
        <v>-1430</v>
      </c>
      <c r="AD81" s="200">
        <f>'Data Table'!CQ78</f>
        <v>-1048</v>
      </c>
      <c r="AE81" s="260" t="s">
        <v>146</v>
      </c>
      <c r="AF81" s="209">
        <f t="shared" si="3"/>
        <v>2.1507385596295867E-2</v>
      </c>
      <c r="AG81" s="231">
        <f>INDEX('Data Table'!$BE$4:$BE$128,MATCH(ANG!C81,'Data Table'!$A$4:$A$128,0))</f>
        <v>319.87079250092836</v>
      </c>
      <c r="AH81" s="232">
        <f>INDEX('[3]60-Mile'!$V$4:$V$129,MATCH(AE81,'[3]60-Mile'!$A$4:$A$129,0))</f>
        <v>200.28571428571428</v>
      </c>
      <c r="AI81" s="233"/>
      <c r="AJ81" s="234">
        <f>INDEX('[3]60-Mile'!$X$4:$X$129,MATCH(AE81,'[3]60-Mile'!$A$4:$A$129,0))</f>
        <v>16.189483773897155</v>
      </c>
      <c r="AK81" s="235">
        <f>INDEX('[3]60-Mile'!$AA$4:$AA$129,MATCH(AE81,'[3]60-Mile'!$A$4:$A$129,0))</f>
        <v>4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364</v>
      </c>
      <c r="E82" s="68">
        <v>30</v>
      </c>
      <c r="F82" s="170" t="s">
        <v>153</v>
      </c>
      <c r="G82" s="171">
        <v>33</v>
      </c>
      <c r="H82" s="171">
        <f t="shared" si="2"/>
        <v>12</v>
      </c>
      <c r="I82" s="172">
        <f>INDEX('Data Table'!$F$4:$F$128,MATCH(ANG!C82,'Data Table'!$A$4:$A$128,0))</f>
        <v>1.6116668642812233</v>
      </c>
      <c r="J82" s="191">
        <f>'Data Table'!BV79</f>
        <v>468</v>
      </c>
      <c r="K82" s="191">
        <f>'Data Table'!BW79</f>
        <v>464</v>
      </c>
      <c r="L82" s="191">
        <f>'Data Table'!BX79</f>
        <v>355</v>
      </c>
      <c r="M82" s="191">
        <f>'Data Table'!BY79</f>
        <v>468</v>
      </c>
      <c r="N82" s="191">
        <f>'Data Table'!BZ79</f>
        <v>401</v>
      </c>
      <c r="O82" s="191">
        <f>'Data Table'!CA79</f>
        <v>352</v>
      </c>
      <c r="P82" s="191">
        <f>'Data Table'!CB79</f>
        <v>352</v>
      </c>
      <c r="Q82" s="191">
        <f>'Data Table'!CC79</f>
        <v>53</v>
      </c>
      <c r="R82" s="191">
        <f>'Data Table'!CD79</f>
        <v>39</v>
      </c>
      <c r="S82" s="191">
        <f>'Data Table'!CE79</f>
        <v>103</v>
      </c>
      <c r="T82" s="191">
        <f>'Data Table'!CF79</f>
        <v>74</v>
      </c>
      <c r="U82" s="191">
        <f>'Data Table'!CG79</f>
        <v>30</v>
      </c>
      <c r="V82" s="191">
        <f>'Data Table'!CH79</f>
        <v>23</v>
      </c>
      <c r="W82" s="191">
        <f>'Data Table'!CI79</f>
        <v>7</v>
      </c>
      <c r="X82" s="191">
        <f>'Data Table'!CK79</f>
        <v>588</v>
      </c>
      <c r="Y82" s="191">
        <f>'Data Table'!CL79</f>
        <v>649</v>
      </c>
      <c r="Z82" s="191">
        <f>'Data Table'!CM79</f>
        <v>550</v>
      </c>
      <c r="AA82" s="191">
        <f>'Data Table'!CN79</f>
        <v>186</v>
      </c>
      <c r="AB82" s="191">
        <f>'Data Table'!CO79</f>
        <v>392</v>
      </c>
      <c r="AC82" s="191">
        <f>'Data Table'!CP79</f>
        <v>650</v>
      </c>
      <c r="AD82" s="200">
        <f>'Data Table'!CQ79</f>
        <v>326</v>
      </c>
      <c r="AE82" s="193" t="s">
        <v>147</v>
      </c>
      <c r="AF82" s="138">
        <f t="shared" si="3"/>
        <v>1.6116668642812233</v>
      </c>
      <c r="AG82" s="194">
        <f>INDEX('Data Table'!$BE$4:$BE$128,MATCH(ANG!C82,'Data Table'!$A$4:$A$128,0))</f>
        <v>1095.9186164630348</v>
      </c>
      <c r="AH82" s="195">
        <f>INDEX('[3]60-Mile'!$V$4:$V$129,MATCH(AE82,'[3]60-Mile'!$A$4:$A$129,0))</f>
        <v>408.57142857142856</v>
      </c>
      <c r="AI82" s="196"/>
      <c r="AJ82" s="197">
        <f>INDEX('[3]60-Mile'!$X$4:$X$129,MATCH(AE82,'[3]60-Mile'!$A$4:$A$129,0))</f>
        <v>66.996481106290787</v>
      </c>
      <c r="AK82" s="198">
        <f>INDEX('[3]60-Mile'!$AA$4:$AA$129,MATCH(AE82,'[3]60-Mile'!$A$4:$A$129,0))</f>
        <v>47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365</v>
      </c>
      <c r="E83" s="68">
        <v>33</v>
      </c>
      <c r="F83" s="170" t="s">
        <v>154</v>
      </c>
      <c r="G83" s="171">
        <v>98</v>
      </c>
      <c r="H83" s="171">
        <f t="shared" si="2"/>
        <v>100</v>
      </c>
      <c r="I83" s="172">
        <f>INDEX('Data Table'!$F$4:$F$128,MATCH(ANG!C83,'Data Table'!$A$4:$A$128,0))</f>
        <v>2.1494743304712155E-5</v>
      </c>
      <c r="J83" s="191">
        <f>'Data Table'!BV80</f>
        <v>212</v>
      </c>
      <c r="K83" s="191">
        <f>'Data Table'!BW80</f>
        <v>35</v>
      </c>
      <c r="L83" s="191">
        <f>'Data Table'!BX80</f>
        <v>9</v>
      </c>
      <c r="M83" s="191">
        <f>'Data Table'!BY80</f>
        <v>3</v>
      </c>
      <c r="N83" s="191">
        <f>'Data Table'!BZ80</f>
        <v>1</v>
      </c>
      <c r="O83" s="191">
        <f>'Data Table'!CA80</f>
        <v>0</v>
      </c>
      <c r="P83" s="191">
        <f>'Data Table'!CB80</f>
        <v>1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0</v>
      </c>
      <c r="X83" s="191">
        <f>'Data Table'!CK80</f>
        <v>3514</v>
      </c>
      <c r="Y83" s="191">
        <f>'Data Table'!CL80</f>
        <v>15297</v>
      </c>
      <c r="Z83" s="191">
        <f>'Data Table'!CM80</f>
        <v>6091</v>
      </c>
      <c r="AA83" s="191">
        <f>'Data Table'!CN80</f>
        <v>12301</v>
      </c>
      <c r="AB83" s="191">
        <f>'Data Table'!CO80</f>
        <v>-7081</v>
      </c>
      <c r="AC83" s="191">
        <f>'Data Table'!CP80</f>
        <v>13490</v>
      </c>
      <c r="AD83" s="200">
        <f>'Data Table'!CQ80</f>
        <v>10669</v>
      </c>
      <c r="AE83" s="258" t="s">
        <v>132</v>
      </c>
      <c r="AF83" s="145">
        <f t="shared" si="3"/>
        <v>2.1494743304712155E-5</v>
      </c>
      <c r="AG83" s="236">
        <f>INDEX('Data Table'!$BE$4:$BE$128,MATCH(ANG!C83,'Data Table'!$A$4:$A$128,0))</f>
        <v>439.5699858833749</v>
      </c>
      <c r="AH83" s="237">
        <f>INDEX('[3]60-Mile'!$V$4:$V$129,MATCH(AE83,'[3]60-Mile'!$A$4:$A$129,0))</f>
        <v>37.285714285714285</v>
      </c>
      <c r="AI83" s="238"/>
      <c r="AJ83" s="239">
        <f>INDEX('[3]60-Mile'!$X$4:$X$129,MATCH(AE83,'[3]60-Mile'!$A$4:$A$129,0))</f>
        <v>2.606146161363883</v>
      </c>
      <c r="AK83" s="240">
        <f>INDEX('[3]60-Mile'!$AA$4:$AA$129,MATCH(AE83,'[3]60-Mile'!$A$4:$A$129,0))</f>
        <v>0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171">
        <f t="shared" si="2"/>
        <v>17</v>
      </c>
      <c r="I84" s="172">
        <f>INDEX('Data Table'!$F$4:$F$128,MATCH(ANG!C84,'Data Table'!$A$4:$A$128,0))</f>
        <v>0.2891990305962831</v>
      </c>
      <c r="J84" s="191">
        <f>'Data Table'!BV81</f>
        <v>50</v>
      </c>
      <c r="K84" s="191">
        <f>'Data Table'!BW81</f>
        <v>44</v>
      </c>
      <c r="L84" s="191">
        <f>'Data Table'!BX81</f>
        <v>52</v>
      </c>
      <c r="M84" s="191">
        <f>'Data Table'!BY81</f>
        <v>53</v>
      </c>
      <c r="N84" s="191">
        <f>'Data Table'!BZ81</f>
        <v>111</v>
      </c>
      <c r="O84" s="191">
        <f>'Data Table'!CA81</f>
        <v>42</v>
      </c>
      <c r="P84" s="191">
        <f>'Data Table'!CB81</f>
        <v>51</v>
      </c>
      <c r="Q84" s="191">
        <f>'Data Table'!CC81</f>
        <v>8</v>
      </c>
      <c r="R84" s="191">
        <f>'Data Table'!CD81</f>
        <v>4</v>
      </c>
      <c r="S84" s="191">
        <f>'Data Table'!CE81</f>
        <v>6</v>
      </c>
      <c r="T84" s="191">
        <f>'Data Table'!CF81</f>
        <v>4</v>
      </c>
      <c r="U84" s="191">
        <f>'Data Table'!CG81</f>
        <v>4</v>
      </c>
      <c r="V84" s="191">
        <f>'Data Table'!CH81</f>
        <v>3</v>
      </c>
      <c r="W84" s="191">
        <f>'Data Table'!CI81</f>
        <v>3</v>
      </c>
      <c r="X84" s="191">
        <f>'Data Table'!CK81</f>
        <v>51192</v>
      </c>
      <c r="Y84" s="191">
        <f>'Data Table'!CL81</f>
        <v>53079</v>
      </c>
      <c r="Z84" s="191">
        <f>'Data Table'!CM81</f>
        <v>55730</v>
      </c>
      <c r="AA84" s="191">
        <f>'Data Table'!CN81</f>
        <v>66815</v>
      </c>
      <c r="AB84" s="191">
        <f>'Data Table'!CO81</f>
        <v>52625</v>
      </c>
      <c r="AC84" s="191">
        <f>'Data Table'!CP81</f>
        <v>51034</v>
      </c>
      <c r="AD84" s="200">
        <f>'Data Table'!CQ81</f>
        <v>43143</v>
      </c>
      <c r="AE84" s="193" t="s">
        <v>219</v>
      </c>
      <c r="AF84" s="138">
        <f t="shared" si="3"/>
        <v>0.2891990305962831</v>
      </c>
      <c r="AG84" s="194">
        <f>INDEX('Data Table'!$BE$4:$BE$128,MATCH(ANG!C84,'Data Table'!$A$4:$A$128,0))</f>
        <v>367.26963855103344</v>
      </c>
      <c r="AH84" s="195">
        <f>INDEX('[3]60-Mile'!$V$4:$V$129,MATCH(AE84,'[3]60-Mile'!$A$4:$A$129,0))</f>
        <v>57.571428571428569</v>
      </c>
      <c r="AI84" s="196"/>
      <c r="AJ84" s="197">
        <f>INDEX('[3]60-Mile'!$X$4:$X$129,MATCH(AE84,'[3]60-Mile'!$A$4:$A$129,0))</f>
        <v>19.117293923731324</v>
      </c>
      <c r="AK84" s="198">
        <f>INDEX('[3]60-Mile'!$AA$4:$AA$129,MATCH(AE84,'[3]60-Mile'!$A$4:$A$129,0))</f>
        <v>4.5714285714285712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0.5753102739726027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368</v>
      </c>
      <c r="E85" s="68">
        <v>35</v>
      </c>
      <c r="F85" s="170" t="s">
        <v>74</v>
      </c>
      <c r="G85" s="171">
        <v>26</v>
      </c>
      <c r="H85" s="171">
        <f t="shared" si="2"/>
        <v>22</v>
      </c>
      <c r="I85" s="172">
        <f>INDEX('Data Table'!$F$4:$F$128,MATCH(ANG!C85,'Data Table'!$A$4:$A$128,0))</f>
        <v>0.15564993348505538</v>
      </c>
      <c r="J85" s="191">
        <f>'Data Table'!BV82</f>
        <v>1204</v>
      </c>
      <c r="K85" s="191">
        <f>'Data Table'!BW82</f>
        <v>1158</v>
      </c>
      <c r="L85" s="191">
        <f>'Data Table'!BX82</f>
        <v>1460</v>
      </c>
      <c r="M85" s="191">
        <f>'Data Table'!BY82</f>
        <v>1467</v>
      </c>
      <c r="N85" s="191">
        <f>'Data Table'!BZ82</f>
        <v>1409</v>
      </c>
      <c r="O85" s="191">
        <f>'Data Table'!CA82</f>
        <v>1576</v>
      </c>
      <c r="P85" s="191">
        <f>'Data Table'!CB82</f>
        <v>874</v>
      </c>
      <c r="Q85" s="191">
        <f>'Data Table'!CC82</f>
        <v>60</v>
      </c>
      <c r="R85" s="191">
        <f>'Data Table'!CD82</f>
        <v>47</v>
      </c>
      <c r="S85" s="191">
        <f>'Data Table'!CE82</f>
        <v>47</v>
      </c>
      <c r="T85" s="191">
        <f>'Data Table'!CF82</f>
        <v>34</v>
      </c>
      <c r="U85" s="191">
        <f>'Data Table'!CG82</f>
        <v>56</v>
      </c>
      <c r="V85" s="191">
        <f>'Data Table'!CH82</f>
        <v>25</v>
      </c>
      <c r="W85" s="191">
        <f>'Data Table'!CI82</f>
        <v>11</v>
      </c>
      <c r="X85" s="191">
        <f>'Data Table'!CK82</f>
        <v>35933</v>
      </c>
      <c r="Y85" s="191">
        <f>'Data Table'!CL82</f>
        <v>30177</v>
      </c>
      <c r="Z85" s="191">
        <f>'Data Table'!CM82</f>
        <v>24852</v>
      </c>
      <c r="AA85" s="191">
        <f>'Data Table'!CN82</f>
        <v>38687</v>
      </c>
      <c r="AB85" s="191">
        <f>'Data Table'!CO82</f>
        <v>25958</v>
      </c>
      <c r="AC85" s="191">
        <f>'Data Table'!CP82</f>
        <v>43902</v>
      </c>
      <c r="AD85" s="200">
        <f>'Data Table'!CQ82</f>
        <v>33355</v>
      </c>
      <c r="AE85" s="260" t="s">
        <v>131</v>
      </c>
      <c r="AF85" s="209">
        <f t="shared" si="3"/>
        <v>0.15564993348505538</v>
      </c>
      <c r="AG85" s="231">
        <f>INDEX('Data Table'!$BE$4:$BE$128,MATCH(ANG!C85,'Data Table'!$A$4:$A$128,0))</f>
        <v>616.56545216887105</v>
      </c>
      <c r="AH85" s="232">
        <f>INDEX('[3]60-Mile'!$V$4:$V$129,MATCH(AE85,'[3]60-Mile'!$A$4:$A$129,0))</f>
        <v>1306.8571428571429</v>
      </c>
      <c r="AI85" s="233"/>
      <c r="AJ85" s="234">
        <f>INDEX('[3]60-Mile'!$X$4:$X$129,MATCH(AE85,'[3]60-Mile'!$A$4:$A$129,0))</f>
        <v>24.699914775238543</v>
      </c>
      <c r="AK85" s="235">
        <f>INDEX('[3]60-Mile'!$AA$4:$AA$129,MATCH(AE85,'[3]60-Mile'!$A$4:$A$129,0))</f>
        <v>40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368</v>
      </c>
      <c r="E86" s="68">
        <v>36</v>
      </c>
      <c r="F86" s="170" t="s">
        <v>74</v>
      </c>
      <c r="G86" s="171">
        <v>100</v>
      </c>
      <c r="H86" s="171">
        <f t="shared" si="2"/>
        <v>87</v>
      </c>
      <c r="I86" s="172">
        <f>INDEX('Data Table'!$F$4:$F$128,MATCH(ANG!C86,'Data Table'!$A$4:$A$128,0))</f>
        <v>4.3299806660797714E-4</v>
      </c>
      <c r="J86" s="191">
        <f>'Data Table'!BV83</f>
        <v>27</v>
      </c>
      <c r="K86" s="191">
        <f>'Data Table'!BW83</f>
        <v>14</v>
      </c>
      <c r="L86" s="191">
        <f>'Data Table'!BX83</f>
        <v>28</v>
      </c>
      <c r="M86" s="191">
        <f>'Data Table'!BY83</f>
        <v>28</v>
      </c>
      <c r="N86" s="191">
        <f>'Data Table'!BZ83</f>
        <v>22</v>
      </c>
      <c r="O86" s="191">
        <f>'Data Table'!CA83</f>
        <v>26</v>
      </c>
      <c r="P86" s="191">
        <f>'Data Table'!CB83</f>
        <v>16</v>
      </c>
      <c r="Q86" s="191">
        <f>'Data Table'!CC83</f>
        <v>1</v>
      </c>
      <c r="R86" s="191">
        <f>'Data Table'!CD83</f>
        <v>1</v>
      </c>
      <c r="S86" s="191">
        <f>'Data Table'!CE83</f>
        <v>0</v>
      </c>
      <c r="T86" s="191">
        <f>'Data Table'!CF83</f>
        <v>1</v>
      </c>
      <c r="U86" s="191">
        <f>'Data Table'!CG83</f>
        <v>0</v>
      </c>
      <c r="V86" s="191">
        <f>'Data Table'!CH83</f>
        <v>0</v>
      </c>
      <c r="W86" s="191">
        <f>'Data Table'!CI83</f>
        <v>0</v>
      </c>
      <c r="X86" s="191">
        <f>'Data Table'!CK83</f>
        <v>17991</v>
      </c>
      <c r="Y86" s="191">
        <f>'Data Table'!CL83</f>
        <v>11940</v>
      </c>
      <c r="Z86" s="191">
        <f>'Data Table'!CM83</f>
        <v>14847</v>
      </c>
      <c r="AA86" s="191">
        <f>'Data Table'!CN83</f>
        <v>26545</v>
      </c>
      <c r="AB86" s="191">
        <f>'Data Table'!CO83</f>
        <v>30173</v>
      </c>
      <c r="AC86" s="191">
        <f>'Data Table'!CP83</f>
        <v>8732</v>
      </c>
      <c r="AD86" s="200">
        <f>'Data Table'!CQ83</f>
        <v>12795</v>
      </c>
      <c r="AE86" s="193" t="s">
        <v>109</v>
      </c>
      <c r="AF86" s="138">
        <f t="shared" si="3"/>
        <v>4.3299806660797714E-4</v>
      </c>
      <c r="AG86" s="194">
        <f>INDEX('Data Table'!$BE$4:$BE$128,MATCH(ANG!C86,'Data Table'!$A$4:$A$128,0))</f>
        <v>199.94618143668313</v>
      </c>
      <c r="AH86" s="195">
        <f>INDEX('[3]60-Mile'!$V$4:$V$129,MATCH(AE86,'[3]60-Mile'!$A$4:$A$129,0))</f>
        <v>23</v>
      </c>
      <c r="AI86" s="196"/>
      <c r="AJ86" s="197">
        <f>INDEX('[3]60-Mile'!$X$4:$X$129,MATCH(AE86,'[3]60-Mile'!$A$4:$A$129,0))</f>
        <v>7.2666414605040996</v>
      </c>
      <c r="AK86" s="198">
        <f>INDEX('[3]60-Mile'!$AA$4:$AA$129,MATCH(AE86,'[3]60-Mile'!$A$4:$A$129,0))</f>
        <v>0.42857142857142855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369</v>
      </c>
      <c r="E87" s="68">
        <v>37</v>
      </c>
      <c r="F87" s="170" t="s">
        <v>154</v>
      </c>
      <c r="G87" s="171">
        <v>121</v>
      </c>
      <c r="H87" s="171">
        <f t="shared" si="2"/>
        <v>124</v>
      </c>
      <c r="I87" s="172">
        <f>INDEX('Data Table'!$F$4:$F$128,MATCH(ANG!C87,'Data Table'!$A$4:$A$128,0))</f>
        <v>7.5131547370171333E-19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1</v>
      </c>
      <c r="N87" s="191">
        <f>'Data Table'!BZ84</f>
        <v>0</v>
      </c>
      <c r="O87" s="191">
        <f>'Data Table'!CA84</f>
        <v>0</v>
      </c>
      <c r="P87" s="191">
        <f>'Data Table'!CB84</f>
        <v>0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1799</v>
      </c>
      <c r="Y87" s="191">
        <f>'Data Table'!CL84</f>
        <v>1835</v>
      </c>
      <c r="Z87" s="191">
        <f>'Data Table'!CM84</f>
        <v>783</v>
      </c>
      <c r="AA87" s="191">
        <f>'Data Table'!CN84</f>
        <v>2791</v>
      </c>
      <c r="AB87" s="191">
        <f>'Data Table'!CO84</f>
        <v>923</v>
      </c>
      <c r="AC87" s="191">
        <f>'Data Table'!CP84</f>
        <v>818</v>
      </c>
      <c r="AD87" s="200">
        <f>'Data Table'!CQ84</f>
        <v>878</v>
      </c>
      <c r="AE87" s="193" t="s">
        <v>112</v>
      </c>
      <c r="AF87" s="138">
        <f t="shared" si="3"/>
        <v>7.5131547370171333E-19</v>
      </c>
      <c r="AG87" s="194">
        <f>INDEX('Data Table'!$BE$4:$BE$128,MATCH(ANG!C87,'Data Table'!$A$4:$A$128,0))</f>
        <v>88.798025792728893</v>
      </c>
      <c r="AH87" s="195">
        <f>INDEX('[3]60-Mile'!$V$4:$V$129,MATCH(AE87,'[3]60-Mile'!$A$4:$A$129,0))</f>
        <v>0.14285714285714285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365</v>
      </c>
      <c r="E88" s="68">
        <v>39</v>
      </c>
      <c r="F88" s="170" t="s">
        <v>154</v>
      </c>
      <c r="G88" s="171">
        <v>34</v>
      </c>
      <c r="H88" s="171">
        <f t="shared" si="2"/>
        <v>95</v>
      </c>
      <c r="I88" s="172">
        <f>INDEX('Data Table'!$F$4:$F$128,MATCH(ANG!C88,'Data Table'!$A$4:$A$128,0))</f>
        <v>8.423195759553485E-5</v>
      </c>
      <c r="J88" s="191">
        <f>'Data Table'!BV85</f>
        <v>8</v>
      </c>
      <c r="K88" s="191">
        <f>'Data Table'!BW85</f>
        <v>18</v>
      </c>
      <c r="L88" s="191">
        <f>'Data Table'!BX85</f>
        <v>22</v>
      </c>
      <c r="M88" s="191">
        <f>'Data Table'!BY85</f>
        <v>11</v>
      </c>
      <c r="N88" s="191">
        <f>'Data Table'!BZ85</f>
        <v>13</v>
      </c>
      <c r="O88" s="191">
        <f>'Data Table'!CA85</f>
        <v>12</v>
      </c>
      <c r="P88" s="191">
        <f>'Data Table'!CB85</f>
        <v>11</v>
      </c>
      <c r="Q88" s="191">
        <f>'Data Table'!CC85</f>
        <v>0</v>
      </c>
      <c r="R88" s="191">
        <f>'Data Table'!CD85</f>
        <v>0</v>
      </c>
      <c r="S88" s="191">
        <f>'Data Table'!CE85</f>
        <v>1</v>
      </c>
      <c r="T88" s="191">
        <f>'Data Table'!CF85</f>
        <v>1</v>
      </c>
      <c r="U88" s="191">
        <f>'Data Table'!CG85</f>
        <v>0</v>
      </c>
      <c r="V88" s="191">
        <f>'Data Table'!CH85</f>
        <v>0</v>
      </c>
      <c r="W88" s="191">
        <f>'Data Table'!CI85</f>
        <v>0</v>
      </c>
      <c r="X88" s="191">
        <f>'Data Table'!CK85</f>
        <v>866</v>
      </c>
      <c r="Y88" s="191">
        <f>'Data Table'!CL85</f>
        <v>3110</v>
      </c>
      <c r="Z88" s="191">
        <f>'Data Table'!CM85</f>
        <v>441</v>
      </c>
      <c r="AA88" s="191">
        <f>'Data Table'!CN85</f>
        <v>1195</v>
      </c>
      <c r="AB88" s="191">
        <f>'Data Table'!CO85</f>
        <v>892</v>
      </c>
      <c r="AC88" s="191">
        <f>'Data Table'!CP85</f>
        <v>429</v>
      </c>
      <c r="AD88" s="200">
        <f>'Data Table'!CQ85</f>
        <v>820</v>
      </c>
      <c r="AE88" s="193" t="s">
        <v>163</v>
      </c>
      <c r="AF88" s="138">
        <f t="shared" si="3"/>
        <v>8.423195759553485E-5</v>
      </c>
      <c r="AG88" s="194">
        <f>INDEX('Data Table'!$BE$4:$BE$128,MATCH(ANG!C88,'Data Table'!$A$4:$A$128,0))</f>
        <v>210.22977001816344</v>
      </c>
      <c r="AH88" s="195">
        <f>INDEX('[3]60-Mile'!$V$4:$V$129,MATCH(AE88,'[3]60-Mile'!$A$4:$A$129,0))</f>
        <v>13.571428571428571</v>
      </c>
      <c r="AI88" s="196"/>
      <c r="AJ88" s="197">
        <f>INDEX('[3]60-Mile'!$X$4:$X$129,MATCH(AE88,'[3]60-Mile'!$A$4:$A$129,0))</f>
        <v>2.6477301009844263</v>
      </c>
      <c r="AK88" s="198">
        <f>INDEX('[3]60-Mile'!$AA$4:$AA$129,MATCH(AE88,'[3]60-Mile'!$A$4:$A$129,0))</f>
        <v>0.2857142857142857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364</v>
      </c>
      <c r="E89" s="68">
        <v>41</v>
      </c>
      <c r="F89" s="170" t="s">
        <v>153</v>
      </c>
      <c r="G89" s="171">
        <v>103</v>
      </c>
      <c r="H89" s="171">
        <f t="shared" si="2"/>
        <v>90</v>
      </c>
      <c r="I89" s="172">
        <f>INDEX('Data Table'!$F$4:$F$128,MATCH(ANG!C89,'Data Table'!$A$4:$A$128,0))</f>
        <v>2.8152067712029067E-4</v>
      </c>
      <c r="J89" s="191">
        <f>'Data Table'!BV86</f>
        <v>13</v>
      </c>
      <c r="K89" s="191">
        <f>'Data Table'!BW86</f>
        <v>17</v>
      </c>
      <c r="L89" s="191">
        <f>'Data Table'!BX86</f>
        <v>22</v>
      </c>
      <c r="M89" s="191">
        <f>'Data Table'!BY86</f>
        <v>63</v>
      </c>
      <c r="N89" s="191">
        <f>'Data Table'!BZ86</f>
        <v>7</v>
      </c>
      <c r="O89" s="191">
        <f>'Data Table'!CA86</f>
        <v>29</v>
      </c>
      <c r="P89" s="191">
        <f>'Data Table'!CB86</f>
        <v>30</v>
      </c>
      <c r="Q89" s="191">
        <f>'Data Table'!CC86</f>
        <v>1</v>
      </c>
      <c r="R89" s="191">
        <f>'Data Table'!CD86</f>
        <v>0</v>
      </c>
      <c r="S89" s="191">
        <f>'Data Table'!CE86</f>
        <v>0</v>
      </c>
      <c r="T89" s="191">
        <f>'Data Table'!CF86</f>
        <v>1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3236</v>
      </c>
      <c r="Y89" s="191">
        <f>'Data Table'!CL86</f>
        <v>2183</v>
      </c>
      <c r="Z89" s="191">
        <f>'Data Table'!CM86</f>
        <v>815</v>
      </c>
      <c r="AA89" s="191">
        <f>'Data Table'!CN86</f>
        <v>0</v>
      </c>
      <c r="AB89" s="191">
        <f>'Data Table'!CO86</f>
        <v>-2659</v>
      </c>
      <c r="AC89" s="191">
        <f>'Data Table'!CP86</f>
        <v>1598</v>
      </c>
      <c r="AD89" s="200">
        <f>'Data Table'!CQ86</f>
        <v>2114</v>
      </c>
      <c r="AE89" s="193" t="s">
        <v>144</v>
      </c>
      <c r="AF89" s="138">
        <f t="shared" si="3"/>
        <v>2.8152067712029067E-4</v>
      </c>
      <c r="AG89" s="194">
        <f>INDEX('Data Table'!$BE$4:$BE$128,MATCH(ANG!C89,'Data Table'!$A$4:$A$128,0))</f>
        <v>110.75607087894089</v>
      </c>
      <c r="AH89" s="195">
        <f>INDEX('[3]60-Mile'!$V$4:$V$129,MATCH(AE89,'[3]60-Mile'!$A$4:$A$129,0))</f>
        <v>25.857142857142858</v>
      </c>
      <c r="AI89" s="196"/>
      <c r="AJ89" s="197">
        <f>INDEX('[3]60-Mile'!$X$4:$X$129,MATCH(AE89,'[3]60-Mile'!$A$4:$A$129,0))</f>
        <v>4.4500207049574465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365</v>
      </c>
      <c r="E90" s="68">
        <v>45</v>
      </c>
      <c r="F90" s="170" t="s">
        <v>154</v>
      </c>
      <c r="G90" s="171">
        <v>104</v>
      </c>
      <c r="H90" s="171">
        <f t="shared" si="2"/>
        <v>97</v>
      </c>
      <c r="I90" s="172">
        <f>INDEX('Data Table'!$F$4:$F$128,MATCH(ANG!C90,'Data Table'!$A$4:$A$128,0))</f>
        <v>4.5170397052101324E-5</v>
      </c>
      <c r="J90" s="191">
        <f>'Data Table'!BV87</f>
        <v>4</v>
      </c>
      <c r="K90" s="191">
        <f>'Data Table'!BW87</f>
        <v>33</v>
      </c>
      <c r="L90" s="191">
        <f>'Data Table'!BX87</f>
        <v>17</v>
      </c>
      <c r="M90" s="191">
        <f>'Data Table'!BY87</f>
        <v>10</v>
      </c>
      <c r="N90" s="191">
        <f>'Data Table'!BZ87</f>
        <v>29</v>
      </c>
      <c r="O90" s="191">
        <f>'Data Table'!CA87</f>
        <v>20</v>
      </c>
      <c r="P90" s="191">
        <f>'Data Table'!CB87</f>
        <v>24</v>
      </c>
      <c r="Q90" s="191">
        <f>'Data Table'!CC87</f>
        <v>0</v>
      </c>
      <c r="R90" s="191">
        <f>'Data Table'!CD87</f>
        <v>1</v>
      </c>
      <c r="S90" s="191">
        <f>'Data Table'!CE87</f>
        <v>1</v>
      </c>
      <c r="T90" s="191">
        <f>'Data Table'!CF87</f>
        <v>0</v>
      </c>
      <c r="U90" s="191">
        <f>'Data Table'!CG87</f>
        <v>1</v>
      </c>
      <c r="V90" s="191">
        <f>'Data Table'!CH87</f>
        <v>0</v>
      </c>
      <c r="W90" s="191">
        <f>'Data Table'!CI87</f>
        <v>0</v>
      </c>
      <c r="X90" s="191">
        <f>'Data Table'!CK87</f>
        <v>836</v>
      </c>
      <c r="Y90" s="191">
        <f>'Data Table'!CL87</f>
        <v>361</v>
      </c>
      <c r="Z90" s="191">
        <f>'Data Table'!CM87</f>
        <v>443</v>
      </c>
      <c r="AA90" s="191">
        <f>'Data Table'!CN87</f>
        <v>836</v>
      </c>
      <c r="AB90" s="191">
        <f>'Data Table'!CO87</f>
        <v>163</v>
      </c>
      <c r="AC90" s="191">
        <f>'Data Table'!CP87</f>
        <v>1093</v>
      </c>
      <c r="AD90" s="200">
        <f>'Data Table'!CQ87</f>
        <v>262</v>
      </c>
      <c r="AE90" s="193" t="s">
        <v>188</v>
      </c>
      <c r="AF90" s="138">
        <f t="shared" si="3"/>
        <v>4.5170397052101324E-5</v>
      </c>
      <c r="AG90" s="194">
        <f>INDEX('Data Table'!$BE$4:$BE$128,MATCH(ANG!C90,'Data Table'!$A$4:$A$128,0))</f>
        <v>419.62938430366529</v>
      </c>
      <c r="AH90" s="195">
        <f>INDEX('[3]60-Mile'!$V$4:$V$129,MATCH(AE90,'[3]60-Mile'!$A$4:$A$129,0))</f>
        <v>19.571428571428573</v>
      </c>
      <c r="AI90" s="196"/>
      <c r="AJ90" s="197">
        <f>INDEX('[3]60-Mile'!$X$4:$X$129,MATCH(AE90,'[3]60-Mile'!$A$4:$A$129,0))</f>
        <v>20.127572212239759</v>
      </c>
      <c r="AK90" s="198">
        <f>INDEX('[3]60-Mile'!$AA$4:$AA$129,MATCH(AE90,'[3]60-Mile'!$A$4:$A$129,0))</f>
        <v>0.42857142857142855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363</v>
      </c>
      <c r="E91" s="68">
        <v>50</v>
      </c>
      <c r="F91" s="170" t="s">
        <v>74</v>
      </c>
      <c r="G91" s="171">
        <v>125</v>
      </c>
      <c r="H91" s="171">
        <f t="shared" si="2"/>
        <v>112</v>
      </c>
      <c r="I91" s="172">
        <f>INDEX('Data Table'!$F$4:$F$128,MATCH(ANG!C91,'Data Table'!$A$4:$A$128,0))</f>
        <v>1.7440993013945455E-6</v>
      </c>
      <c r="J91" s="191">
        <f>'Data Table'!BV88</f>
        <v>7</v>
      </c>
      <c r="K91" s="191">
        <f>'Data Table'!BW88</f>
        <v>3</v>
      </c>
      <c r="L91" s="191">
        <f>'Data Table'!BX88</f>
        <v>8</v>
      </c>
      <c r="M91" s="191">
        <f>'Data Table'!BY88</f>
        <v>2</v>
      </c>
      <c r="N91" s="191">
        <f>'Data Table'!BZ88</f>
        <v>10</v>
      </c>
      <c r="O91" s="191">
        <f>'Data Table'!CA88</f>
        <v>0</v>
      </c>
      <c r="P91" s="191">
        <f>'Data Table'!CB88</f>
        <v>4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3514</v>
      </c>
      <c r="Y91" s="191">
        <f>'Data Table'!CL88</f>
        <v>15297</v>
      </c>
      <c r="Z91" s="191">
        <f>'Data Table'!CM88</f>
        <v>6091</v>
      </c>
      <c r="AA91" s="191">
        <f>'Data Table'!CN88</f>
        <v>12301</v>
      </c>
      <c r="AB91" s="191">
        <f>'Data Table'!CO88</f>
        <v>-7081</v>
      </c>
      <c r="AC91" s="191">
        <f>'Data Table'!CP88</f>
        <v>13490</v>
      </c>
      <c r="AD91" s="200">
        <f>'Data Table'!CQ88</f>
        <v>10669</v>
      </c>
      <c r="AE91" s="193" t="s">
        <v>107</v>
      </c>
      <c r="AF91" s="138">
        <f t="shared" si="3"/>
        <v>1.7440993013945455E-6</v>
      </c>
      <c r="AG91" s="194">
        <f>INDEX('Data Table'!$BE$4:$BE$128,MATCH(ANG!C91,'Data Table'!$A$4:$A$128,0))</f>
        <v>144.24101362094117</v>
      </c>
      <c r="AH91" s="195">
        <f>INDEX('[3]60-Mile'!$V$4:$V$129,MATCH(AE91,'[3]60-Mile'!$A$4:$A$129,0))</f>
        <v>4.8571428571428568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364</v>
      </c>
      <c r="E92" s="68">
        <v>51</v>
      </c>
      <c r="F92" s="170" t="s">
        <v>155</v>
      </c>
      <c r="G92" s="171">
        <v>119</v>
      </c>
      <c r="H92" s="171">
        <f t="shared" si="2"/>
        <v>116</v>
      </c>
      <c r="I92" s="172">
        <f>INDEX('Data Table'!$F$4:$F$128,MATCH(ANG!C92,'Data Table'!$A$4:$A$128,0))</f>
        <v>7.1139639488414572E-7</v>
      </c>
      <c r="J92" s="191">
        <f>'Data Table'!BV89</f>
        <v>0</v>
      </c>
      <c r="K92" s="191">
        <f>'Data Table'!BW89</f>
        <v>2</v>
      </c>
      <c r="L92" s="191">
        <f>'Data Table'!BX89</f>
        <v>0</v>
      </c>
      <c r="M92" s="191">
        <f>'Data Table'!BY89</f>
        <v>2</v>
      </c>
      <c r="N92" s="191">
        <f>'Data Table'!BZ89</f>
        <v>1</v>
      </c>
      <c r="O92" s="191">
        <f>'Data Table'!CA89</f>
        <v>2</v>
      </c>
      <c r="P92" s="191">
        <f>'Data Table'!CB89</f>
        <v>2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1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528</v>
      </c>
      <c r="Y92" s="191">
        <f>'Data Table'!CL89</f>
        <v>972</v>
      </c>
      <c r="Z92" s="191">
        <f>'Data Table'!CM89</f>
        <v>722</v>
      </c>
      <c r="AA92" s="191">
        <f>'Data Table'!CN89</f>
        <v>1314</v>
      </c>
      <c r="AB92" s="191">
        <f>'Data Table'!CO89</f>
        <v>603</v>
      </c>
      <c r="AC92" s="191">
        <f>'Data Table'!CP89</f>
        <v>57</v>
      </c>
      <c r="AD92" s="200">
        <f>'Data Table'!CQ89</f>
        <v>276</v>
      </c>
      <c r="AE92" s="193" t="s">
        <v>128</v>
      </c>
      <c r="AF92" s="138">
        <f t="shared" si="3"/>
        <v>7.1139639488414572E-7</v>
      </c>
      <c r="AG92" s="194">
        <f>INDEX('Data Table'!$BE$4:$BE$128,MATCH(ANG!C92,'Data Table'!$A$4:$A$128,0))</f>
        <v>340.63109652246618</v>
      </c>
      <c r="AH92" s="195">
        <f>INDEX('[3]60-Mile'!$V$4:$V$129,MATCH(AE92,'[3]60-Mile'!$A$4:$A$129,0))</f>
        <v>1.2857142857142858</v>
      </c>
      <c r="AI92" s="196"/>
      <c r="AJ92" s="197">
        <f>INDEX('[3]60-Mile'!$X$4:$X$129,MATCH(AE92,'[3]60-Mile'!$A$4:$A$129,0))</f>
        <v>4.64496949803363</v>
      </c>
      <c r="AK92" s="198">
        <f>INDEX('[3]60-Mile'!$AA$4:$AA$129,MATCH(AE92,'[3]60-Mile'!$A$4:$A$129,0))</f>
        <v>0.14285714285714285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368</v>
      </c>
      <c r="E93" s="68">
        <v>56</v>
      </c>
      <c r="F93" s="170" t="s">
        <v>157</v>
      </c>
      <c r="G93" s="171">
        <v>10</v>
      </c>
      <c r="H93" s="171">
        <f t="shared" si="2"/>
        <v>5</v>
      </c>
      <c r="I93" s="172">
        <f>INDEX('Data Table'!$F$4:$F$128,MATCH(ANG!C93,'Data Table'!$A$4:$A$128,0))</f>
        <v>9.2251237382982616</v>
      </c>
      <c r="J93" s="191">
        <f>'Data Table'!BV90</f>
        <v>423</v>
      </c>
      <c r="K93" s="191">
        <f>'Data Table'!BW90</f>
        <v>439</v>
      </c>
      <c r="L93" s="191">
        <f>'Data Table'!BX90</f>
        <v>508</v>
      </c>
      <c r="M93" s="191">
        <f>'Data Table'!BY90</f>
        <v>533</v>
      </c>
      <c r="N93" s="191">
        <f>'Data Table'!BZ90</f>
        <v>614</v>
      </c>
      <c r="O93" s="191">
        <f>'Data Table'!CA90</f>
        <v>314</v>
      </c>
      <c r="P93" s="191">
        <f>'Data Table'!CB90</f>
        <v>1187</v>
      </c>
      <c r="Q93" s="191">
        <f>'Data Table'!CC90</f>
        <v>61</v>
      </c>
      <c r="R93" s="191">
        <f>'Data Table'!CD90</f>
        <v>65</v>
      </c>
      <c r="S93" s="191">
        <f>'Data Table'!CE90</f>
        <v>57</v>
      </c>
      <c r="T93" s="191">
        <f>'Data Table'!CF90</f>
        <v>37</v>
      </c>
      <c r="U93" s="191">
        <f>'Data Table'!CG90</f>
        <v>50</v>
      </c>
      <c r="V93" s="191">
        <f>'Data Table'!CH90</f>
        <v>25</v>
      </c>
      <c r="W93" s="191">
        <f>'Data Table'!CI90</f>
        <v>166</v>
      </c>
      <c r="X93" s="191">
        <f>'Data Table'!CK90</f>
        <v>4076</v>
      </c>
      <c r="Y93" s="191">
        <f>'Data Table'!CL90</f>
        <v>2464</v>
      </c>
      <c r="Z93" s="191">
        <f>'Data Table'!CM90</f>
        <v>4894</v>
      </c>
      <c r="AA93" s="191">
        <f>'Data Table'!CN90</f>
        <v>4120</v>
      </c>
      <c r="AB93" s="191">
        <f>'Data Table'!CO90</f>
        <v>4811</v>
      </c>
      <c r="AC93" s="191">
        <f>'Data Table'!CP90</f>
        <v>2879</v>
      </c>
      <c r="AD93" s="200">
        <f>'Data Table'!CQ90</f>
        <v>2093</v>
      </c>
      <c r="AE93" s="193" t="s">
        <v>139</v>
      </c>
      <c r="AF93" s="138">
        <f t="shared" si="3"/>
        <v>9.2251237382982616</v>
      </c>
      <c r="AG93" s="194">
        <f>INDEX('Data Table'!$BE$4:$BE$128,MATCH(ANG!C93,'Data Table'!$A$4:$A$128,0))</f>
        <v>1425.0035497677436</v>
      </c>
      <c r="AH93" s="195">
        <f>INDEX('[3]60-Mile'!$V$4:$V$129,MATCH(AE93,'[3]60-Mile'!$A$4:$A$129,0))</f>
        <v>574</v>
      </c>
      <c r="AI93" s="196"/>
      <c r="AJ93" s="197">
        <f>INDEX('[3]60-Mile'!$X$4:$X$129,MATCH(AE93,'[3]60-Mile'!$A$4:$A$129,0))</f>
        <v>94.335077790624553</v>
      </c>
      <c r="AK93" s="198">
        <f>INDEX('[3]60-Mile'!$AA$4:$AA$129,MATCH(AE93,'[3]60-Mile'!$A$4:$A$129,0))</f>
        <v>65.857142857142861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369</v>
      </c>
      <c r="E94" s="68">
        <v>72</v>
      </c>
      <c r="F94" s="170" t="s">
        <v>76</v>
      </c>
      <c r="G94" s="171">
        <v>20</v>
      </c>
      <c r="H94" s="171">
        <f t="shared" si="2"/>
        <v>120</v>
      </c>
      <c r="I94" s="172">
        <f>INDEX('Data Table'!$F$4:$F$128,MATCH(ANG!C94,'Data Table'!$A$4:$A$128,0))</f>
        <v>4.7385557016535624E-8</v>
      </c>
      <c r="J94" s="191">
        <f>'Data Table'!BV91</f>
        <v>1</v>
      </c>
      <c r="K94" s="191">
        <f>'Data Table'!BW91</f>
        <v>1</v>
      </c>
      <c r="L94" s="191">
        <f>'Data Table'!BX91</f>
        <v>1</v>
      </c>
      <c r="M94" s="191">
        <f>'Data Table'!BY91</f>
        <v>7</v>
      </c>
      <c r="N94" s="191">
        <f>'Data Table'!BZ91</f>
        <v>8</v>
      </c>
      <c r="O94" s="191">
        <f>'Data Table'!CA91</f>
        <v>2</v>
      </c>
      <c r="P94" s="191">
        <f>'Data Table'!CB91</f>
        <v>1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577</v>
      </c>
      <c r="Y94" s="191">
        <f>'Data Table'!CL91</f>
        <v>1130</v>
      </c>
      <c r="Z94" s="191">
        <f>'Data Table'!CM91</f>
        <v>1678</v>
      </c>
      <c r="AA94" s="191">
        <f>'Data Table'!CN91</f>
        <v>831</v>
      </c>
      <c r="AB94" s="191">
        <f>'Data Table'!CO91</f>
        <v>708</v>
      </c>
      <c r="AC94" s="191">
        <f>'Data Table'!CP91</f>
        <v>1072</v>
      </c>
      <c r="AD94" s="200">
        <f>'Data Table'!CQ91</f>
        <v>317</v>
      </c>
      <c r="AE94" s="193" t="s">
        <v>169</v>
      </c>
      <c r="AF94" s="138">
        <f t="shared" si="3"/>
        <v>4.7385557016535624E-8</v>
      </c>
      <c r="AG94" s="194">
        <f>INDEX('Data Table'!$BE$4:$BE$128,MATCH(ANG!C94,'Data Table'!$A$4:$A$128,0))</f>
        <v>45.353661076810837</v>
      </c>
      <c r="AH94" s="195">
        <f>INDEX('[3]60-Mile'!$V$4:$V$129,MATCH(AE94,'[3]60-Mile'!$A$4:$A$129,0))</f>
        <v>3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368</v>
      </c>
      <c r="E95" s="68">
        <v>60</v>
      </c>
      <c r="F95" s="170" t="s">
        <v>76</v>
      </c>
      <c r="G95" s="171">
        <v>62</v>
      </c>
      <c r="H95" s="171">
        <f t="shared" si="2"/>
        <v>57</v>
      </c>
      <c r="I95" s="172">
        <f>INDEX('Data Table'!$F$4:$F$128,MATCH(ANG!C95,'Data Table'!$A$4:$A$128,0))</f>
        <v>6.8081879085188967E-3</v>
      </c>
      <c r="J95" s="191">
        <f>'Data Table'!BV92</f>
        <v>146</v>
      </c>
      <c r="K95" s="191">
        <f>'Data Table'!BW92</f>
        <v>244</v>
      </c>
      <c r="L95" s="191">
        <f>'Data Table'!BX92</f>
        <v>193</v>
      </c>
      <c r="M95" s="191">
        <f>'Data Table'!BY92</f>
        <v>374</v>
      </c>
      <c r="N95" s="191">
        <f>'Data Table'!BZ92</f>
        <v>416</v>
      </c>
      <c r="O95" s="191">
        <f>'Data Table'!CA92</f>
        <v>121</v>
      </c>
      <c r="P95" s="191">
        <f>'Data Table'!CB92</f>
        <v>188</v>
      </c>
      <c r="Q95" s="191">
        <f>'Data Table'!CC92</f>
        <v>0</v>
      </c>
      <c r="R95" s="191">
        <f>'Data Table'!CD92</f>
        <v>4</v>
      </c>
      <c r="S95" s="191">
        <f>'Data Table'!CE92</f>
        <v>0</v>
      </c>
      <c r="T95" s="191">
        <f>'Data Table'!CF92</f>
        <v>4</v>
      </c>
      <c r="U95" s="191">
        <f>'Data Table'!CG92</f>
        <v>0</v>
      </c>
      <c r="V95" s="191">
        <f>'Data Table'!CH92</f>
        <v>0</v>
      </c>
      <c r="W95" s="191">
        <f>'Data Table'!CI92</f>
        <v>3</v>
      </c>
      <c r="X95" s="191">
        <f>'Data Table'!CK92</f>
        <v>-760</v>
      </c>
      <c r="Y95" s="191">
        <f>'Data Table'!CL92</f>
        <v>366</v>
      </c>
      <c r="Z95" s="191">
        <f>'Data Table'!CM92</f>
        <v>300</v>
      </c>
      <c r="AA95" s="191">
        <f>'Data Table'!CN92</f>
        <v>-2508</v>
      </c>
      <c r="AB95" s="191">
        <f>'Data Table'!CO92</f>
        <v>122</v>
      </c>
      <c r="AC95" s="191">
        <f>'Data Table'!CP92</f>
        <v>2388</v>
      </c>
      <c r="AD95" s="200">
        <f>'Data Table'!CQ92</f>
        <v>1591</v>
      </c>
      <c r="AE95" s="193" t="s">
        <v>140</v>
      </c>
      <c r="AF95" s="138">
        <f t="shared" si="3"/>
        <v>6.8081879085188967E-3</v>
      </c>
      <c r="AG95" s="194">
        <f>INDEX('Data Table'!$BE$4:$BE$128,MATCH(ANG!C95,'Data Table'!$A$4:$A$128,0))</f>
        <v>419.34857743939085</v>
      </c>
      <c r="AH95" s="195">
        <f>INDEX('[3]60-Mile'!$V$4:$V$129,MATCH(AE95,'[3]60-Mile'!$A$4:$A$129,0))</f>
        <v>240.28571428571428</v>
      </c>
      <c r="AI95" s="196"/>
      <c r="AJ95" s="197">
        <f>INDEX('[3]60-Mile'!$X$4:$X$129,MATCH(AE95,'[3]60-Mile'!$A$4:$A$129,0))</f>
        <v>4.956838976824951</v>
      </c>
      <c r="AK95" s="198">
        <f>INDEX('[3]60-Mile'!$AA$4:$AA$129,MATCH(AE95,'[3]60-Mile'!$A$4:$A$129,0))</f>
        <v>1.5714285714285714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366</v>
      </c>
      <c r="E96" s="68">
        <v>61</v>
      </c>
      <c r="F96" s="170" t="s">
        <v>76</v>
      </c>
      <c r="G96" s="171">
        <v>114</v>
      </c>
      <c r="H96" s="171">
        <f t="shared" si="2"/>
        <v>107</v>
      </c>
      <c r="I96" s="172">
        <f>INDEX('Data Table'!$F$4:$F$128,MATCH(ANG!C96,'Data Table'!$A$4:$A$128,0))</f>
        <v>4.4614260825431376E-6</v>
      </c>
      <c r="J96" s="191">
        <f>'Data Table'!BV93</f>
        <v>119</v>
      </c>
      <c r="K96" s="191">
        <f>'Data Table'!BW93</f>
        <v>34</v>
      </c>
      <c r="L96" s="191">
        <f>'Data Table'!BX93</f>
        <v>132</v>
      </c>
      <c r="M96" s="191">
        <f>'Data Table'!BY93</f>
        <v>156</v>
      </c>
      <c r="N96" s="191">
        <f>'Data Table'!BZ93</f>
        <v>26</v>
      </c>
      <c r="O96" s="191">
        <f>'Data Table'!CA93</f>
        <v>13</v>
      </c>
      <c r="P96" s="191">
        <f>'Data Table'!CB93</f>
        <v>17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1</v>
      </c>
      <c r="U96" s="191">
        <f>'Data Table'!CG93</f>
        <v>0</v>
      </c>
      <c r="V96" s="191">
        <f>'Data Table'!CH93</f>
        <v>0</v>
      </c>
      <c r="W96" s="191">
        <f>'Data Table'!CI93</f>
        <v>0</v>
      </c>
      <c r="X96" s="191">
        <f>'Data Table'!CK93</f>
        <v>1482</v>
      </c>
      <c r="Y96" s="191">
        <f>'Data Table'!CL93</f>
        <v>4999</v>
      </c>
      <c r="Z96" s="191">
        <f>'Data Table'!CM93</f>
        <v>2631</v>
      </c>
      <c r="AA96" s="191">
        <f>'Data Table'!CN93</f>
        <v>3693</v>
      </c>
      <c r="AB96" s="191">
        <f>'Data Table'!CO93</f>
        <v>3227</v>
      </c>
      <c r="AC96" s="191">
        <f>'Data Table'!CP93</f>
        <v>3828</v>
      </c>
      <c r="AD96" s="200">
        <f>'Data Table'!CQ93</f>
        <v>3206</v>
      </c>
      <c r="AE96" s="193" t="s">
        <v>111</v>
      </c>
      <c r="AF96" s="138">
        <f t="shared" si="3"/>
        <v>4.4614260825431376E-6</v>
      </c>
      <c r="AG96" s="194">
        <f>INDEX('Data Table'!$BE$4:$BE$128,MATCH(ANG!C96,'Data Table'!$A$4:$A$128,0))</f>
        <v>419.69301853439976</v>
      </c>
      <c r="AH96" s="195">
        <f>INDEX('[3]60-Mile'!$V$4:$V$129,MATCH(AE96,'[3]60-Mile'!$A$4:$A$129,0))</f>
        <v>71</v>
      </c>
      <c r="AI96" s="196"/>
      <c r="AJ96" s="197">
        <f>INDEX('[3]60-Mile'!$X$4:$X$129,MATCH(AE96,'[3]60-Mile'!$A$4:$A$129,0))</f>
        <v>2.4502511507429512</v>
      </c>
      <c r="AK96" s="198">
        <f>INDEX('[3]60-Mile'!$AA$4:$AA$129,MATCH(AE96,'[3]60-Mile'!$A$4:$A$129,0))</f>
        <v>0.14285714285714285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373</v>
      </c>
      <c r="E97" s="68">
        <v>67</v>
      </c>
      <c r="F97" s="170" t="s">
        <v>153</v>
      </c>
      <c r="G97" s="171">
        <v>42</v>
      </c>
      <c r="H97" s="171">
        <f t="shared" si="2"/>
        <v>6</v>
      </c>
      <c r="I97" s="172">
        <f>INDEX('Data Table'!$F$4:$F$128,MATCH(ANG!C97,'Data Table'!$A$4:$A$128,0))</f>
        <v>4.1492255525266648</v>
      </c>
      <c r="J97" s="191">
        <f>'Data Table'!BV94</f>
        <v>1209</v>
      </c>
      <c r="K97" s="191">
        <f>'Data Table'!BW94</f>
        <v>1273</v>
      </c>
      <c r="L97" s="191">
        <f>'Data Table'!BX94</f>
        <v>1453</v>
      </c>
      <c r="M97" s="191">
        <f>'Data Table'!BY94</f>
        <v>1305</v>
      </c>
      <c r="N97" s="191">
        <f>'Data Table'!BZ94</f>
        <v>1216</v>
      </c>
      <c r="O97" s="191">
        <f>'Data Table'!CA94</f>
        <v>1395</v>
      </c>
      <c r="P97" s="191">
        <f>'Data Table'!CB94</f>
        <v>838</v>
      </c>
      <c r="Q97" s="191">
        <f>'Data Table'!CC94</f>
        <v>41</v>
      </c>
      <c r="R97" s="191">
        <f>'Data Table'!CD94</f>
        <v>65</v>
      </c>
      <c r="S97" s="191">
        <f>'Data Table'!CE94</f>
        <v>50</v>
      </c>
      <c r="T97" s="191">
        <f>'Data Table'!CF94</f>
        <v>44</v>
      </c>
      <c r="U97" s="191">
        <f>'Data Table'!CG94</f>
        <v>49</v>
      </c>
      <c r="V97" s="191">
        <f>'Data Table'!CH94</f>
        <v>34</v>
      </c>
      <c r="W97" s="191">
        <f>'Data Table'!CI94</f>
        <v>14</v>
      </c>
      <c r="X97" s="191">
        <f>'Data Table'!CK94</f>
        <v>3740</v>
      </c>
      <c r="Y97" s="191">
        <f>'Data Table'!CL94</f>
        <v>633</v>
      </c>
      <c r="Z97" s="191">
        <f>'Data Table'!CM94</f>
        <v>1588</v>
      </c>
      <c r="AA97" s="191">
        <f>'Data Table'!CN94</f>
        <v>2530</v>
      </c>
      <c r="AB97" s="191">
        <f>'Data Table'!CO94</f>
        <v>2517</v>
      </c>
      <c r="AC97" s="191">
        <f>'Data Table'!CP94</f>
        <v>2390</v>
      </c>
      <c r="AD97" s="200">
        <f>'Data Table'!CQ94</f>
        <v>1579</v>
      </c>
      <c r="AE97" s="193" t="s">
        <v>173</v>
      </c>
      <c r="AF97" s="138">
        <f t="shared" si="3"/>
        <v>4.1492255525266648</v>
      </c>
      <c r="AG97" s="194">
        <f>INDEX('Data Table'!$BE$4:$BE$128,MATCH(ANG!C97,'Data Table'!$A$4:$A$128,0))</f>
        <v>1049.5303530339327</v>
      </c>
      <c r="AH97" s="195">
        <f>INDEX('[3]60-Mile'!$V$4:$V$129,MATCH(AE97,'[3]60-Mile'!$A$4:$A$129,0))</f>
        <v>1241.2857142857142</v>
      </c>
      <c r="AI97" s="196"/>
      <c r="AJ97" s="197">
        <f>INDEX('[3]60-Mile'!$X$4:$X$129,MATCH(AE97,'[3]60-Mile'!$A$4:$A$129,0))</f>
        <v>42.880597117209902</v>
      </c>
      <c r="AK97" s="198">
        <f>INDEX('[3]60-Mile'!$AA$4:$AA$129,MATCH(AE97,'[3]60-Mile'!$A$4:$A$129,0))</f>
        <v>42.428571428571431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369</v>
      </c>
      <c r="E98" s="68">
        <v>40</v>
      </c>
      <c r="F98" s="170" t="s">
        <v>76</v>
      </c>
      <c r="G98" s="171">
        <v>120</v>
      </c>
      <c r="H98" s="171">
        <f t="shared" si="2"/>
        <v>123</v>
      </c>
      <c r="I98" s="172">
        <f>INDEX('Data Table'!$F$4:$F$128,MATCH(ANG!C98,'Data Table'!$A$4:$A$128,0))</f>
        <v>6.7751203075798705E-15</v>
      </c>
      <c r="J98" s="191">
        <f>'Data Table'!BV95</f>
        <v>15</v>
      </c>
      <c r="K98" s="191">
        <f>'Data Table'!BW95</f>
        <v>8</v>
      </c>
      <c r="L98" s="191">
        <f>'Data Table'!BX95</f>
        <v>5</v>
      </c>
      <c r="M98" s="191">
        <f>'Data Table'!BY95</f>
        <v>15</v>
      </c>
      <c r="N98" s="191">
        <f>'Data Table'!BZ95</f>
        <v>4</v>
      </c>
      <c r="O98" s="191">
        <f>'Data Table'!CA95</f>
        <v>7</v>
      </c>
      <c r="P98" s="191">
        <f>'Data Table'!CB95</f>
        <v>11</v>
      </c>
      <c r="Q98" s="191">
        <f>'Data Table'!CC95</f>
        <v>0</v>
      </c>
      <c r="R98" s="191">
        <f>'Data Table'!CD95</f>
        <v>0</v>
      </c>
      <c r="S98" s="191">
        <f>'Data Table'!CE95</f>
        <v>0</v>
      </c>
      <c r="T98" s="191">
        <f>'Data Table'!CF95</f>
        <v>0</v>
      </c>
      <c r="U98" s="191">
        <f>'Data Table'!CG95</f>
        <v>0</v>
      </c>
      <c r="V98" s="191">
        <f>'Data Table'!CH95</f>
        <v>0</v>
      </c>
      <c r="W98" s="191">
        <f>'Data Table'!CI95</f>
        <v>0</v>
      </c>
      <c r="X98" s="191">
        <f>'Data Table'!CK95</f>
        <v>1799</v>
      </c>
      <c r="Y98" s="191">
        <f>'Data Table'!CL95</f>
        <v>1835</v>
      </c>
      <c r="Z98" s="191">
        <f>'Data Table'!CM95</f>
        <v>783</v>
      </c>
      <c r="AA98" s="191">
        <f>'Data Table'!CN95</f>
        <v>2791</v>
      </c>
      <c r="AB98" s="191">
        <f>'Data Table'!CO95</f>
        <v>923</v>
      </c>
      <c r="AC98" s="191">
        <f>'Data Table'!CP95</f>
        <v>818</v>
      </c>
      <c r="AD98" s="200">
        <f>'Data Table'!CQ95</f>
        <v>878</v>
      </c>
      <c r="AE98" s="193" t="s">
        <v>187</v>
      </c>
      <c r="AF98" s="138">
        <f t="shared" si="3"/>
        <v>6.7751203075798705E-15</v>
      </c>
      <c r="AG98" s="194">
        <f>INDEX('Data Table'!$BE$4:$BE$128,MATCH(ANG!C98,'Data Table'!$A$4:$A$128,0))</f>
        <v>104.16666666666667</v>
      </c>
      <c r="AH98" s="195">
        <f>INDEX('[3]60-Mile'!$V$4:$V$129,MATCH(AE98,'[3]60-Mile'!$A$4:$A$129,0))</f>
        <v>9.2857142857142865</v>
      </c>
      <c r="AI98" s="196"/>
      <c r="AJ98" s="197">
        <f>INDEX('[3]60-Mile'!$X$4:$X$129,MATCH(AE98,'[3]60-Mile'!$A$4:$A$129,0))</f>
        <v>1.3888888888888891</v>
      </c>
      <c r="AK98" s="198">
        <f>INDEX('[3]60-Mile'!$AA$4:$AA$129,MATCH(AE98,'[3]60-Mile'!$A$4:$A$129,0))</f>
        <v>0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364</v>
      </c>
      <c r="E99" s="68">
        <v>71</v>
      </c>
      <c r="F99" s="170" t="s">
        <v>153</v>
      </c>
      <c r="G99" s="171">
        <v>1</v>
      </c>
      <c r="H99" s="171">
        <f t="shared" si="2"/>
        <v>1</v>
      </c>
      <c r="I99" s="172">
        <f>INDEX('Data Table'!$F$4:$F$128,MATCH(ANG!C99,'Data Table'!$A$4:$A$128,0))</f>
        <v>37.308677598328842</v>
      </c>
      <c r="J99" s="191">
        <f>'Data Table'!BV96</f>
        <v>734</v>
      </c>
      <c r="K99" s="191">
        <f>'Data Table'!BW96</f>
        <v>796</v>
      </c>
      <c r="L99" s="191">
        <f>'Data Table'!BX96</f>
        <v>701</v>
      </c>
      <c r="M99" s="191">
        <f>'Data Table'!BY96</f>
        <v>979</v>
      </c>
      <c r="N99" s="191">
        <f>'Data Table'!BZ96</f>
        <v>770</v>
      </c>
      <c r="O99" s="191">
        <f>'Data Table'!CA96</f>
        <v>420</v>
      </c>
      <c r="P99" s="191">
        <f>'Data Table'!CB96</f>
        <v>524</v>
      </c>
      <c r="Q99" s="191">
        <f>'Data Table'!CC96</f>
        <v>95</v>
      </c>
      <c r="R99" s="191">
        <f>'Data Table'!CD96</f>
        <v>118</v>
      </c>
      <c r="S99" s="191">
        <f>'Data Table'!CE96</f>
        <v>155</v>
      </c>
      <c r="T99" s="191">
        <f>'Data Table'!CF96</f>
        <v>127</v>
      </c>
      <c r="U99" s="191">
        <f>'Data Table'!CG96</f>
        <v>61</v>
      </c>
      <c r="V99" s="191">
        <f>'Data Table'!CH96</f>
        <v>68</v>
      </c>
      <c r="W99" s="191">
        <f>'Data Table'!CI96</f>
        <v>38</v>
      </c>
      <c r="X99" s="191">
        <f>'Data Table'!CK96</f>
        <v>14513</v>
      </c>
      <c r="Y99" s="191">
        <f>'Data Table'!CL96</f>
        <v>15689</v>
      </c>
      <c r="Z99" s="191">
        <f>'Data Table'!CM96</f>
        <v>53102</v>
      </c>
      <c r="AA99" s="191">
        <f>'Data Table'!CN96</f>
        <v>-5013</v>
      </c>
      <c r="AB99" s="191">
        <f>'Data Table'!CO96</f>
        <v>38267</v>
      </c>
      <c r="AC99" s="191">
        <f>'Data Table'!CP96</f>
        <v>11334</v>
      </c>
      <c r="AD99" s="200">
        <f>'Data Table'!CQ96</f>
        <v>11418</v>
      </c>
      <c r="AE99" s="193" t="s">
        <v>254</v>
      </c>
      <c r="AF99" s="138">
        <f t="shared" si="3"/>
        <v>37.308677598328842</v>
      </c>
      <c r="AG99" s="194">
        <f>INDEX('Data Table'!$BE$4:$BE$128,MATCH(ANG!C99,'Data Table'!$A$4:$A$128,0))</f>
        <v>1565.8835630679439</v>
      </c>
      <c r="AH99" s="195">
        <f>INDEX('[3]60-Mile'!$V$4:$V$129,MATCH(AE99,'[3]60-Mile'!$A$4:$A$129,0))</f>
        <v>703.42857142857144</v>
      </c>
      <c r="AI99" s="196"/>
      <c r="AJ99" s="197">
        <f>INDEX('[3]60-Mile'!$X$4:$X$129,MATCH(AE99,'[3]60-Mile'!$A$4:$A$129,0))</f>
        <v>117.21365456182501</v>
      </c>
      <c r="AK99" s="198">
        <f>INDEX('[3]60-Mile'!$AA$4:$AA$129,MATCH(AE99,'[3]60-Mile'!$A$4:$A$129,0))</f>
        <v>94.571428571428569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363</v>
      </c>
      <c r="E100" s="68">
        <v>74</v>
      </c>
      <c r="F100" s="170" t="s">
        <v>157</v>
      </c>
      <c r="G100" s="171">
        <v>31</v>
      </c>
      <c r="H100" s="171">
        <f t="shared" si="2"/>
        <v>47</v>
      </c>
      <c r="I100" s="172">
        <f>INDEX('Data Table'!$F$4:$F$128,MATCH(ANG!C100,'Data Table'!$A$4:$A$128,0))</f>
        <v>1.4785028210992679E-2</v>
      </c>
      <c r="J100" s="191">
        <f>'Data Table'!BV97</f>
        <v>51</v>
      </c>
      <c r="K100" s="191">
        <f>'Data Table'!BW97</f>
        <v>20</v>
      </c>
      <c r="L100" s="191">
        <f>'Data Table'!BX97</f>
        <v>53</v>
      </c>
      <c r="M100" s="191">
        <f>'Data Table'!BY97</f>
        <v>32</v>
      </c>
      <c r="N100" s="191">
        <f>'Data Table'!BZ97</f>
        <v>70</v>
      </c>
      <c r="O100" s="191">
        <f>'Data Table'!CA97</f>
        <v>86</v>
      </c>
      <c r="P100" s="191">
        <f>'Data Table'!CB97</f>
        <v>86</v>
      </c>
      <c r="Q100" s="191">
        <f>'Data Table'!CC97</f>
        <v>2</v>
      </c>
      <c r="R100" s="191">
        <f>'Data Table'!CD97</f>
        <v>1</v>
      </c>
      <c r="S100" s="191">
        <f>'Data Table'!CE97</f>
        <v>2</v>
      </c>
      <c r="T100" s="191">
        <f>'Data Table'!CF97</f>
        <v>6</v>
      </c>
      <c r="U100" s="191">
        <f>'Data Table'!CG97</f>
        <v>2</v>
      </c>
      <c r="V100" s="191">
        <f>'Data Table'!CH97</f>
        <v>0</v>
      </c>
      <c r="W100" s="191">
        <f>'Data Table'!CI97</f>
        <v>2</v>
      </c>
      <c r="X100" s="191">
        <f>'Data Table'!CK97</f>
        <v>0</v>
      </c>
      <c r="Y100" s="191">
        <f>'Data Table'!CL97</f>
        <v>-2142</v>
      </c>
      <c r="Z100" s="191">
        <f>'Data Table'!CM97</f>
        <v>6138</v>
      </c>
      <c r="AA100" s="191">
        <f>'Data Table'!CN97</f>
        <v>-90</v>
      </c>
      <c r="AB100" s="191">
        <f>'Data Table'!CO97</f>
        <v>5116</v>
      </c>
      <c r="AC100" s="191">
        <f>'Data Table'!CP97</f>
        <v>-17</v>
      </c>
      <c r="AD100" s="200">
        <f>'Data Table'!CQ97</f>
        <v>0</v>
      </c>
      <c r="AE100" s="193" t="s">
        <v>134</v>
      </c>
      <c r="AF100" s="138">
        <f t="shared" si="3"/>
        <v>1.4785028210992679E-2</v>
      </c>
      <c r="AG100" s="194">
        <f>INDEX('Data Table'!$BE$4:$BE$128,MATCH(ANG!C100,'Data Table'!$A$4:$A$128,0))</f>
        <v>447.52320284361286</v>
      </c>
      <c r="AH100" s="195">
        <f>INDEX('[3]60-Mile'!$V$4:$V$129,MATCH(AE100,'[3]60-Mile'!$A$4:$A$129,0))</f>
        <v>56.857142857142854</v>
      </c>
      <c r="AI100" s="196"/>
      <c r="AJ100" s="197">
        <f>INDEX('[3]60-Mile'!$X$4:$X$129,MATCH(AE100,'[3]60-Mile'!$A$4:$A$129,0))</f>
        <v>23.530397440891019</v>
      </c>
      <c r="AK100" s="198">
        <f>INDEX('[3]60-Mile'!$AA$4:$AA$129,MATCH(AE100,'[3]60-Mile'!$A$4:$A$129,0))</f>
        <v>2.1428571428571428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368</v>
      </c>
      <c r="E101" s="68">
        <v>75</v>
      </c>
      <c r="F101" s="170" t="s">
        <v>157</v>
      </c>
      <c r="G101" s="171">
        <v>53</v>
      </c>
      <c r="H101" s="171">
        <f t="shared" si="2"/>
        <v>86</v>
      </c>
      <c r="I101" s="172">
        <f>INDEX('Data Table'!$F$4:$F$128,MATCH(ANG!C101,'Data Table'!$A$4:$A$128,0))</f>
        <v>4.3538427940093883E-4</v>
      </c>
      <c r="J101" s="191">
        <f>'Data Table'!BV98</f>
        <v>25</v>
      </c>
      <c r="K101" s="191">
        <f>'Data Table'!BW98</f>
        <v>32</v>
      </c>
      <c r="L101" s="191">
        <f>'Data Table'!BX98</f>
        <v>24</v>
      </c>
      <c r="M101" s="191">
        <f>'Data Table'!BY98</f>
        <v>19</v>
      </c>
      <c r="N101" s="191">
        <f>'Data Table'!BZ98</f>
        <v>23</v>
      </c>
      <c r="O101" s="191">
        <f>'Data Table'!CA98</f>
        <v>34</v>
      </c>
      <c r="P101" s="191">
        <f>'Data Table'!CB98</f>
        <v>11</v>
      </c>
      <c r="Q101" s="191">
        <f>'Data Table'!CC98</f>
        <v>1</v>
      </c>
      <c r="R101" s="191">
        <f>'Data Table'!CD98</f>
        <v>0</v>
      </c>
      <c r="S101" s="191">
        <f>'Data Table'!CE98</f>
        <v>1</v>
      </c>
      <c r="T101" s="191">
        <f>'Data Table'!CF98</f>
        <v>1</v>
      </c>
      <c r="U101" s="191">
        <f>'Data Table'!CG98</f>
        <v>0</v>
      </c>
      <c r="V101" s="191">
        <f>'Data Table'!CH98</f>
        <v>1</v>
      </c>
      <c r="W101" s="191">
        <f>'Data Table'!CI98</f>
        <v>0</v>
      </c>
      <c r="X101" s="191">
        <f>'Data Table'!CK98</f>
        <v>1482</v>
      </c>
      <c r="Y101" s="191">
        <f>'Data Table'!CL98</f>
        <v>4999</v>
      </c>
      <c r="Z101" s="191">
        <f>'Data Table'!CM98</f>
        <v>2631</v>
      </c>
      <c r="AA101" s="191">
        <f>'Data Table'!CN98</f>
        <v>3693</v>
      </c>
      <c r="AB101" s="191">
        <f>'Data Table'!CO98</f>
        <v>3227</v>
      </c>
      <c r="AC101" s="191">
        <f>'Data Table'!CP98</f>
        <v>3828</v>
      </c>
      <c r="AD101" s="200">
        <f>'Data Table'!CQ98</f>
        <v>3206</v>
      </c>
      <c r="AE101" s="193" t="s">
        <v>125</v>
      </c>
      <c r="AF101" s="138">
        <f t="shared" si="3"/>
        <v>4.3538427940093883E-4</v>
      </c>
      <c r="AG101" s="194">
        <f>INDEX('Data Table'!$BE$4:$BE$128,MATCH(ANG!C101,'Data Table'!$A$4:$A$128,0))</f>
        <v>229.55747900472997</v>
      </c>
      <c r="AH101" s="195">
        <f>INDEX('[3]60-Mile'!$V$4:$V$129,MATCH(AE101,'[3]60-Mile'!$A$4:$A$129,0))</f>
        <v>24</v>
      </c>
      <c r="AI101" s="196"/>
      <c r="AJ101" s="197">
        <f>INDEX('[3]60-Mile'!$X$4:$X$129,MATCH(AE101,'[3]60-Mile'!$A$4:$A$129,0))</f>
        <v>9.9287976501845563</v>
      </c>
      <c r="AK101" s="198">
        <f>INDEX('[3]60-Mile'!$AA$4:$AA$129,MATCH(AE101,'[3]60-Mile'!$A$4:$A$129,0))</f>
        <v>0.5714285714285714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363</v>
      </c>
      <c r="E102" s="68">
        <v>73</v>
      </c>
      <c r="F102" s="170" t="s">
        <v>74</v>
      </c>
      <c r="G102" s="171">
        <v>13</v>
      </c>
      <c r="H102" s="171">
        <f t="shared" si="2"/>
        <v>79</v>
      </c>
      <c r="I102" s="172">
        <f>INDEX('Data Table'!$F$4:$F$128,MATCH(ANG!C102,'Data Table'!$A$4:$A$128,0))</f>
        <v>1.4755800175520314E-3</v>
      </c>
      <c r="J102" s="191">
        <f>'Data Table'!BV99</f>
        <v>73</v>
      </c>
      <c r="K102" s="191">
        <f>'Data Table'!BW99</f>
        <v>93</v>
      </c>
      <c r="L102" s="191">
        <f>'Data Table'!BX99</f>
        <v>81</v>
      </c>
      <c r="M102" s="191">
        <f>'Data Table'!BY99</f>
        <v>153</v>
      </c>
      <c r="N102" s="191">
        <f>'Data Table'!BZ99</f>
        <v>288</v>
      </c>
      <c r="O102" s="191">
        <f>'Data Table'!CA99</f>
        <v>29</v>
      </c>
      <c r="P102" s="191">
        <f>'Data Table'!CB99</f>
        <v>69</v>
      </c>
      <c r="Q102" s="191">
        <f>'Data Table'!CC99</f>
        <v>0</v>
      </c>
      <c r="R102" s="191">
        <f>'Data Table'!CD99</f>
        <v>3</v>
      </c>
      <c r="S102" s="191">
        <f>'Data Table'!CE99</f>
        <v>0</v>
      </c>
      <c r="T102" s="191">
        <f>'Data Table'!CF99</f>
        <v>1</v>
      </c>
      <c r="U102" s="191">
        <f>'Data Table'!CG99</f>
        <v>0</v>
      </c>
      <c r="V102" s="191">
        <f>'Data Table'!CH99</f>
        <v>0</v>
      </c>
      <c r="W102" s="191">
        <f>'Data Table'!CI99</f>
        <v>0</v>
      </c>
      <c r="X102" s="191">
        <f>'Data Table'!CK99</f>
        <v>3514</v>
      </c>
      <c r="Y102" s="191">
        <f>'Data Table'!CL99</f>
        <v>15297</v>
      </c>
      <c r="Z102" s="191">
        <f>'Data Table'!CM99</f>
        <v>6091</v>
      </c>
      <c r="AA102" s="191">
        <f>'Data Table'!CN99</f>
        <v>12301</v>
      </c>
      <c r="AB102" s="191">
        <f>'Data Table'!CO99</f>
        <v>-7081</v>
      </c>
      <c r="AC102" s="191">
        <f>'Data Table'!CP99</f>
        <v>13490</v>
      </c>
      <c r="AD102" s="200">
        <f>'Data Table'!CQ99</f>
        <v>10669</v>
      </c>
      <c r="AE102" s="193" t="s">
        <v>136</v>
      </c>
      <c r="AF102" s="138">
        <f t="shared" si="3"/>
        <v>1.4755800175520314E-3</v>
      </c>
      <c r="AG102" s="194">
        <f>INDEX('Data Table'!$BE$4:$BE$128,MATCH(ANG!C102,'Data Table'!$A$4:$A$128,0))</f>
        <v>154.09597201655657</v>
      </c>
      <c r="AH102" s="195">
        <f>INDEX('[3]60-Mile'!$V$4:$V$129,MATCH(AE102,'[3]60-Mile'!$A$4:$A$129,0))</f>
        <v>112.28571428571429</v>
      </c>
      <c r="AI102" s="196"/>
      <c r="AJ102" s="197">
        <f>INDEX('[3]60-Mile'!$X$4:$X$129,MATCH(AE102,'[3]60-Mile'!$A$4:$A$129,0))</f>
        <v>3.4724884367854112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366</v>
      </c>
      <c r="E103" s="68">
        <v>69</v>
      </c>
      <c r="F103" s="170" t="s">
        <v>76</v>
      </c>
      <c r="G103" s="171">
        <v>70</v>
      </c>
      <c r="H103" s="171">
        <f t="shared" si="2"/>
        <v>37</v>
      </c>
      <c r="I103" s="172">
        <f>INDEX('Data Table'!$F$4:$F$128,MATCH(ANG!C103,'Data Table'!$A$4:$A$128,0))</f>
        <v>3.3346907197682372E-2</v>
      </c>
      <c r="J103" s="191">
        <f>'Data Table'!BV100</f>
        <v>178</v>
      </c>
      <c r="K103" s="191">
        <f>'Data Table'!BW100</f>
        <v>77</v>
      </c>
      <c r="L103" s="191">
        <f>'Data Table'!BX100</f>
        <v>148</v>
      </c>
      <c r="M103" s="191">
        <f>'Data Table'!BY100</f>
        <v>153</v>
      </c>
      <c r="N103" s="191">
        <f>'Data Table'!BZ100</f>
        <v>195</v>
      </c>
      <c r="O103" s="191">
        <f>'Data Table'!CA100</f>
        <v>182</v>
      </c>
      <c r="P103" s="191">
        <f>'Data Table'!CB100</f>
        <v>101</v>
      </c>
      <c r="Q103" s="191">
        <f>'Data Table'!CC100</f>
        <v>1</v>
      </c>
      <c r="R103" s="191">
        <f>'Data Table'!CD100</f>
        <v>3</v>
      </c>
      <c r="S103" s="191">
        <f>'Data Table'!CE100</f>
        <v>4</v>
      </c>
      <c r="T103" s="191">
        <f>'Data Table'!CF100</f>
        <v>3</v>
      </c>
      <c r="U103" s="191">
        <f>'Data Table'!CG100</f>
        <v>2</v>
      </c>
      <c r="V103" s="191">
        <f>'Data Table'!CH100</f>
        <v>1</v>
      </c>
      <c r="W103" s="191">
        <f>'Data Table'!CI100</f>
        <v>0</v>
      </c>
      <c r="X103" s="191">
        <f>'Data Table'!CK100</f>
        <v>6838</v>
      </c>
      <c r="Y103" s="191">
        <f>'Data Table'!CL100</f>
        <v>1693</v>
      </c>
      <c r="Z103" s="191">
        <f>'Data Table'!CM100</f>
        <v>3420</v>
      </c>
      <c r="AA103" s="191">
        <f>'Data Table'!CN100</f>
        <v>-1289</v>
      </c>
      <c r="AB103" s="191">
        <f>'Data Table'!CO100</f>
        <v>-4155</v>
      </c>
      <c r="AC103" s="191">
        <f>'Data Table'!CP100</f>
        <v>-1924</v>
      </c>
      <c r="AD103" s="200">
        <f>'Data Table'!CQ100</f>
        <v>2394</v>
      </c>
      <c r="AE103" s="193" t="s">
        <v>148</v>
      </c>
      <c r="AF103" s="138">
        <f t="shared" si="3"/>
        <v>3.3346907197682372E-2</v>
      </c>
      <c r="AG103" s="194">
        <f>INDEX('Data Table'!$BE$4:$BE$128,MATCH(ANG!C103,'Data Table'!$A$4:$A$128,0))</f>
        <v>351.04398746474504</v>
      </c>
      <c r="AH103" s="195">
        <f>INDEX('[3]60-Mile'!$V$4:$V$129,MATCH(AE103,'[3]60-Mile'!$A$4:$A$129,0))</f>
        <v>147.71428571428572</v>
      </c>
      <c r="AI103" s="196"/>
      <c r="AJ103" s="197">
        <f>INDEX('[3]60-Mile'!$X$4:$X$129,MATCH(AE103,'[3]60-Mile'!$A$4:$A$129,0))</f>
        <v>13.165084550137466</v>
      </c>
      <c r="AK103" s="198">
        <f>INDEX('[3]60-Mile'!$AA$4:$AA$129,MATCH(AE103,'[3]60-Mile'!$A$4:$A$129,0))</f>
        <v>2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363</v>
      </c>
      <c r="E104" s="68">
        <v>77</v>
      </c>
      <c r="F104" s="170" t="s">
        <v>74</v>
      </c>
      <c r="G104" s="171">
        <v>96</v>
      </c>
      <c r="H104" s="171">
        <f t="shared" si="2"/>
        <v>96</v>
      </c>
      <c r="I104" s="172">
        <f>INDEX('Data Table'!$F$4:$F$128,MATCH(ANG!C104,'Data Table'!$A$4:$A$128,0))</f>
        <v>5.2481898551143404E-5</v>
      </c>
      <c r="J104" s="191">
        <f>'Data Table'!BV101</f>
        <v>7</v>
      </c>
      <c r="K104" s="191">
        <f>'Data Table'!BW101</f>
        <v>0</v>
      </c>
      <c r="L104" s="191">
        <f>'Data Table'!BX101</f>
        <v>9</v>
      </c>
      <c r="M104" s="191">
        <f>'Data Table'!BY101</f>
        <v>0</v>
      </c>
      <c r="N104" s="191">
        <f>'Data Table'!BZ101</f>
        <v>4</v>
      </c>
      <c r="O104" s="191">
        <f>'Data Table'!CA101</f>
        <v>0</v>
      </c>
      <c r="P104" s="191">
        <f>'Data Table'!CB101</f>
        <v>0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1</v>
      </c>
      <c r="V104" s="191">
        <f>'Data Table'!CH101</f>
        <v>0</v>
      </c>
      <c r="W104" s="191">
        <f>'Data Table'!CI101</f>
        <v>0</v>
      </c>
      <c r="X104" s="191">
        <f>'Data Table'!CK101</f>
        <v>3514</v>
      </c>
      <c r="Y104" s="191">
        <f>'Data Table'!CL101</f>
        <v>15297</v>
      </c>
      <c r="Z104" s="191">
        <f>'Data Table'!CM101</f>
        <v>6091</v>
      </c>
      <c r="AA104" s="191">
        <f>'Data Table'!CN101</f>
        <v>12301</v>
      </c>
      <c r="AB104" s="191">
        <f>'Data Table'!CO101</f>
        <v>-7081</v>
      </c>
      <c r="AC104" s="191">
        <f>'Data Table'!CP101</f>
        <v>13490</v>
      </c>
      <c r="AD104" s="200">
        <f>'Data Table'!CQ101</f>
        <v>10669</v>
      </c>
      <c r="AE104" s="193" t="s">
        <v>150</v>
      </c>
      <c r="AF104" s="138">
        <f t="shared" si="3"/>
        <v>5.2481898551143404E-5</v>
      </c>
      <c r="AG104" s="194">
        <f>INDEX('Data Table'!$BE$4:$BE$128,MATCH(ANG!C104,'Data Table'!$A$4:$A$128,0))</f>
        <v>142.92741329224944</v>
      </c>
      <c r="AH104" s="195">
        <f>INDEX('[3]60-Mile'!$V$4:$V$129,MATCH(AE104,'[3]60-Mile'!$A$4:$A$129,0))</f>
        <v>2.8571428571428572</v>
      </c>
      <c r="AI104" s="196"/>
      <c r="AJ104" s="197">
        <f>INDEX('[3]60-Mile'!$X$4:$X$129,MATCH(AE104,'[3]60-Mile'!$A$4:$A$129,0))</f>
        <v>1.856200172626616</v>
      </c>
      <c r="AK104" s="198">
        <f>INDEX('[3]60-Mile'!$AA$4:$AA$129,MATCH(AE104,'[3]60-Mile'!$A$4:$A$129,0))</f>
        <v>0.14285714285714285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364</v>
      </c>
      <c r="E105" s="68">
        <v>79</v>
      </c>
      <c r="F105" s="170" t="s">
        <v>153</v>
      </c>
      <c r="G105" s="171">
        <v>105</v>
      </c>
      <c r="H105" s="171">
        <f t="shared" si="2"/>
        <v>81</v>
      </c>
      <c r="I105" s="172">
        <f>INDEX('Data Table'!$F$4:$F$128,MATCH(ANG!C105,'Data Table'!$A$4:$A$128,0))</f>
        <v>1.2547903190716319E-3</v>
      </c>
      <c r="J105" s="191">
        <f>'Data Table'!BV102</f>
        <v>88</v>
      </c>
      <c r="K105" s="191">
        <f>'Data Table'!BW102</f>
        <v>52</v>
      </c>
      <c r="L105" s="191">
        <f>'Data Table'!BX102</f>
        <v>46</v>
      </c>
      <c r="M105" s="191">
        <f>'Data Table'!BY102</f>
        <v>39</v>
      </c>
      <c r="N105" s="191">
        <f>'Data Table'!BZ102</f>
        <v>40</v>
      </c>
      <c r="O105" s="191">
        <f>'Data Table'!CA102</f>
        <v>26</v>
      </c>
      <c r="P105" s="191">
        <f>'Data Table'!CB102</f>
        <v>44</v>
      </c>
      <c r="Q105" s="191">
        <f>'Data Table'!CC102</f>
        <v>1</v>
      </c>
      <c r="R105" s="191">
        <f>'Data Table'!CD102</f>
        <v>0</v>
      </c>
      <c r="S105" s="191">
        <f>'Data Table'!CE102</f>
        <v>2</v>
      </c>
      <c r="T105" s="191">
        <f>'Data Table'!CF102</f>
        <v>0</v>
      </c>
      <c r="U105" s="191">
        <f>'Data Table'!CG102</f>
        <v>1</v>
      </c>
      <c r="V105" s="191">
        <f>'Data Table'!CH102</f>
        <v>0</v>
      </c>
      <c r="W105" s="191">
        <f>'Data Table'!CI102</f>
        <v>1</v>
      </c>
      <c r="X105" s="191">
        <f>'Data Table'!CK102</f>
        <v>3004</v>
      </c>
      <c r="Y105" s="191">
        <f>'Data Table'!CL102</f>
        <v>0</v>
      </c>
      <c r="Z105" s="191">
        <f>'Data Table'!CM102</f>
        <v>-709</v>
      </c>
      <c r="AA105" s="191">
        <f>'Data Table'!CN102</f>
        <v>4646</v>
      </c>
      <c r="AB105" s="191">
        <f>'Data Table'!CO102</f>
        <v>266</v>
      </c>
      <c r="AC105" s="191">
        <f>'Data Table'!CP102</f>
        <v>-2826</v>
      </c>
      <c r="AD105" s="200">
        <f>'Data Table'!CQ102</f>
        <v>1794</v>
      </c>
      <c r="AE105" s="193" t="s">
        <v>120</v>
      </c>
      <c r="AF105" s="138">
        <f t="shared" si="3"/>
        <v>1.2547903190716319E-3</v>
      </c>
      <c r="AG105" s="194">
        <f>INDEX('Data Table'!$BE$4:$BE$128,MATCH(ANG!C105,'Data Table'!$A$4:$A$128,0))</f>
        <v>214.45131733058994</v>
      </c>
      <c r="AH105" s="195">
        <f>INDEX('[3]60-Mile'!$V$4:$V$129,MATCH(AE105,'[3]60-Mile'!$A$4:$A$129,0))</f>
        <v>47.857142857142854</v>
      </c>
      <c r="AI105" s="196"/>
      <c r="AJ105" s="197">
        <f>INDEX('[3]60-Mile'!$X$4:$X$129,MATCH(AE105,'[3]60-Mile'!$A$4:$A$129,0))</f>
        <v>7.0311907321504901</v>
      </c>
      <c r="AK105" s="198">
        <f>INDEX('[3]60-Mile'!$AA$4:$AA$129,MATCH(AE105,'[3]60-Mile'!$A$4:$A$129,0))</f>
        <v>0.7142857142857143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372</v>
      </c>
      <c r="E106" s="68">
        <v>80</v>
      </c>
      <c r="F106" s="170" t="s">
        <v>157</v>
      </c>
      <c r="G106" s="171">
        <v>5</v>
      </c>
      <c r="H106" s="171">
        <f t="shared" si="2"/>
        <v>23</v>
      </c>
      <c r="I106" s="172">
        <f>INDEX('Data Table'!$F$4:$F$128,MATCH(ANG!C106,'Data Table'!$A$4:$A$128,0))</f>
        <v>0.13904746038284468</v>
      </c>
      <c r="J106" s="191">
        <f>'Data Table'!BV103</f>
        <v>1270</v>
      </c>
      <c r="K106" s="191">
        <f>'Data Table'!BW103</f>
        <v>1292</v>
      </c>
      <c r="L106" s="191">
        <f>'Data Table'!BX103</f>
        <v>1591</v>
      </c>
      <c r="M106" s="191">
        <f>'Data Table'!BY103</f>
        <v>1693</v>
      </c>
      <c r="N106" s="191">
        <f>'Data Table'!BZ103</f>
        <v>1505</v>
      </c>
      <c r="O106" s="191">
        <f>'Data Table'!CA103</f>
        <v>1720</v>
      </c>
      <c r="P106" s="191">
        <f>'Data Table'!CB103</f>
        <v>905</v>
      </c>
      <c r="Q106" s="191">
        <f>'Data Table'!CC103</f>
        <v>62</v>
      </c>
      <c r="R106" s="191">
        <f>'Data Table'!CD103</f>
        <v>55</v>
      </c>
      <c r="S106" s="191">
        <f>'Data Table'!CE103</f>
        <v>49</v>
      </c>
      <c r="T106" s="191">
        <f>'Data Table'!CF103</f>
        <v>43</v>
      </c>
      <c r="U106" s="191">
        <f>'Data Table'!CG103</f>
        <v>57</v>
      </c>
      <c r="V106" s="191">
        <f>'Data Table'!CH103</f>
        <v>26</v>
      </c>
      <c r="W106" s="191">
        <f>'Data Table'!CI103</f>
        <v>10</v>
      </c>
      <c r="X106" s="191">
        <f>'Data Table'!CK103</f>
        <v>35933</v>
      </c>
      <c r="Y106" s="191">
        <f>'Data Table'!CL103</f>
        <v>30177</v>
      </c>
      <c r="Z106" s="191">
        <f>'Data Table'!CM103</f>
        <v>24852</v>
      </c>
      <c r="AA106" s="191">
        <f>'Data Table'!CN103</f>
        <v>38687</v>
      </c>
      <c r="AB106" s="191">
        <f>'Data Table'!CO103</f>
        <v>25958</v>
      </c>
      <c r="AC106" s="191">
        <f>'Data Table'!CP103</f>
        <v>43902</v>
      </c>
      <c r="AD106" s="200">
        <f>'Data Table'!CQ103</f>
        <v>33355</v>
      </c>
      <c r="AE106" s="193" t="s">
        <v>123</v>
      </c>
      <c r="AF106" s="138">
        <f t="shared" si="3"/>
        <v>0.13904746038284468</v>
      </c>
      <c r="AG106" s="194">
        <f>INDEX('Data Table'!$BE$4:$BE$128,MATCH(ANG!C106,'Data Table'!$A$4:$A$128,0))</f>
        <v>523.64000496415383</v>
      </c>
      <c r="AH106" s="195">
        <f>INDEX('[3]60-Mile'!$V$4:$V$129,MATCH(AE106,'[3]60-Mile'!$A$4:$A$129,0))</f>
        <v>1425.1428571428571</v>
      </c>
      <c r="AI106" s="196"/>
      <c r="AJ106" s="197">
        <f>INDEX('[3]60-Mile'!$X$4:$X$129,MATCH(AE106,'[3]60-Mile'!$A$4:$A$129,0))</f>
        <v>20.390013231817097</v>
      </c>
      <c r="AK106" s="198">
        <f>INDEX('[3]60-Mile'!$AA$4:$AA$129,MATCH(AE106,'[3]60-Mile'!$A$4:$A$129,0))</f>
        <v>43.142857142857146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363</v>
      </c>
      <c r="E107" s="68">
        <v>82</v>
      </c>
      <c r="F107" s="170" t="s">
        <v>74</v>
      </c>
      <c r="G107" s="171">
        <v>55</v>
      </c>
      <c r="H107" s="171">
        <f t="shared" si="2"/>
        <v>35</v>
      </c>
      <c r="I107" s="172">
        <f>INDEX('Data Table'!$F$4:$F$128,MATCH(ANG!C107,'Data Table'!$A$4:$A$128,0))</f>
        <v>3.6313773963832299E-2</v>
      </c>
      <c r="J107" s="191">
        <f>'Data Table'!BV104</f>
        <v>643</v>
      </c>
      <c r="K107" s="191">
        <f>'Data Table'!BW104</f>
        <v>563</v>
      </c>
      <c r="L107" s="191">
        <f>'Data Table'!BX104</f>
        <v>169</v>
      </c>
      <c r="M107" s="191">
        <f>'Data Table'!BY104</f>
        <v>932</v>
      </c>
      <c r="N107" s="191">
        <f>'Data Table'!BZ104</f>
        <v>719</v>
      </c>
      <c r="O107" s="191">
        <f>'Data Table'!CA104</f>
        <v>782</v>
      </c>
      <c r="P107" s="191">
        <f>'Data Table'!CB104</f>
        <v>520</v>
      </c>
      <c r="Q107" s="191">
        <f>'Data Table'!CC104</f>
        <v>15</v>
      </c>
      <c r="R107" s="191">
        <f>'Data Table'!CD104</f>
        <v>18</v>
      </c>
      <c r="S107" s="191">
        <f>'Data Table'!CE104</f>
        <v>6</v>
      </c>
      <c r="T107" s="191">
        <f>'Data Table'!CF104</f>
        <v>9</v>
      </c>
      <c r="U107" s="191">
        <f>'Data Table'!CG104</f>
        <v>10</v>
      </c>
      <c r="V107" s="191">
        <f>'Data Table'!CH104</f>
        <v>1</v>
      </c>
      <c r="W107" s="191">
        <f>'Data Table'!CI104</f>
        <v>1</v>
      </c>
      <c r="X107" s="191">
        <f>'Data Table'!CK104</f>
        <v>-3138</v>
      </c>
      <c r="Y107" s="191">
        <f>'Data Table'!CL104</f>
        <v>30</v>
      </c>
      <c r="Z107" s="191">
        <f>'Data Table'!CM104</f>
        <v>-1680</v>
      </c>
      <c r="AA107" s="191">
        <f>'Data Table'!CN104</f>
        <v>-3409</v>
      </c>
      <c r="AB107" s="191">
        <f>'Data Table'!CO104</f>
        <v>-4405</v>
      </c>
      <c r="AC107" s="191">
        <f>'Data Table'!CP104</f>
        <v>-1430</v>
      </c>
      <c r="AD107" s="200">
        <f>'Data Table'!CQ104</f>
        <v>-1048</v>
      </c>
      <c r="AE107" s="193" t="s">
        <v>102</v>
      </c>
      <c r="AF107" s="138">
        <f t="shared" si="3"/>
        <v>3.6313773963832299E-2</v>
      </c>
      <c r="AG107" s="194">
        <f>INDEX('Data Table'!$BE$4:$BE$128,MATCH(ANG!C107,'Data Table'!$A$4:$A$128,0))</f>
        <v>305.7675685496331</v>
      </c>
      <c r="AH107" s="195">
        <f>INDEX('[3]60-Mile'!$V$4:$V$129,MATCH(AE107,'[3]60-Mile'!$A$4:$A$129,0))</f>
        <v>618.28571428571433</v>
      </c>
      <c r="AI107" s="196"/>
      <c r="AJ107" s="197">
        <f>INDEX('[3]60-Mile'!$X$4:$X$129,MATCH(AE107,'[3]60-Mile'!$A$4:$A$129,0))</f>
        <v>10.751377823423979</v>
      </c>
      <c r="AK107" s="198">
        <f>INDEX('[3]60-Mile'!$AA$4:$AA$129,MATCH(AE107,'[3]60-Mile'!$A$4:$A$129,0))</f>
        <v>8.5714285714285712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364</v>
      </c>
      <c r="E108" s="68">
        <v>83</v>
      </c>
      <c r="F108" s="170" t="s">
        <v>153</v>
      </c>
      <c r="G108" s="171">
        <v>28</v>
      </c>
      <c r="H108" s="171">
        <f t="shared" si="2"/>
        <v>58</v>
      </c>
      <c r="I108" s="172">
        <f>INDEX('Data Table'!$F$4:$F$128,MATCH(ANG!C108,'Data Table'!$A$4:$A$128,0))</f>
        <v>6.4761402422390804E-3</v>
      </c>
      <c r="J108" s="191">
        <f>'Data Table'!BV105</f>
        <v>126</v>
      </c>
      <c r="K108" s="191">
        <f>'Data Table'!BW105</f>
        <v>207</v>
      </c>
      <c r="L108" s="191">
        <f>'Data Table'!BX105</f>
        <v>215</v>
      </c>
      <c r="M108" s="191">
        <f>'Data Table'!BY105</f>
        <v>272</v>
      </c>
      <c r="N108" s="191">
        <f>'Data Table'!BZ105</f>
        <v>212</v>
      </c>
      <c r="O108" s="191">
        <f>'Data Table'!CA105</f>
        <v>239</v>
      </c>
      <c r="P108" s="191">
        <f>'Data Table'!CB105</f>
        <v>264</v>
      </c>
      <c r="Q108" s="191">
        <f>'Data Table'!CC105</f>
        <v>14</v>
      </c>
      <c r="R108" s="191">
        <f>'Data Table'!CD105</f>
        <v>5</v>
      </c>
      <c r="S108" s="191">
        <f>'Data Table'!CE105</f>
        <v>9</v>
      </c>
      <c r="T108" s="191">
        <f>'Data Table'!CF105</f>
        <v>16</v>
      </c>
      <c r="U108" s="191">
        <f>'Data Table'!CG105</f>
        <v>4</v>
      </c>
      <c r="V108" s="191">
        <f>'Data Table'!CH105</f>
        <v>1</v>
      </c>
      <c r="W108" s="191">
        <f>'Data Table'!CI105</f>
        <v>1</v>
      </c>
      <c r="X108" s="191">
        <f>'Data Table'!CK105</f>
        <v>17991</v>
      </c>
      <c r="Y108" s="191">
        <f>'Data Table'!CL105</f>
        <v>11940</v>
      </c>
      <c r="Z108" s="191">
        <f>'Data Table'!CM105</f>
        <v>14847</v>
      </c>
      <c r="AA108" s="191">
        <f>'Data Table'!CN105</f>
        <v>26545</v>
      </c>
      <c r="AB108" s="191">
        <f>'Data Table'!CO105</f>
        <v>30173</v>
      </c>
      <c r="AC108" s="191">
        <f>'Data Table'!CP105</f>
        <v>8732</v>
      </c>
      <c r="AD108" s="200">
        <f>'Data Table'!CQ105</f>
        <v>12795</v>
      </c>
      <c r="AE108" s="193" t="s">
        <v>145</v>
      </c>
      <c r="AF108" s="138">
        <f t="shared" si="3"/>
        <v>6.4761402422390804E-3</v>
      </c>
      <c r="AG108" s="194">
        <f>INDEX('Data Table'!$BE$4:$BE$128,MATCH(ANG!C108,'Data Table'!$A$4:$A$128,0))</f>
        <v>176.22792301461433</v>
      </c>
      <c r="AH108" s="195">
        <f>INDEX('[3]60-Mile'!$V$4:$V$129,MATCH(AE108,'[3]60-Mile'!$A$4:$A$129,0))</f>
        <v>219.28571428571428</v>
      </c>
      <c r="AI108" s="196"/>
      <c r="AJ108" s="197">
        <f>INDEX('[3]60-Mile'!$X$4:$X$129,MATCH(AE108,'[3]60-Mile'!$A$4:$A$129,0))</f>
        <v>9.7773775388361734</v>
      </c>
      <c r="AK108" s="198">
        <f>INDEX('[3]60-Mile'!$AA$4:$AA$129,MATCH(AE108,'[3]60-Mile'!$A$4:$A$129,0))</f>
        <v>7.1428571428571432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365</v>
      </c>
      <c r="E109" s="68">
        <v>84</v>
      </c>
      <c r="F109" s="170" t="s">
        <v>154</v>
      </c>
      <c r="G109" s="171">
        <v>124</v>
      </c>
      <c r="H109" s="171">
        <f t="shared" si="2"/>
        <v>125</v>
      </c>
      <c r="I109" s="172">
        <f>INDEX('Data Table'!$F$4:$F$128,MATCH(ANG!C109,'Data Table'!$A$4:$A$128,0))</f>
        <v>6.03220854716047E-19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1216</v>
      </c>
      <c r="Y109" s="191">
        <f>'Data Table'!CL106</f>
        <v>1054</v>
      </c>
      <c r="Z109" s="191">
        <f>'Data Table'!CM106</f>
        <v>1226</v>
      </c>
      <c r="AA109" s="191">
        <f>'Data Table'!CN106</f>
        <v>876</v>
      </c>
      <c r="AB109" s="191">
        <f>'Data Table'!CO106</f>
        <v>574</v>
      </c>
      <c r="AC109" s="191">
        <f>'Data Table'!CP106</f>
        <v>4184</v>
      </c>
      <c r="AD109" s="200">
        <f>'Data Table'!CQ106</f>
        <v>1532</v>
      </c>
      <c r="AE109" s="193" t="s">
        <v>105</v>
      </c>
      <c r="AF109" s="138">
        <f t="shared" si="3"/>
        <v>6.03220854716047E-19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363</v>
      </c>
      <c r="E110" s="68">
        <v>88</v>
      </c>
      <c r="F110" s="170" t="s">
        <v>74</v>
      </c>
      <c r="G110" s="171">
        <v>54</v>
      </c>
      <c r="H110" s="171">
        <f t="shared" si="2"/>
        <v>48</v>
      </c>
      <c r="I110" s="172">
        <f>INDEX('Data Table'!$F$4:$F$128,MATCH(ANG!C110,'Data Table'!$A$4:$A$128,0))</f>
        <v>1.3981473426992016E-2</v>
      </c>
      <c r="J110" s="191">
        <f>'Data Table'!BV107</f>
        <v>86</v>
      </c>
      <c r="K110" s="191">
        <f>'Data Table'!BW107</f>
        <v>38</v>
      </c>
      <c r="L110" s="191">
        <f>'Data Table'!BX107</f>
        <v>82</v>
      </c>
      <c r="M110" s="191">
        <f>'Data Table'!BY107</f>
        <v>108</v>
      </c>
      <c r="N110" s="191">
        <f>'Data Table'!BZ107</f>
        <v>197</v>
      </c>
      <c r="O110" s="191">
        <f>'Data Table'!CA107</f>
        <v>141</v>
      </c>
      <c r="P110" s="191">
        <f>'Data Table'!CB107</f>
        <v>167</v>
      </c>
      <c r="Q110" s="191">
        <f>'Data Table'!CC107</f>
        <v>2</v>
      </c>
      <c r="R110" s="191">
        <f>'Data Table'!CD107</f>
        <v>0</v>
      </c>
      <c r="S110" s="191">
        <f>'Data Table'!CE107</f>
        <v>0</v>
      </c>
      <c r="T110" s="191">
        <f>'Data Table'!CF107</f>
        <v>7</v>
      </c>
      <c r="U110" s="191">
        <f>'Data Table'!CG107</f>
        <v>6</v>
      </c>
      <c r="V110" s="191">
        <f>'Data Table'!CH107</f>
        <v>1</v>
      </c>
      <c r="W110" s="191">
        <f>'Data Table'!CI107</f>
        <v>14</v>
      </c>
      <c r="X110" s="191">
        <f>'Data Table'!CK107</f>
        <v>5702</v>
      </c>
      <c r="Y110" s="191">
        <f>'Data Table'!CL107</f>
        <v>1495</v>
      </c>
      <c r="Z110" s="191">
        <f>'Data Table'!CM107</f>
        <v>1024</v>
      </c>
      <c r="AA110" s="191">
        <f>'Data Table'!CN107</f>
        <v>-389</v>
      </c>
      <c r="AB110" s="191">
        <f>'Data Table'!CO107</f>
        <v>9352</v>
      </c>
      <c r="AC110" s="191">
        <f>'Data Table'!CP107</f>
        <v>-3825</v>
      </c>
      <c r="AD110" s="200">
        <f>'Data Table'!CQ107</f>
        <v>2778</v>
      </c>
      <c r="AE110" s="193" t="s">
        <v>141</v>
      </c>
      <c r="AF110" s="138">
        <f t="shared" si="3"/>
        <v>1.3981473426992016E-2</v>
      </c>
      <c r="AG110" s="194">
        <f>INDEX('Data Table'!$BE$4:$BE$128,MATCH(ANG!C110,'Data Table'!$A$4:$A$128,0))</f>
        <v>655.87598607339442</v>
      </c>
      <c r="AH110" s="195">
        <f>INDEX('[3]60-Mile'!$V$4:$V$129,MATCH(AE110,'[3]60-Mile'!$A$4:$A$129,0))</f>
        <v>117</v>
      </c>
      <c r="AI110" s="196"/>
      <c r="AJ110" s="197">
        <f>INDEX('[3]60-Mile'!$X$4:$X$129,MATCH(AE110,'[3]60-Mile'!$A$4:$A$129,0))</f>
        <v>24.208021139519971</v>
      </c>
      <c r="AK110" s="198">
        <f>INDEX('[3]60-Mile'!$AA$4:$AA$129,MATCH(AE110,'[3]60-Mile'!$A$4:$A$129,0))</f>
        <v>4.2857142857142856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364</v>
      </c>
      <c r="E111" s="68">
        <v>70</v>
      </c>
      <c r="F111" s="170" t="s">
        <v>152</v>
      </c>
      <c r="G111" s="171">
        <v>97</v>
      </c>
      <c r="H111" s="171">
        <f t="shared" si="2"/>
        <v>75</v>
      </c>
      <c r="I111" s="172">
        <f>INDEX('Data Table'!$F$4:$F$128,MATCH(ANG!C111,'Data Table'!$A$4:$A$128,0))</f>
        <v>1.948120460666452E-3</v>
      </c>
      <c r="J111" s="191">
        <f>'Data Table'!BV108</f>
        <v>58</v>
      </c>
      <c r="K111" s="191">
        <f>'Data Table'!BW108</f>
        <v>66</v>
      </c>
      <c r="L111" s="191">
        <f>'Data Table'!BX108</f>
        <v>74</v>
      </c>
      <c r="M111" s="191">
        <f>'Data Table'!BY108</f>
        <v>85</v>
      </c>
      <c r="N111" s="191">
        <f>'Data Table'!BZ108</f>
        <v>47</v>
      </c>
      <c r="O111" s="191">
        <f>'Data Table'!CA108</f>
        <v>342</v>
      </c>
      <c r="P111" s="191">
        <f>'Data Table'!CB108</f>
        <v>63</v>
      </c>
      <c r="Q111" s="191">
        <f>'Data Table'!CC108</f>
        <v>3</v>
      </c>
      <c r="R111" s="191">
        <f>'Data Table'!CD108</f>
        <v>4</v>
      </c>
      <c r="S111" s="191">
        <f>'Data Table'!CE108</f>
        <v>2</v>
      </c>
      <c r="T111" s="191">
        <f>'Data Table'!CF108</f>
        <v>3</v>
      </c>
      <c r="U111" s="191">
        <f>'Data Table'!CG108</f>
        <v>1</v>
      </c>
      <c r="V111" s="191">
        <f>'Data Table'!CH108</f>
        <v>2</v>
      </c>
      <c r="W111" s="191">
        <f>'Data Table'!CI108</f>
        <v>2</v>
      </c>
      <c r="X111" s="191">
        <f>'Data Table'!CK108</f>
        <v>3236</v>
      </c>
      <c r="Y111" s="191">
        <f>'Data Table'!CL108</f>
        <v>2183</v>
      </c>
      <c r="Z111" s="191">
        <f>'Data Table'!CM108</f>
        <v>815</v>
      </c>
      <c r="AA111" s="191">
        <f>'Data Table'!CN108</f>
        <v>0</v>
      </c>
      <c r="AB111" s="191">
        <f>'Data Table'!CO108</f>
        <v>-2659</v>
      </c>
      <c r="AC111" s="191">
        <f>'Data Table'!CP108</f>
        <v>1598</v>
      </c>
      <c r="AD111" s="200">
        <f>'Data Table'!CQ108</f>
        <v>2114</v>
      </c>
      <c r="AE111" s="193" t="s">
        <v>170</v>
      </c>
      <c r="AF111" s="138">
        <f t="shared" si="3"/>
        <v>1.948120460666452E-3</v>
      </c>
      <c r="AG111" s="194">
        <f>INDEX('Data Table'!$BE$4:$BE$128,MATCH(ANG!C111,'Data Table'!$A$4:$A$128,0))</f>
        <v>285.40622182044069</v>
      </c>
      <c r="AH111" s="195">
        <f>INDEX('[3]60-Mile'!$V$4:$V$129,MATCH(AE111,'[3]60-Mile'!$A$4:$A$129,0))</f>
        <v>105</v>
      </c>
      <c r="AI111" s="196"/>
      <c r="AJ111" s="197">
        <f>INDEX('[3]60-Mile'!$X$4:$X$129,MATCH(AE111,'[3]60-Mile'!$A$4:$A$129,0))</f>
        <v>16.969012571901477</v>
      </c>
      <c r="AK111" s="198">
        <f>INDEX('[3]60-Mile'!$AA$4:$AA$129,MATCH(AE111,'[3]60-Mile'!$A$4:$A$129,0))</f>
        <v>2.4285714285714284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364</v>
      </c>
      <c r="E112" s="68">
        <v>89</v>
      </c>
      <c r="F112" s="170" t="s">
        <v>153</v>
      </c>
      <c r="G112" s="171">
        <v>99</v>
      </c>
      <c r="H112" s="171">
        <f t="shared" si="2"/>
        <v>103</v>
      </c>
      <c r="I112" s="172">
        <f>INDEX('Data Table'!$F$4:$F$128,MATCH(ANG!C112,'Data Table'!$A$4:$A$128,0))</f>
        <v>1.3223154419633119E-5</v>
      </c>
      <c r="J112" s="191">
        <f>'Data Table'!BV109</f>
        <v>6</v>
      </c>
      <c r="K112" s="191">
        <f>'Data Table'!BW109</f>
        <v>20</v>
      </c>
      <c r="L112" s="191">
        <f>'Data Table'!BX109</f>
        <v>9</v>
      </c>
      <c r="M112" s="191">
        <f>'Data Table'!BY109</f>
        <v>16</v>
      </c>
      <c r="N112" s="191">
        <f>'Data Table'!BZ109</f>
        <v>7</v>
      </c>
      <c r="O112" s="191">
        <f>'Data Table'!CA109</f>
        <v>17</v>
      </c>
      <c r="P112" s="191">
        <f>'Data Table'!CB109</f>
        <v>16</v>
      </c>
      <c r="Q112" s="191">
        <f>'Data Table'!CC109</f>
        <v>0</v>
      </c>
      <c r="R112" s="191">
        <f>'Data Table'!CD109</f>
        <v>0</v>
      </c>
      <c r="S112" s="191">
        <f>'Data Table'!CE109</f>
        <v>0</v>
      </c>
      <c r="T112" s="191">
        <f>'Data Table'!CF109</f>
        <v>0</v>
      </c>
      <c r="U112" s="191">
        <f>'Data Table'!CG109</f>
        <v>0</v>
      </c>
      <c r="V112" s="191">
        <f>'Data Table'!CH109</f>
        <v>0</v>
      </c>
      <c r="W112" s="191">
        <f>'Data Table'!CI109</f>
        <v>1</v>
      </c>
      <c r="X112" s="191">
        <f>'Data Table'!CK109</f>
        <v>3151</v>
      </c>
      <c r="Y112" s="191">
        <f>'Data Table'!CL109</f>
        <v>0</v>
      </c>
      <c r="Z112" s="191">
        <f>'Data Table'!CM109</f>
        <v>3370</v>
      </c>
      <c r="AA112" s="191">
        <f>'Data Table'!CN109</f>
        <v>0</v>
      </c>
      <c r="AB112" s="191">
        <f>'Data Table'!CO109</f>
        <v>0</v>
      </c>
      <c r="AC112" s="191">
        <f>'Data Table'!CP109</f>
        <v>3286</v>
      </c>
      <c r="AD112" s="200">
        <f>'Data Table'!CQ109</f>
        <v>0</v>
      </c>
      <c r="AE112" s="193" t="s">
        <v>113</v>
      </c>
      <c r="AF112" s="138">
        <f t="shared" si="3"/>
        <v>1.3223154419633119E-5</v>
      </c>
      <c r="AG112" s="194">
        <f>INDEX('Data Table'!$BE$4:$BE$128,MATCH(ANG!C112,'Data Table'!$A$4:$A$128,0))</f>
        <v>109.1775094330568</v>
      </c>
      <c r="AH112" s="195">
        <f>INDEX('[3]60-Mile'!$V$4:$V$129,MATCH(AE112,'[3]60-Mile'!$A$4:$A$129,0))</f>
        <v>13</v>
      </c>
      <c r="AI112" s="196"/>
      <c r="AJ112" s="197">
        <f>INDEX('[3]60-Mile'!$X$4:$X$129,MATCH(AE112,'[3]60-Mile'!$A$4:$A$129,0))</f>
        <v>4.0791596931032208</v>
      </c>
      <c r="AK112" s="198">
        <f>INDEX('[3]60-Mile'!$AA$4:$AA$129,MATCH(AE112,'[3]60-Mile'!$A$4:$A$129,0))</f>
        <v>0.14285714285714285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365</v>
      </c>
      <c r="E113" s="68">
        <v>97</v>
      </c>
      <c r="F113" s="170" t="s">
        <v>154</v>
      </c>
      <c r="G113" s="171">
        <v>102</v>
      </c>
      <c r="H113" s="171">
        <f t="shared" si="2"/>
        <v>122</v>
      </c>
      <c r="I113" s="172">
        <f>INDEX('Data Table'!$F$4:$F$128,MATCH(ANG!C113,'Data Table'!$A$4:$A$128,0))</f>
        <v>1.2963168433588619E-11</v>
      </c>
      <c r="J113" s="191">
        <f>'Data Table'!BV110</f>
        <v>1</v>
      </c>
      <c r="K113" s="191">
        <f>'Data Table'!BW110</f>
        <v>1</v>
      </c>
      <c r="L113" s="191">
        <f>'Data Table'!BX110</f>
        <v>0</v>
      </c>
      <c r="M113" s="191">
        <f>'Data Table'!BY110</f>
        <v>2</v>
      </c>
      <c r="N113" s="191">
        <f>'Data Table'!BZ110</f>
        <v>2</v>
      </c>
      <c r="O113" s="191">
        <f>'Data Table'!CA110</f>
        <v>1</v>
      </c>
      <c r="P113" s="191">
        <f>'Data Table'!CB110</f>
        <v>0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528</v>
      </c>
      <c r="Y113" s="191">
        <f>'Data Table'!CL110</f>
        <v>972</v>
      </c>
      <c r="Z113" s="191">
        <f>'Data Table'!CM110</f>
        <v>722</v>
      </c>
      <c r="AA113" s="191">
        <f>'Data Table'!CN110</f>
        <v>1314</v>
      </c>
      <c r="AB113" s="191">
        <f>'Data Table'!CO110</f>
        <v>603</v>
      </c>
      <c r="AC113" s="191">
        <f>'Data Table'!CP110</f>
        <v>57</v>
      </c>
      <c r="AD113" s="200">
        <f>'Data Table'!CQ110</f>
        <v>276</v>
      </c>
      <c r="AE113" s="193" t="s">
        <v>137</v>
      </c>
      <c r="AF113" s="138">
        <f t="shared" si="3"/>
        <v>1.2963168433588619E-11</v>
      </c>
      <c r="AG113" s="194">
        <f>INDEX('Data Table'!$BE$4:$BE$128,MATCH(ANG!C113,'Data Table'!$A$4:$A$128,0))</f>
        <v>65.756255650928225</v>
      </c>
      <c r="AH113" s="195">
        <f>INDEX('[3]60-Mile'!$V$4:$V$129,MATCH(AE113,'[3]60-Mile'!$A$4:$A$129,0))</f>
        <v>1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366</v>
      </c>
      <c r="E114" s="68">
        <v>99</v>
      </c>
      <c r="F114" s="170" t="s">
        <v>76</v>
      </c>
      <c r="G114" s="171">
        <v>32</v>
      </c>
      <c r="H114" s="171">
        <f t="shared" si="2"/>
        <v>89</v>
      </c>
      <c r="I114" s="172">
        <f>INDEX('Data Table'!$F$4:$F$128,MATCH(ANG!C114,'Data Table'!$A$4:$A$128,0))</f>
        <v>2.9341107241481957E-4</v>
      </c>
      <c r="J114" s="191">
        <f>'Data Table'!BV111</f>
        <v>25</v>
      </c>
      <c r="K114" s="191">
        <f>'Data Table'!BW111</f>
        <v>89</v>
      </c>
      <c r="L114" s="191">
        <f>'Data Table'!BX111</f>
        <v>132</v>
      </c>
      <c r="M114" s="191">
        <f>'Data Table'!BY111</f>
        <v>126</v>
      </c>
      <c r="N114" s="191">
        <f>'Data Table'!BZ111</f>
        <v>170</v>
      </c>
      <c r="O114" s="191">
        <f>'Data Table'!CA111</f>
        <v>27</v>
      </c>
      <c r="P114" s="191">
        <f>'Data Table'!CB111</f>
        <v>54</v>
      </c>
      <c r="Q114" s="191">
        <f>'Data Table'!CC111</f>
        <v>1</v>
      </c>
      <c r="R114" s="191">
        <f>'Data Table'!CD111</f>
        <v>0</v>
      </c>
      <c r="S114" s="191">
        <f>'Data Table'!CE111</f>
        <v>0</v>
      </c>
      <c r="T114" s="191">
        <f>'Data Table'!CF111</f>
        <v>3</v>
      </c>
      <c r="U114" s="191">
        <f>'Data Table'!CG111</f>
        <v>0</v>
      </c>
      <c r="V114" s="191">
        <f>'Data Table'!CH111</f>
        <v>0</v>
      </c>
      <c r="W114" s="191">
        <f>'Data Table'!CI111</f>
        <v>2</v>
      </c>
      <c r="X114" s="191">
        <f>'Data Table'!CK111</f>
        <v>1555</v>
      </c>
      <c r="Y114" s="191">
        <f>'Data Table'!CL111</f>
        <v>4089</v>
      </c>
      <c r="Z114" s="191">
        <f>'Data Table'!CM111</f>
        <v>3717</v>
      </c>
      <c r="AA114" s="191">
        <f>'Data Table'!CN111</f>
        <v>8189</v>
      </c>
      <c r="AB114" s="191">
        <f>'Data Table'!CO111</f>
        <v>11137</v>
      </c>
      <c r="AC114" s="191">
        <f>'Data Table'!CP111</f>
        <v>3501</v>
      </c>
      <c r="AD114" s="200">
        <f>'Data Table'!CQ111</f>
        <v>288</v>
      </c>
      <c r="AE114" s="193" t="s">
        <v>117</v>
      </c>
      <c r="AF114" s="138">
        <f t="shared" si="3"/>
        <v>2.9341107241481957E-4</v>
      </c>
      <c r="AG114" s="194">
        <f>INDEX('Data Table'!$BE$4:$BE$128,MATCH(ANG!C114,'Data Table'!$A$4:$A$128,0))</f>
        <v>611.14994156335217</v>
      </c>
      <c r="AH114" s="195">
        <f>INDEX('[3]60-Mile'!$V$4:$V$129,MATCH(AE114,'[3]60-Mile'!$A$4:$A$129,0))</f>
        <v>89</v>
      </c>
      <c r="AI114" s="196"/>
      <c r="AJ114" s="197">
        <f>INDEX('[3]60-Mile'!$X$4:$X$129,MATCH(AE114,'[3]60-Mile'!$A$4:$A$129,0))</f>
        <v>26.353782340674197</v>
      </c>
      <c r="AK114" s="198">
        <f>INDEX('[3]60-Mile'!$AA$4:$AA$129,MATCH(AE114,'[3]60-Mile'!$A$4:$A$129,0))</f>
        <v>0.8571428571428571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366</v>
      </c>
      <c r="E115" s="68">
        <v>100</v>
      </c>
      <c r="F115" s="170" t="s">
        <v>76</v>
      </c>
      <c r="G115" s="171">
        <v>123</v>
      </c>
      <c r="H115" s="171">
        <f t="shared" si="2"/>
        <v>108</v>
      </c>
      <c r="I115" s="172">
        <f>INDEX('Data Table'!$F$4:$F$128,MATCH(ANG!C115,'Data Table'!$A$4:$A$128,0))</f>
        <v>3.3289173239266598E-6</v>
      </c>
      <c r="J115" s="191">
        <f>'Data Table'!BV112</f>
        <v>0</v>
      </c>
      <c r="K115" s="191">
        <f>'Data Table'!BW112</f>
        <v>6</v>
      </c>
      <c r="L115" s="191">
        <f>'Data Table'!BX112</f>
        <v>9</v>
      </c>
      <c r="M115" s="191">
        <f>'Data Table'!BY112</f>
        <v>1</v>
      </c>
      <c r="N115" s="191">
        <f>'Data Table'!BZ112</f>
        <v>5</v>
      </c>
      <c r="O115" s="191">
        <f>'Data Table'!CA112</f>
        <v>0</v>
      </c>
      <c r="P115" s="191">
        <f>'Data Table'!CB112</f>
        <v>6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539</v>
      </c>
      <c r="Y115" s="191">
        <f>'Data Table'!CL112</f>
        <v>293</v>
      </c>
      <c r="Z115" s="191">
        <f>'Data Table'!CM112</f>
        <v>3179</v>
      </c>
      <c r="AA115" s="191">
        <f>'Data Table'!CN112</f>
        <v>1045</v>
      </c>
      <c r="AB115" s="191">
        <f>'Data Table'!CO112</f>
        <v>522</v>
      </c>
      <c r="AC115" s="191">
        <f>'Data Table'!CP112</f>
        <v>0</v>
      </c>
      <c r="AD115" s="200">
        <f>'Data Table'!CQ112</f>
        <v>1136</v>
      </c>
      <c r="AE115" s="193" t="s">
        <v>133</v>
      </c>
      <c r="AF115" s="138">
        <f t="shared" si="3"/>
        <v>3.3289173239266598E-6</v>
      </c>
      <c r="AG115" s="194">
        <f>INDEX('Data Table'!$BE$4:$BE$128,MATCH(ANG!C115,'Data Table'!$A$4:$A$128,0))</f>
        <v>169.69943619090034</v>
      </c>
      <c r="AH115" s="195">
        <f>INDEX('[3]60-Mile'!$V$4:$V$129,MATCH(AE115,'[3]60-Mile'!$A$4:$A$129,0))</f>
        <v>3.8571428571428572</v>
      </c>
      <c r="AI115" s="196"/>
      <c r="AJ115" s="197">
        <f>INDEX('[3]60-Mile'!$X$4:$X$129,MATCH(AE115,'[3]60-Mile'!$A$4:$A$129,0))</f>
        <v>4.6072245119701458</v>
      </c>
      <c r="AK115" s="198">
        <f>INDEX('[3]60-Mile'!$AA$4:$AA$129,MATCH(AE115,'[3]60-Mile'!$A$4:$A$129,0))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366</v>
      </c>
      <c r="E116" s="68">
        <v>105</v>
      </c>
      <c r="F116" s="170" t="s">
        <v>74</v>
      </c>
      <c r="G116" s="171">
        <v>12</v>
      </c>
      <c r="H116" s="171">
        <f t="shared" si="2"/>
        <v>111</v>
      </c>
      <c r="I116" s="172">
        <f>INDEX('Data Table'!$F$4:$F$128,MATCH(ANG!C116,'Data Table'!$A$4:$A$128,0))</f>
        <v>1.7491527673564895E-6</v>
      </c>
      <c r="J116" s="191">
        <f>'Data Table'!BV113</f>
        <v>126</v>
      </c>
      <c r="K116" s="191">
        <f>'Data Table'!BW113</f>
        <v>78</v>
      </c>
      <c r="L116" s="191">
        <f>'Data Table'!BX113</f>
        <v>133</v>
      </c>
      <c r="M116" s="191">
        <f>'Data Table'!BY113</f>
        <v>130</v>
      </c>
      <c r="N116" s="191">
        <f>'Data Table'!BZ113</f>
        <v>145</v>
      </c>
      <c r="O116" s="191">
        <f>'Data Table'!CA113</f>
        <v>152</v>
      </c>
      <c r="P116" s="191">
        <f>'Data Table'!CB113</f>
        <v>109</v>
      </c>
      <c r="Q116" s="191">
        <f>'Data Table'!CC113</f>
        <v>0</v>
      </c>
      <c r="R116" s="191">
        <f>'Data Table'!CD113</f>
        <v>9</v>
      </c>
      <c r="S116" s="191">
        <f>'Data Table'!CE113</f>
        <v>0</v>
      </c>
      <c r="T116" s="191">
        <f>'Data Table'!CF113</f>
        <v>2</v>
      </c>
      <c r="U116" s="191">
        <f>'Data Table'!CG113</f>
        <v>1</v>
      </c>
      <c r="V116" s="191">
        <f>'Data Table'!CH113</f>
        <v>1</v>
      </c>
      <c r="W116" s="191">
        <f>'Data Table'!CI113</f>
        <v>4</v>
      </c>
      <c r="X116" s="191">
        <f>'Data Table'!CK113</f>
        <v>3114</v>
      </c>
      <c r="Y116" s="191">
        <f>'Data Table'!CL113</f>
        <v>3618</v>
      </c>
      <c r="Z116" s="191">
        <f>'Data Table'!CM113</f>
        <v>2924</v>
      </c>
      <c r="AA116" s="191">
        <f>'Data Table'!CN113</f>
        <v>3724</v>
      </c>
      <c r="AB116" s="191">
        <f>'Data Table'!CO113</f>
        <v>2036</v>
      </c>
      <c r="AC116" s="191">
        <f>'Data Table'!CP113</f>
        <v>2936</v>
      </c>
      <c r="AD116" s="200">
        <f>'Data Table'!CQ113</f>
        <v>1146</v>
      </c>
      <c r="AE116" s="193" t="s">
        <v>124</v>
      </c>
      <c r="AF116" s="138">
        <f t="shared" si="3"/>
        <v>1.7491527673564895E-6</v>
      </c>
      <c r="AG116" s="194">
        <f>INDEX('Data Table'!$BE$4:$BE$128,MATCH(ANG!C116,'Data Table'!$A$4:$A$128,0))</f>
        <v>334.93403449485271</v>
      </c>
      <c r="AH116" s="195">
        <f>INDEX('[3]60-Mile'!$V$4:$V$129,MATCH(AE116,'[3]60-Mile'!$A$4:$A$129,0))</f>
        <v>124.71428571428571</v>
      </c>
      <c r="AI116" s="196"/>
      <c r="AJ116" s="197">
        <f>INDEX('[3]60-Mile'!$X$4:$X$129,MATCH(AE116,'[3]60-Mile'!$A$4:$A$129,0))</f>
        <v>16.014364399582657</v>
      </c>
      <c r="AK116" s="198">
        <f>INDEX('[3]60-Mile'!$AA$4:$AA$129,MATCH(AE116,'[3]60-Mile'!$A$4:$A$129,0))</f>
        <v>2.4285714285714284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366</v>
      </c>
      <c r="E117" s="68">
        <v>110</v>
      </c>
      <c r="F117" s="170" t="s">
        <v>155</v>
      </c>
      <c r="G117" s="171">
        <v>113</v>
      </c>
      <c r="H117" s="171">
        <f t="shared" si="2"/>
        <v>49</v>
      </c>
      <c r="I117" s="172">
        <f>INDEX('Data Table'!$F$4:$F$128,MATCH(ANG!C117,'Data Table'!$A$4:$A$128,0))</f>
        <v>1.2922389037501517E-2</v>
      </c>
      <c r="J117" s="191">
        <f>'Data Table'!BV114</f>
        <v>211</v>
      </c>
      <c r="K117" s="191">
        <f>'Data Table'!BW114</f>
        <v>206</v>
      </c>
      <c r="L117" s="191">
        <f>'Data Table'!BX114</f>
        <v>288</v>
      </c>
      <c r="M117" s="191">
        <f>'Data Table'!BY114</f>
        <v>229</v>
      </c>
      <c r="N117" s="191">
        <f>'Data Table'!BZ114</f>
        <v>141</v>
      </c>
      <c r="O117" s="191">
        <f>'Data Table'!CA114</f>
        <v>130</v>
      </c>
      <c r="P117" s="191">
        <f>'Data Table'!CB114</f>
        <v>117</v>
      </c>
      <c r="Q117" s="191">
        <f>'Data Table'!CC114</f>
        <v>3</v>
      </c>
      <c r="R117" s="191">
        <f>'Data Table'!CD114</f>
        <v>4</v>
      </c>
      <c r="S117" s="191">
        <f>'Data Table'!CE114</f>
        <v>4</v>
      </c>
      <c r="T117" s="191">
        <f>'Data Table'!CF114</f>
        <v>1</v>
      </c>
      <c r="U117" s="191">
        <f>'Data Table'!CG114</f>
        <v>2</v>
      </c>
      <c r="V117" s="191">
        <f>'Data Table'!CH114</f>
        <v>0</v>
      </c>
      <c r="W117" s="191">
        <f>'Data Table'!CI114</f>
        <v>0</v>
      </c>
      <c r="X117" s="191">
        <f>'Data Table'!CK114</f>
        <v>888</v>
      </c>
      <c r="Y117" s="191">
        <f>'Data Table'!CL114</f>
        <v>-261</v>
      </c>
      <c r="Z117" s="191">
        <f>'Data Table'!CM114</f>
        <v>57</v>
      </c>
      <c r="AA117" s="191">
        <f>'Data Table'!CN114</f>
        <v>105</v>
      </c>
      <c r="AB117" s="191">
        <f>'Data Table'!CO114</f>
        <v>582</v>
      </c>
      <c r="AC117" s="191">
        <f>'Data Table'!CP114</f>
        <v>728</v>
      </c>
      <c r="AD117" s="200">
        <f>'Data Table'!CQ114</f>
        <v>105</v>
      </c>
      <c r="AE117" s="193" t="s">
        <v>130</v>
      </c>
      <c r="AF117" s="138">
        <f t="shared" si="3"/>
        <v>1.2922389037501517E-2</v>
      </c>
      <c r="AG117" s="194">
        <f>INDEX('Data Table'!$BE$4:$BE$128,MATCH(ANG!C117,'Data Table'!$A$4:$A$128,0))</f>
        <v>614.55276264983411</v>
      </c>
      <c r="AH117" s="195">
        <f>INDEX('[3]60-Mile'!$V$4:$V$129,MATCH(AE117,'[3]60-Mile'!$A$4:$A$129,0))</f>
        <v>188.85714285714286</v>
      </c>
      <c r="AI117" s="196"/>
      <c r="AJ117" s="197">
        <f>INDEX('[3]60-Mile'!$X$4:$X$129,MATCH(AE117,'[3]60-Mile'!$A$4:$A$129,0))</f>
        <v>5.3914359876933382</v>
      </c>
      <c r="AK117" s="198">
        <f>INDEX('[3]60-Mile'!$AA$4:$AA$129,MATCH(AE117,'[3]60-Mile'!$A$4:$A$129,0))</f>
        <v>2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372</v>
      </c>
      <c r="E118" s="68">
        <v>112</v>
      </c>
      <c r="F118" s="170" t="s">
        <v>156</v>
      </c>
      <c r="G118" s="171">
        <v>44</v>
      </c>
      <c r="H118" s="171">
        <f t="shared" si="2"/>
        <v>62</v>
      </c>
      <c r="I118" s="172">
        <f>INDEX('Data Table'!$F$4:$F$128,MATCH(ANG!C118,'Data Table'!$A$4:$A$128,0))</f>
        <v>4.348722500356771E-3</v>
      </c>
      <c r="J118" s="191">
        <f>'Data Table'!BV115</f>
        <v>53</v>
      </c>
      <c r="K118" s="191">
        <f>'Data Table'!BW115</f>
        <v>121</v>
      </c>
      <c r="L118" s="191">
        <f>'Data Table'!BX115</f>
        <v>108</v>
      </c>
      <c r="M118" s="191">
        <f>'Data Table'!BY115</f>
        <v>112</v>
      </c>
      <c r="N118" s="191">
        <f>'Data Table'!BZ115</f>
        <v>130</v>
      </c>
      <c r="O118" s="191">
        <f>'Data Table'!CA115</f>
        <v>116</v>
      </c>
      <c r="P118" s="191">
        <f>'Data Table'!CB115</f>
        <v>113</v>
      </c>
      <c r="Q118" s="191">
        <f>'Data Table'!CC115</f>
        <v>2</v>
      </c>
      <c r="R118" s="191">
        <f>'Data Table'!CD115</f>
        <v>0</v>
      </c>
      <c r="S118" s="191">
        <f>'Data Table'!CE115</f>
        <v>2</v>
      </c>
      <c r="T118" s="191">
        <f>'Data Table'!CF115</f>
        <v>1</v>
      </c>
      <c r="U118" s="191">
        <f>'Data Table'!CG115</f>
        <v>2</v>
      </c>
      <c r="V118" s="191">
        <f>'Data Table'!CH115</f>
        <v>1</v>
      </c>
      <c r="W118" s="191">
        <f>'Data Table'!CI115</f>
        <v>0</v>
      </c>
      <c r="X118" s="191">
        <f>'Data Table'!CK115</f>
        <v>17991</v>
      </c>
      <c r="Y118" s="191">
        <f>'Data Table'!CL115</f>
        <v>11940</v>
      </c>
      <c r="Z118" s="191">
        <f>'Data Table'!CM115</f>
        <v>14847</v>
      </c>
      <c r="AA118" s="191">
        <f>'Data Table'!CN115</f>
        <v>26545</v>
      </c>
      <c r="AB118" s="191">
        <f>'Data Table'!CO115</f>
        <v>30173</v>
      </c>
      <c r="AC118" s="191">
        <f>'Data Table'!CP115</f>
        <v>8732</v>
      </c>
      <c r="AD118" s="200">
        <f>'Data Table'!CQ115</f>
        <v>12795</v>
      </c>
      <c r="AE118" s="193" t="s">
        <v>104</v>
      </c>
      <c r="AF118" s="138">
        <f t="shared" si="3"/>
        <v>4.348722500356771E-3</v>
      </c>
      <c r="AG118" s="194">
        <f>INDEX('Data Table'!$BE$4:$BE$128,MATCH(ANG!C118,'Data Table'!$A$4:$A$128,0))</f>
        <v>147.64485212194705</v>
      </c>
      <c r="AH118" s="195">
        <f>INDEX('[3]60-Mile'!$V$4:$V$129,MATCH(AE118,'[3]60-Mile'!$A$4:$A$129,0))</f>
        <v>107.57142857142857</v>
      </c>
      <c r="AI118" s="196"/>
      <c r="AJ118" s="197">
        <f>INDEX('[3]60-Mile'!$X$4:$X$129,MATCH(AE118,'[3]60-Mile'!$A$4:$A$129,0))</f>
        <v>3.9130137053305032</v>
      </c>
      <c r="AK118" s="198">
        <f>INDEX('[3]60-Mile'!$AA$4:$AA$129,MATCH(AE118,'[3]60-Mile'!$A$4:$A$129,0))</f>
        <v>1.1428571428571428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372</v>
      </c>
      <c r="E119" s="68">
        <v>115</v>
      </c>
      <c r="F119" s="170" t="s">
        <v>156</v>
      </c>
      <c r="G119" s="171">
        <v>78</v>
      </c>
      <c r="H119" s="171">
        <f t="shared" si="2"/>
        <v>70</v>
      </c>
      <c r="I119" s="172">
        <f>INDEX('Data Table'!$F$4:$F$128,MATCH(ANG!C119,'Data Table'!$A$4:$A$128,0))</f>
        <v>2.9215270435611466E-3</v>
      </c>
      <c r="J119" s="191">
        <f>'Data Table'!BV116</f>
        <v>16</v>
      </c>
      <c r="K119" s="191">
        <f>'Data Table'!BW116</f>
        <v>27</v>
      </c>
      <c r="L119" s="191">
        <f>'Data Table'!BX116</f>
        <v>25</v>
      </c>
      <c r="M119" s="191">
        <f>'Data Table'!BY116</f>
        <v>23</v>
      </c>
      <c r="N119" s="191">
        <f>'Data Table'!BZ116</f>
        <v>26</v>
      </c>
      <c r="O119" s="191">
        <f>'Data Table'!CA116</f>
        <v>27</v>
      </c>
      <c r="P119" s="191">
        <f>'Data Table'!CB116</f>
        <v>33</v>
      </c>
      <c r="Q119" s="191">
        <f>'Data Table'!CC116</f>
        <v>6</v>
      </c>
      <c r="R119" s="191">
        <f>'Data Table'!CD116</f>
        <v>2</v>
      </c>
      <c r="S119" s="191">
        <f>'Data Table'!CE116</f>
        <v>1</v>
      </c>
      <c r="T119" s="191">
        <f>'Data Table'!CF116</f>
        <v>1</v>
      </c>
      <c r="U119" s="191">
        <f>'Data Table'!CG116</f>
        <v>0</v>
      </c>
      <c r="V119" s="191">
        <f>'Data Table'!CH116</f>
        <v>0</v>
      </c>
      <c r="W119" s="191">
        <f>'Data Table'!CI116</f>
        <v>2</v>
      </c>
      <c r="X119" s="191">
        <f>'Data Table'!CK116</f>
        <v>1530</v>
      </c>
      <c r="Y119" s="191">
        <f>'Data Table'!CL116</f>
        <v>303</v>
      </c>
      <c r="Z119" s="191">
        <f>'Data Table'!CM116</f>
        <v>3224</v>
      </c>
      <c r="AA119" s="191">
        <f>'Data Table'!CN116</f>
        <v>2303</v>
      </c>
      <c r="AB119" s="191">
        <f>'Data Table'!CO116</f>
        <v>2407</v>
      </c>
      <c r="AC119" s="191">
        <f>'Data Table'!CP116</f>
        <v>2940</v>
      </c>
      <c r="AD119" s="200">
        <f>'Data Table'!CQ116</f>
        <v>2583</v>
      </c>
      <c r="AE119" s="193" t="s">
        <v>213</v>
      </c>
      <c r="AF119" s="138">
        <f t="shared" si="3"/>
        <v>2.9215270435611466E-3</v>
      </c>
      <c r="AG119" s="194">
        <f>INDEX('Data Table'!$BE$4:$BE$128,MATCH(ANG!C119,'Data Table'!$A$4:$A$128,0))</f>
        <v>226.49570752909602</v>
      </c>
      <c r="AH119" s="195">
        <f>INDEX('[3]60-Mile'!$V$4:$V$129,MATCH(AE119,'[3]60-Mile'!$A$4:$A$129,0))</f>
        <v>25.285714285714285</v>
      </c>
      <c r="AI119" s="196"/>
      <c r="AJ119" s="197">
        <f>INDEX('[3]60-Mile'!$X$4:$X$129,MATCH(AE119,'[3]60-Mile'!$A$4:$A$129,0))</f>
        <v>12.35296641324593</v>
      </c>
      <c r="AK119" s="198">
        <f>INDEX('[3]60-Mile'!$AA$4:$AA$129,MATCH(AE119,'[3]60-Mile'!$A$4:$A$129,0))</f>
        <v>1.7142857142857142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368</v>
      </c>
      <c r="E120" s="68">
        <v>122</v>
      </c>
      <c r="F120" s="170" t="s">
        <v>152</v>
      </c>
      <c r="G120" s="171">
        <v>37</v>
      </c>
      <c r="H120" s="171">
        <f t="shared" si="2"/>
        <v>40</v>
      </c>
      <c r="I120" s="172">
        <f>INDEX('Data Table'!$F$4:$F$128,MATCH(ANG!C120,'Data Table'!$A$4:$A$128,0))</f>
        <v>2.5151369682659189E-2</v>
      </c>
      <c r="J120" s="191">
        <f>'Data Table'!BV117</f>
        <v>41</v>
      </c>
      <c r="K120" s="191">
        <f>'Data Table'!BW117</f>
        <v>90</v>
      </c>
      <c r="L120" s="191">
        <f>'Data Table'!BX117</f>
        <v>109</v>
      </c>
      <c r="M120" s="191">
        <f>'Data Table'!BY117</f>
        <v>76</v>
      </c>
      <c r="N120" s="191">
        <f>'Data Table'!BZ117</f>
        <v>29</v>
      </c>
      <c r="O120" s="191">
        <f>'Data Table'!CA117</f>
        <v>13</v>
      </c>
      <c r="P120" s="191">
        <f>'Data Table'!CB117</f>
        <v>44</v>
      </c>
      <c r="Q120" s="191">
        <f>'Data Table'!CC117</f>
        <v>2</v>
      </c>
      <c r="R120" s="191">
        <f>'Data Table'!CD117</f>
        <v>2</v>
      </c>
      <c r="S120" s="191">
        <f>'Data Table'!CE117</f>
        <v>2</v>
      </c>
      <c r="T120" s="191">
        <f>'Data Table'!CF117</f>
        <v>5</v>
      </c>
      <c r="U120" s="191">
        <f>'Data Table'!CG117</f>
        <v>1</v>
      </c>
      <c r="V120" s="191">
        <f>'Data Table'!CH117</f>
        <v>0</v>
      </c>
      <c r="W120" s="191">
        <f>'Data Table'!CI117</f>
        <v>7</v>
      </c>
      <c r="X120" s="191">
        <f>'Data Table'!CK117</f>
        <v>1555</v>
      </c>
      <c r="Y120" s="191">
        <f>'Data Table'!CL117</f>
        <v>4089</v>
      </c>
      <c r="Z120" s="191">
        <f>'Data Table'!CM117</f>
        <v>3717</v>
      </c>
      <c r="AA120" s="191">
        <f>'Data Table'!CN117</f>
        <v>8189</v>
      </c>
      <c r="AB120" s="191">
        <f>'Data Table'!CO117</f>
        <v>11137</v>
      </c>
      <c r="AC120" s="191">
        <f>'Data Table'!CP117</f>
        <v>3501</v>
      </c>
      <c r="AD120" s="200">
        <f>'Data Table'!CQ117</f>
        <v>288</v>
      </c>
      <c r="AE120" s="193" t="s">
        <v>106</v>
      </c>
      <c r="AF120" s="138">
        <f t="shared" si="3"/>
        <v>2.5151369682659189E-2</v>
      </c>
      <c r="AG120" s="194">
        <f>INDEX('Data Table'!$BE$4:$BE$128,MATCH(ANG!C120,'Data Table'!$A$4:$A$128,0))</f>
        <v>469.5193234047577</v>
      </c>
      <c r="AH120" s="195">
        <f>INDEX('[3]60-Mile'!$V$4:$V$129,MATCH(AE120,'[3]60-Mile'!$A$4:$A$129,0))</f>
        <v>57.428571428571431</v>
      </c>
      <c r="AI120" s="196"/>
      <c r="AJ120" s="197">
        <f>INDEX('[3]60-Mile'!$X$4:$X$129,MATCH(AE120,'[3]60-Mile'!$A$4:$A$129,0))</f>
        <v>28.55956955016774</v>
      </c>
      <c r="AK120" s="198">
        <f>INDEX('[3]60-Mile'!$AA$4:$AA$129,MATCH(AE120,'[3]60-Mile'!$A$4:$A$129,0))</f>
        <v>2.7142857142857144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364</v>
      </c>
      <c r="E121" s="68">
        <v>128</v>
      </c>
      <c r="F121" s="170" t="s">
        <v>153</v>
      </c>
      <c r="G121" s="171">
        <v>56</v>
      </c>
      <c r="H121" s="171">
        <f t="shared" si="2"/>
        <v>19</v>
      </c>
      <c r="I121" s="172">
        <f>INDEX('Data Table'!$F$4:$F$128,MATCH(ANG!C121,'Data Table'!$A$4:$A$128,0))</f>
        <v>0.18146343706621137</v>
      </c>
      <c r="J121" s="191">
        <f>'Data Table'!BV118</f>
        <v>160</v>
      </c>
      <c r="K121" s="191">
        <f>'Data Table'!BW118</f>
        <v>110</v>
      </c>
      <c r="L121" s="191">
        <f>'Data Table'!BX118</f>
        <v>132</v>
      </c>
      <c r="M121" s="191">
        <f>'Data Table'!BY118</f>
        <v>153</v>
      </c>
      <c r="N121" s="191">
        <f>'Data Table'!BZ118</f>
        <v>94</v>
      </c>
      <c r="O121" s="191">
        <f>'Data Table'!CA118</f>
        <v>271</v>
      </c>
      <c r="P121" s="191">
        <f>'Data Table'!CB118</f>
        <v>74</v>
      </c>
      <c r="Q121" s="191">
        <f>'Data Table'!CC118</f>
        <v>5</v>
      </c>
      <c r="R121" s="191">
        <f>'Data Table'!CD118</f>
        <v>9</v>
      </c>
      <c r="S121" s="191">
        <f>'Data Table'!CE118</f>
        <v>5</v>
      </c>
      <c r="T121" s="191">
        <f>'Data Table'!CF118</f>
        <v>10</v>
      </c>
      <c r="U121" s="191">
        <f>'Data Table'!CG118</f>
        <v>8</v>
      </c>
      <c r="V121" s="191">
        <f>'Data Table'!CH118</f>
        <v>1</v>
      </c>
      <c r="W121" s="191">
        <f>'Data Table'!CI118</f>
        <v>11</v>
      </c>
      <c r="X121" s="191">
        <f>'Data Table'!CK118</f>
        <v>14651</v>
      </c>
      <c r="Y121" s="191">
        <f>'Data Table'!CL118</f>
        <v>13551</v>
      </c>
      <c r="Z121" s="191">
        <f>'Data Table'!CM118</f>
        <v>7343</v>
      </c>
      <c r="AA121" s="191">
        <f>'Data Table'!CN118</f>
        <v>11405</v>
      </c>
      <c r="AB121" s="191">
        <f>'Data Table'!CO118</f>
        <v>12030</v>
      </c>
      <c r="AC121" s="191">
        <f>'Data Table'!CP118</f>
        <v>3003</v>
      </c>
      <c r="AD121" s="200">
        <f>'Data Table'!CQ118</f>
        <v>12339</v>
      </c>
      <c r="AE121" s="193" t="s">
        <v>143</v>
      </c>
      <c r="AF121" s="138">
        <f t="shared" si="3"/>
        <v>0.18146343706621137</v>
      </c>
      <c r="AG121" s="194">
        <f>INDEX('Data Table'!$BE$4:$BE$128,MATCH(ANG!C121,'Data Table'!$A$4:$A$128,0))</f>
        <v>408.35763872962593</v>
      </c>
      <c r="AH121" s="195">
        <f>INDEX('[3]60-Mile'!$V$4:$V$129,MATCH(AE121,'[3]60-Mile'!$A$4:$A$129,0))</f>
        <v>142</v>
      </c>
      <c r="AI121" s="196"/>
      <c r="AJ121" s="197">
        <f>INDEX('[3]60-Mile'!$X$4:$X$129,MATCH(AE121,'[3]60-Mile'!$A$4:$A$129,0))</f>
        <v>31.264249347734001</v>
      </c>
      <c r="AK121" s="198">
        <f>INDEX('[3]60-Mile'!$AA$4:$AA$129,MATCH(AE121,'[3]60-Mile'!$A$4:$A$129,0))</f>
        <v>7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366</v>
      </c>
      <c r="E122" s="68">
        <v>130</v>
      </c>
      <c r="F122" s="170" t="s">
        <v>76</v>
      </c>
      <c r="G122" s="171">
        <v>91</v>
      </c>
      <c r="H122" s="171">
        <f t="shared" si="2"/>
        <v>46</v>
      </c>
      <c r="I122" s="172">
        <f>INDEX('Data Table'!$F$4:$F$128,MATCH(ANG!C122,'Data Table'!$A$4:$A$128,0))</f>
        <v>1.5302178366109427E-2</v>
      </c>
      <c r="J122" s="191">
        <f>'Data Table'!BV119</f>
        <v>219</v>
      </c>
      <c r="K122" s="191">
        <f>'Data Table'!BW119</f>
        <v>136</v>
      </c>
      <c r="L122" s="191">
        <f>'Data Table'!BX119</f>
        <v>379</v>
      </c>
      <c r="M122" s="191">
        <f>'Data Table'!BY119</f>
        <v>280</v>
      </c>
      <c r="N122" s="191">
        <f>'Data Table'!BZ119</f>
        <v>304</v>
      </c>
      <c r="O122" s="191">
        <f>'Data Table'!CA119</f>
        <v>278</v>
      </c>
      <c r="P122" s="191">
        <f>'Data Table'!CB119</f>
        <v>249</v>
      </c>
      <c r="Q122" s="191">
        <f>'Data Table'!CC119</f>
        <v>9</v>
      </c>
      <c r="R122" s="191">
        <f>'Data Table'!CD119</f>
        <v>3</v>
      </c>
      <c r="S122" s="191">
        <f>'Data Table'!CE119</f>
        <v>1</v>
      </c>
      <c r="T122" s="191">
        <f>'Data Table'!CF119</f>
        <v>0</v>
      </c>
      <c r="U122" s="191">
        <f>'Data Table'!CG119</f>
        <v>4</v>
      </c>
      <c r="V122" s="191">
        <f>'Data Table'!CH119</f>
        <v>0</v>
      </c>
      <c r="W122" s="191">
        <f>'Data Table'!CI119</f>
        <v>1</v>
      </c>
      <c r="X122" s="191">
        <f>'Data Table'!CK119</f>
        <v>5462</v>
      </c>
      <c r="Y122" s="191">
        <f>'Data Table'!CL119</f>
        <v>7149</v>
      </c>
      <c r="Z122" s="191">
        <f>'Data Table'!CM119</f>
        <v>955</v>
      </c>
      <c r="AA122" s="191">
        <f>'Data Table'!CN119</f>
        <v>1503</v>
      </c>
      <c r="AB122" s="191">
        <f>'Data Table'!CO119</f>
        <v>4666</v>
      </c>
      <c r="AC122" s="191">
        <f>'Data Table'!CP119</f>
        <v>-493</v>
      </c>
      <c r="AD122" s="200">
        <f>'Data Table'!CQ119</f>
        <v>8838</v>
      </c>
      <c r="AE122" s="193" t="s">
        <v>103</v>
      </c>
      <c r="AF122" s="138">
        <f t="shared" si="3"/>
        <v>1.5302178366109427E-2</v>
      </c>
      <c r="AG122" s="194">
        <f>INDEX('Data Table'!$BE$4:$BE$128,MATCH(ANG!C122,'Data Table'!$A$4:$A$128,0))</f>
        <v>322.26843632072092</v>
      </c>
      <c r="AH122" s="195">
        <f>INDEX('[3]60-Mile'!$V$4:$V$129,MATCH(AE122,'[3]60-Mile'!$A$4:$A$129,0))</f>
        <v>263.57142857142856</v>
      </c>
      <c r="AI122" s="196"/>
      <c r="AJ122" s="197">
        <f>INDEX('[3]60-Mile'!$X$4:$X$129,MATCH(AE122,'[3]60-Mile'!$A$4:$A$129,0))</f>
        <v>7.6854639219573713</v>
      </c>
      <c r="AK122" s="198">
        <f>INDEX('[3]60-Mile'!$AA$4:$AA$129,MATCH(AE122,'[3]60-Mile'!$A$4:$A$129,0))</f>
        <v>2.5714285714285716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366</v>
      </c>
      <c r="E123" s="68">
        <v>131</v>
      </c>
      <c r="F123" s="170" t="s">
        <v>76</v>
      </c>
      <c r="G123" s="171">
        <v>84</v>
      </c>
      <c r="H123" s="171">
        <f t="shared" si="2"/>
        <v>52</v>
      </c>
      <c r="I123" s="172">
        <f>INDEX('Data Table'!$F$4:$F$128,MATCH(ANG!C123,'Data Table'!$A$4:$A$128,0))</f>
        <v>1.0174344575631456E-2</v>
      </c>
      <c r="J123" s="191">
        <f>'Data Table'!BV120</f>
        <v>125</v>
      </c>
      <c r="K123" s="191">
        <f>'Data Table'!BW120</f>
        <v>122</v>
      </c>
      <c r="L123" s="191">
        <f>'Data Table'!BX120</f>
        <v>154</v>
      </c>
      <c r="M123" s="191">
        <f>'Data Table'!BY120</f>
        <v>238</v>
      </c>
      <c r="N123" s="191">
        <f>'Data Table'!BZ120</f>
        <v>190</v>
      </c>
      <c r="O123" s="191">
        <f>'Data Table'!CA120</f>
        <v>132</v>
      </c>
      <c r="P123" s="191">
        <f>'Data Table'!CB120</f>
        <v>176</v>
      </c>
      <c r="Q123" s="191">
        <f>'Data Table'!CC120</f>
        <v>0</v>
      </c>
      <c r="R123" s="191">
        <f>'Data Table'!CD120</f>
        <v>7</v>
      </c>
      <c r="S123" s="191">
        <f>'Data Table'!CE120</f>
        <v>4</v>
      </c>
      <c r="T123" s="191">
        <f>'Data Table'!CF120</f>
        <v>3</v>
      </c>
      <c r="U123" s="191">
        <f>'Data Table'!CG120</f>
        <v>3</v>
      </c>
      <c r="V123" s="191">
        <f>'Data Table'!CH120</f>
        <v>1</v>
      </c>
      <c r="W123" s="191">
        <f>'Data Table'!CI120</f>
        <v>7</v>
      </c>
      <c r="X123" s="191">
        <f>'Data Table'!CK120</f>
        <v>1788</v>
      </c>
      <c r="Y123" s="191">
        <f>'Data Table'!CL120</f>
        <v>4386</v>
      </c>
      <c r="Z123" s="191">
        <f>'Data Table'!CM120</f>
        <v>-4032</v>
      </c>
      <c r="AA123" s="191">
        <f>'Data Table'!CN120</f>
        <v>0</v>
      </c>
      <c r="AB123" s="191">
        <f>'Data Table'!CO120</f>
        <v>-1770</v>
      </c>
      <c r="AC123" s="191">
        <f>'Data Table'!CP120</f>
        <v>1662</v>
      </c>
      <c r="AD123" s="200">
        <f>'Data Table'!CQ120</f>
        <v>-959</v>
      </c>
      <c r="AE123" s="193" t="s">
        <v>135</v>
      </c>
      <c r="AF123" s="138">
        <f t="shared" si="3"/>
        <v>1.0174344575631456E-2</v>
      </c>
      <c r="AG123" s="194">
        <f>INDEX('Data Table'!$BE$4:$BE$128,MATCH(ANG!C123,'Data Table'!$A$4:$A$128,0))</f>
        <v>377.77499929078533</v>
      </c>
      <c r="AH123" s="195">
        <f>INDEX('[3]60-Mile'!$V$4:$V$129,MATCH(AE123,'[3]60-Mile'!$A$4:$A$129,0))</f>
        <v>162.42857142857142</v>
      </c>
      <c r="AI123" s="196"/>
      <c r="AJ123" s="197">
        <f>INDEX('[3]60-Mile'!$X$4:$X$129,MATCH(AE123,'[3]60-Mile'!$A$4:$A$129,0))</f>
        <v>17.073685825268424</v>
      </c>
      <c r="AK123" s="198">
        <f>INDEX('[3]60-Mile'!$AA$4:$AA$129,MATCH(AE123,'[3]60-Mile'!$A$4:$A$129,0))</f>
        <v>3.5714285714285716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363</v>
      </c>
      <c r="E124" s="68">
        <v>132</v>
      </c>
      <c r="F124" s="170" t="s">
        <v>74</v>
      </c>
      <c r="G124" s="171">
        <v>82</v>
      </c>
      <c r="H124" s="171">
        <f t="shared" si="2"/>
        <v>83</v>
      </c>
      <c r="I124" s="172">
        <f>INDEX('Data Table'!$F$4:$F$128,MATCH(ANG!C124,'Data Table'!$A$4:$A$128,0))</f>
        <v>1.1958263381027022E-3</v>
      </c>
      <c r="J124" s="191">
        <f>'Data Table'!BV121</f>
        <v>3</v>
      </c>
      <c r="K124" s="191">
        <f>'Data Table'!BW121</f>
        <v>7</v>
      </c>
      <c r="L124" s="191">
        <f>'Data Table'!BX121</f>
        <v>7</v>
      </c>
      <c r="M124" s="191">
        <f>'Data Table'!BY121</f>
        <v>15</v>
      </c>
      <c r="N124" s="191">
        <f>'Data Table'!BZ121</f>
        <v>3</v>
      </c>
      <c r="O124" s="191">
        <f>'Data Table'!CA121</f>
        <v>4</v>
      </c>
      <c r="P124" s="191">
        <f>'Data Table'!CB121</f>
        <v>3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0</v>
      </c>
      <c r="W124" s="191">
        <f>'Data Table'!CI121</f>
        <v>0</v>
      </c>
      <c r="X124" s="191">
        <f>'Data Table'!CK121</f>
        <v>3514</v>
      </c>
      <c r="Y124" s="191">
        <f>'Data Table'!CL121</f>
        <v>15297</v>
      </c>
      <c r="Z124" s="191">
        <f>'Data Table'!CM121</f>
        <v>6091</v>
      </c>
      <c r="AA124" s="191">
        <f>'Data Table'!CN121</f>
        <v>12301</v>
      </c>
      <c r="AB124" s="191">
        <f>'Data Table'!CO121</f>
        <v>-7081</v>
      </c>
      <c r="AC124" s="191">
        <f>'Data Table'!CP121</f>
        <v>13490</v>
      </c>
      <c r="AD124" s="200">
        <f>'Data Table'!CQ121</f>
        <v>10669</v>
      </c>
      <c r="AE124" s="193" t="s">
        <v>121</v>
      </c>
      <c r="AF124" s="138">
        <f t="shared" si="3"/>
        <v>1.1958263381027022E-3</v>
      </c>
      <c r="AG124" s="194">
        <f>INDEX('Data Table'!$BE$4:$BE$128,MATCH(ANG!C124,'Data Table'!$A$4:$A$128,0))</f>
        <v>131.67360528564342</v>
      </c>
      <c r="AH124" s="195">
        <f>INDEX('[3]60-Mile'!$V$4:$V$129,MATCH(AE124,'[3]60-Mile'!$A$4:$A$129,0))</f>
        <v>6</v>
      </c>
      <c r="AI124" s="196"/>
      <c r="AJ124" s="197">
        <f>INDEX('[3]60-Mile'!$X$4:$X$129,MATCH(AE124,'[3]60-Mile'!$A$4:$A$129,0))</f>
        <v>2.8568237833177075</v>
      </c>
      <c r="AK124" s="198">
        <f>INDEX('[3]60-Mile'!$AA$4:$AA$129,MATCH(AE124,'[3]60-Mile'!$A$4:$A$129,0))</f>
        <v>0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368</v>
      </c>
      <c r="E125" s="68">
        <v>140</v>
      </c>
      <c r="F125" s="170" t="s">
        <v>152</v>
      </c>
      <c r="G125" s="171">
        <v>85</v>
      </c>
      <c r="H125" s="171">
        <f t="shared" si="2"/>
        <v>104</v>
      </c>
      <c r="I125" s="172">
        <f>INDEX('Data Table'!$F$4:$F$128,MATCH(ANG!C125,'Data Table'!$A$4:$A$128,0))</f>
        <v>1.2342589993364263E-5</v>
      </c>
      <c r="J125" s="191">
        <f>'Data Table'!BV122</f>
        <v>21</v>
      </c>
      <c r="K125" s="191">
        <f>'Data Table'!BW122</f>
        <v>29</v>
      </c>
      <c r="L125" s="191">
        <f>'Data Table'!BX122</f>
        <v>35</v>
      </c>
      <c r="M125" s="191">
        <f>'Data Table'!BY122</f>
        <v>39</v>
      </c>
      <c r="N125" s="191">
        <f>'Data Table'!BZ122</f>
        <v>11</v>
      </c>
      <c r="O125" s="191">
        <f>'Data Table'!CA122</f>
        <v>27</v>
      </c>
      <c r="P125" s="191">
        <f>'Data Table'!CB122</f>
        <v>24</v>
      </c>
      <c r="Q125" s="191">
        <f>'Data Table'!CC122</f>
        <v>1</v>
      </c>
      <c r="R125" s="191">
        <f>'Data Table'!CD122</f>
        <v>0</v>
      </c>
      <c r="S125" s="191">
        <f>'Data Table'!CE122</f>
        <v>1</v>
      </c>
      <c r="T125" s="191">
        <f>'Data Table'!CF122</f>
        <v>0</v>
      </c>
      <c r="U125" s="191">
        <f>'Data Table'!CG122</f>
        <v>2</v>
      </c>
      <c r="V125" s="191">
        <f>'Data Table'!CH122</f>
        <v>0</v>
      </c>
      <c r="W125" s="191">
        <f>'Data Table'!CI122</f>
        <v>0</v>
      </c>
      <c r="X125" s="191">
        <f>'Data Table'!CK122</f>
        <v>2265</v>
      </c>
      <c r="Y125" s="191">
        <f>'Data Table'!CL122</f>
        <v>2650</v>
      </c>
      <c r="Z125" s="191">
        <f>'Data Table'!CM122</f>
        <v>4749</v>
      </c>
      <c r="AA125" s="191">
        <f>'Data Table'!CN122</f>
        <v>4170</v>
      </c>
      <c r="AB125" s="191">
        <f>'Data Table'!CO122</f>
        <v>-1323</v>
      </c>
      <c r="AC125" s="191">
        <f>'Data Table'!CP122</f>
        <v>-495</v>
      </c>
      <c r="AD125" s="200">
        <f>'Data Table'!CQ122</f>
        <v>10658</v>
      </c>
      <c r="AE125" s="193" t="s">
        <v>138</v>
      </c>
      <c r="AF125" s="138">
        <f t="shared" si="3"/>
        <v>1.2342589993364263E-5</v>
      </c>
      <c r="AG125" s="194">
        <f>INDEX('Data Table'!$BE$4:$BE$128,MATCH(ANG!C125,'Data Table'!$A$4:$A$128,0))</f>
        <v>156.50115185311986</v>
      </c>
      <c r="AH125" s="195">
        <f>INDEX('[3]60-Mile'!$V$4:$V$129,MATCH(AE125,'[3]60-Mile'!$A$4:$A$129,0))</f>
        <v>26.571428571428573</v>
      </c>
      <c r="AI125" s="196"/>
      <c r="AJ125" s="197">
        <f>INDEX('[3]60-Mile'!$X$4:$X$129,MATCH(AE125,'[3]60-Mile'!$A$4:$A$129,0))</f>
        <v>7.7757339074223442</v>
      </c>
      <c r="AK125" s="198">
        <f>INDEX('[3]60-Mile'!$AA$4:$AA$129,MATCH(AE125,'[3]60-Mile'!$A$4:$A$129,0))</f>
        <v>0.5714285714285714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364</v>
      </c>
      <c r="E126" s="68">
        <v>143</v>
      </c>
      <c r="F126" s="170" t="s">
        <v>153</v>
      </c>
      <c r="G126" s="171">
        <v>15</v>
      </c>
      <c r="H126" s="171">
        <f t="shared" si="2"/>
        <v>53</v>
      </c>
      <c r="I126" s="172">
        <f>INDEX('Data Table'!$F$4:$F$128,MATCH(ANG!C126,'Data Table'!$A$4:$A$128,0))</f>
        <v>9.0282248285999504E-3</v>
      </c>
      <c r="J126" s="191">
        <f>'Data Table'!BV123</f>
        <v>225</v>
      </c>
      <c r="K126" s="191">
        <f>'Data Table'!BW123</f>
        <v>268</v>
      </c>
      <c r="L126" s="191">
        <f>'Data Table'!BX123</f>
        <v>252</v>
      </c>
      <c r="M126" s="191">
        <f>'Data Table'!BY123</f>
        <v>320</v>
      </c>
      <c r="N126" s="191">
        <f>'Data Table'!BZ123</f>
        <v>324</v>
      </c>
      <c r="O126" s="191">
        <f>'Data Table'!CA123</f>
        <v>259</v>
      </c>
      <c r="P126" s="191">
        <f>'Data Table'!CB123</f>
        <v>392</v>
      </c>
      <c r="Q126" s="191">
        <f>'Data Table'!CC123</f>
        <v>2</v>
      </c>
      <c r="R126" s="191">
        <f>'Data Table'!CD123</f>
        <v>0</v>
      </c>
      <c r="S126" s="191">
        <f>'Data Table'!CE123</f>
        <v>1</v>
      </c>
      <c r="T126" s="191">
        <f>'Data Table'!CF123</f>
        <v>2</v>
      </c>
      <c r="U126" s="191">
        <f>'Data Table'!CG123</f>
        <v>5</v>
      </c>
      <c r="V126" s="191">
        <f>'Data Table'!CH123</f>
        <v>1</v>
      </c>
      <c r="W126" s="191">
        <f>'Data Table'!CI123</f>
        <v>3</v>
      </c>
      <c r="X126" s="191">
        <f>'Data Table'!CK123</f>
        <v>35933</v>
      </c>
      <c r="Y126" s="191">
        <f>'Data Table'!CL123</f>
        <v>30177</v>
      </c>
      <c r="Z126" s="191">
        <f>'Data Table'!CM123</f>
        <v>24852</v>
      </c>
      <c r="AA126" s="191">
        <f>'Data Table'!CN123</f>
        <v>38687</v>
      </c>
      <c r="AB126" s="191">
        <f>'Data Table'!CO123</f>
        <v>25958</v>
      </c>
      <c r="AC126" s="191">
        <f>'Data Table'!CP123</f>
        <v>43902</v>
      </c>
      <c r="AD126" s="200">
        <f>'Data Table'!CQ123</f>
        <v>33355</v>
      </c>
      <c r="AE126" s="193" t="s">
        <v>119</v>
      </c>
      <c r="AF126" s="138">
        <f t="shared" si="3"/>
        <v>9.0282248285999504E-3</v>
      </c>
      <c r="AG126" s="194">
        <f>INDEX('Data Table'!$BE$4:$BE$128,MATCH(ANG!C126,'Data Table'!$A$4:$A$128,0))</f>
        <v>189.24362798665052</v>
      </c>
      <c r="AH126" s="195">
        <f>INDEX('[3]60-Mile'!$V$4:$V$129,MATCH(AE126,'[3]60-Mile'!$A$4:$A$129,0))</f>
        <v>291.42857142857144</v>
      </c>
      <c r="AI126" s="196"/>
      <c r="AJ126" s="197">
        <f>INDEX('[3]60-Mile'!$X$4:$X$129,MATCH(AE126,'[3]60-Mile'!$A$4:$A$129,0))</f>
        <v>5.2689093003337373</v>
      </c>
      <c r="AK126" s="198">
        <f>INDEX('[3]60-Mile'!$AA$4:$AA$129,MATCH(AE126,'[3]60-Mile'!$A$4:$A$129,0))</f>
        <v>2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363</v>
      </c>
      <c r="E127" s="68">
        <v>146</v>
      </c>
      <c r="F127" s="170" t="s">
        <v>74</v>
      </c>
      <c r="G127" s="171">
        <v>29</v>
      </c>
      <c r="H127" s="171">
        <f t="shared" si="2"/>
        <v>99</v>
      </c>
      <c r="I127" s="172">
        <f>INDEX('Data Table'!$F$4:$F$128,MATCH(ANG!C127,'Data Table'!$A$4:$A$128,0))</f>
        <v>2.3714432500637243E-5</v>
      </c>
      <c r="J127" s="191">
        <f>'Data Table'!BV124</f>
        <v>25</v>
      </c>
      <c r="K127" s="191">
        <f>'Data Table'!BW124</f>
        <v>17</v>
      </c>
      <c r="L127" s="191">
        <f>'Data Table'!BX124</f>
        <v>38</v>
      </c>
      <c r="M127" s="191">
        <f>'Data Table'!BY124</f>
        <v>27</v>
      </c>
      <c r="N127" s="191">
        <f>'Data Table'!BZ124</f>
        <v>18</v>
      </c>
      <c r="O127" s="191">
        <f>'Data Table'!CA124</f>
        <v>23</v>
      </c>
      <c r="P127" s="191">
        <f>'Data Table'!CB124</f>
        <v>5</v>
      </c>
      <c r="Q127" s="191">
        <f>'Data Table'!CC124</f>
        <v>1</v>
      </c>
      <c r="R127" s="191">
        <f>'Data Table'!CD124</f>
        <v>0</v>
      </c>
      <c r="S127" s="191">
        <f>'Data Table'!CE124</f>
        <v>1</v>
      </c>
      <c r="T127" s="191">
        <f>'Data Table'!CF124</f>
        <v>1</v>
      </c>
      <c r="U127" s="191">
        <f>'Data Table'!CG124</f>
        <v>1</v>
      </c>
      <c r="V127" s="191">
        <f>'Data Table'!CH124</f>
        <v>1</v>
      </c>
      <c r="W127" s="191">
        <f>'Data Table'!CI124</f>
        <v>0</v>
      </c>
      <c r="X127" s="191">
        <f>'Data Table'!CK124</f>
        <v>17991</v>
      </c>
      <c r="Y127" s="191">
        <f>'Data Table'!CL124</f>
        <v>11940</v>
      </c>
      <c r="Z127" s="191">
        <f>'Data Table'!CM124</f>
        <v>14847</v>
      </c>
      <c r="AA127" s="191">
        <f>'Data Table'!CN124</f>
        <v>26545</v>
      </c>
      <c r="AB127" s="191">
        <f>'Data Table'!CO124</f>
        <v>30173</v>
      </c>
      <c r="AC127" s="191">
        <f>'Data Table'!CP124</f>
        <v>8732</v>
      </c>
      <c r="AD127" s="200">
        <f>'Data Table'!CQ124</f>
        <v>12795</v>
      </c>
      <c r="AE127" s="193" t="s">
        <v>108</v>
      </c>
      <c r="AF127" s="138">
        <f t="shared" si="3"/>
        <v>2.3714432500637243E-5</v>
      </c>
      <c r="AG127" s="194">
        <f>INDEX('Data Table'!$BE$4:$BE$128,MATCH(ANG!C127,'Data Table'!$A$4:$A$128,0))</f>
        <v>251.99290610368516</v>
      </c>
      <c r="AH127" s="195">
        <f>INDEX('[3]60-Mile'!$V$4:$V$129,MATCH(AE127,'[3]60-Mile'!$A$4:$A$129,0))</f>
        <v>21.857142857142858</v>
      </c>
      <c r="AI127" s="196"/>
      <c r="AJ127" s="197">
        <f>INDEX('[3]60-Mile'!$X$4:$X$129,MATCH(AE127,'[3]60-Mile'!$A$4:$A$129,0))</f>
        <v>6.6923550139895953</v>
      </c>
      <c r="AK127" s="198">
        <f>INDEX('[3]60-Mile'!$AA$4:$AA$129,MATCH(AE127,'[3]60-Mile'!$A$4:$A$129,0))</f>
        <v>0.7142857142857143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363</v>
      </c>
      <c r="E128" s="68">
        <v>148</v>
      </c>
      <c r="F128" s="170" t="s">
        <v>74</v>
      </c>
      <c r="G128" s="171">
        <v>115</v>
      </c>
      <c r="H128" s="171">
        <f t="shared" si="2"/>
        <v>105</v>
      </c>
      <c r="I128" s="172">
        <f>INDEX('Data Table'!$F$4:$F$128,MATCH(ANG!C128,'Data Table'!$A$4:$A$128,0))</f>
        <v>6.5266516549361161E-6</v>
      </c>
      <c r="J128" s="191">
        <f>'Data Table'!BV125</f>
        <v>11</v>
      </c>
      <c r="K128" s="191">
        <f>'Data Table'!BW125</f>
        <v>18</v>
      </c>
      <c r="L128" s="191">
        <f>'Data Table'!BX125</f>
        <v>24</v>
      </c>
      <c r="M128" s="191">
        <f>'Data Table'!BY125</f>
        <v>28</v>
      </c>
      <c r="N128" s="191">
        <f>'Data Table'!BZ125</f>
        <v>10</v>
      </c>
      <c r="O128" s="191">
        <f>'Data Table'!CA125</f>
        <v>13</v>
      </c>
      <c r="P128" s="191">
        <f>'Data Table'!CB125</f>
        <v>18</v>
      </c>
      <c r="Q128" s="191">
        <f>'Data Table'!CC125</f>
        <v>1</v>
      </c>
      <c r="R128" s="191">
        <f>'Data Table'!CD125</f>
        <v>0</v>
      </c>
      <c r="S128" s="191">
        <f>'Data Table'!CE125</f>
        <v>1</v>
      </c>
      <c r="T128" s="191">
        <f>'Data Table'!CF125</f>
        <v>0</v>
      </c>
      <c r="U128" s="191">
        <f>'Data Table'!CG125</f>
        <v>1</v>
      </c>
      <c r="V128" s="191">
        <f>'Data Table'!CH125</f>
        <v>0</v>
      </c>
      <c r="W128" s="191">
        <f>'Data Table'!CI125</f>
        <v>0</v>
      </c>
      <c r="X128" s="191">
        <f>'Data Table'!CK125</f>
        <v>2265</v>
      </c>
      <c r="Y128" s="191">
        <f>'Data Table'!CL125</f>
        <v>2650</v>
      </c>
      <c r="Z128" s="191">
        <f>'Data Table'!CM125</f>
        <v>4749</v>
      </c>
      <c r="AA128" s="191">
        <f>'Data Table'!CN125</f>
        <v>4170</v>
      </c>
      <c r="AB128" s="191">
        <f>'Data Table'!CO125</f>
        <v>-1323</v>
      </c>
      <c r="AC128" s="191">
        <f>'Data Table'!CP125</f>
        <v>-495</v>
      </c>
      <c r="AD128" s="200">
        <f>'Data Table'!CQ125</f>
        <v>10658</v>
      </c>
      <c r="AE128" s="193" t="s">
        <v>110</v>
      </c>
      <c r="AF128" s="138">
        <f t="shared" si="3"/>
        <v>6.5266516549361161E-6</v>
      </c>
      <c r="AG128" s="194">
        <f>INDEX('Data Table'!$BE$4:$BE$128,MATCH(ANG!C128,'Data Table'!$A$4:$A$128,0))</f>
        <v>138.22774246583998</v>
      </c>
      <c r="AH128" s="195">
        <f>INDEX('[3]60-Mile'!$V$4:$V$129,MATCH(AE128,'[3]60-Mile'!$A$4:$A$129,0))</f>
        <v>17.428571428571427</v>
      </c>
      <c r="AI128" s="196"/>
      <c r="AJ128" s="197">
        <f>INDEX('[3]60-Mile'!$X$4:$X$129,MATCH(AE128,'[3]60-Mile'!$A$4:$A$129,0))</f>
        <v>5.9846046046545265</v>
      </c>
      <c r="AK128" s="198">
        <f>INDEX('[3]60-Mile'!$AA$4:$AA$129,MATCH(AE128,'[3]60-Mile'!$A$4:$A$129,0))</f>
        <v>0.42857142857142855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372</v>
      </c>
      <c r="E129" s="68">
        <v>149</v>
      </c>
      <c r="F129" s="170" t="s">
        <v>156</v>
      </c>
      <c r="G129" s="171">
        <v>7</v>
      </c>
      <c r="H129" s="171">
        <f t="shared" si="2"/>
        <v>41</v>
      </c>
      <c r="I129" s="172">
        <f>INDEX('Data Table'!$F$4:$F$128,MATCH(ANG!C129,'Data Table'!$A$4:$A$128,0))</f>
        <v>2.4848415186444518E-2</v>
      </c>
      <c r="J129" s="191">
        <f>'Data Table'!BV126</f>
        <v>31</v>
      </c>
      <c r="K129" s="191">
        <f>'Data Table'!BW126</f>
        <v>23</v>
      </c>
      <c r="L129" s="191">
        <f>'Data Table'!BX126</f>
        <v>30</v>
      </c>
      <c r="M129" s="191">
        <f>'Data Table'!BY126</f>
        <v>53</v>
      </c>
      <c r="N129" s="191">
        <f>'Data Table'!BZ126</f>
        <v>18</v>
      </c>
      <c r="O129" s="191">
        <f>'Data Table'!CA126</f>
        <v>22</v>
      </c>
      <c r="P129" s="191">
        <f>'Data Table'!CB126</f>
        <v>7</v>
      </c>
      <c r="Q129" s="191">
        <f>'Data Table'!CC126</f>
        <v>0</v>
      </c>
      <c r="R129" s="191">
        <f>'Data Table'!CD126</f>
        <v>2</v>
      </c>
      <c r="S129" s="191">
        <f>'Data Table'!CE126</f>
        <v>0</v>
      </c>
      <c r="T129" s="191">
        <f>'Data Table'!CF126</f>
        <v>0</v>
      </c>
      <c r="U129" s="191">
        <f>'Data Table'!CG126</f>
        <v>1</v>
      </c>
      <c r="V129" s="191">
        <f>'Data Table'!CH126</f>
        <v>0</v>
      </c>
      <c r="W129" s="191">
        <f>'Data Table'!CI126</f>
        <v>0</v>
      </c>
      <c r="X129" s="191">
        <f>'Data Table'!CK126</f>
        <v>35933</v>
      </c>
      <c r="Y129" s="191">
        <f>'Data Table'!CL126</f>
        <v>30177</v>
      </c>
      <c r="Z129" s="191">
        <f>'Data Table'!CM126</f>
        <v>24852</v>
      </c>
      <c r="AA129" s="191">
        <f>'Data Table'!CN126</f>
        <v>38687</v>
      </c>
      <c r="AB129" s="191">
        <f>'Data Table'!CO126</f>
        <v>25958</v>
      </c>
      <c r="AC129" s="191">
        <f>'Data Table'!CP126</f>
        <v>43902</v>
      </c>
      <c r="AD129" s="200">
        <f>'Data Table'!CQ126</f>
        <v>33355</v>
      </c>
      <c r="AE129" s="193" t="s">
        <v>149</v>
      </c>
      <c r="AF129" s="138">
        <f t="shared" si="3"/>
        <v>2.4848415186444518E-2</v>
      </c>
      <c r="AG129" s="194">
        <f>INDEX('Data Table'!$BE$4:$BE$128,MATCH(ANG!C129,'Data Table'!$A$4:$A$128,0))</f>
        <v>290.15501432272038</v>
      </c>
      <c r="AH129" s="195">
        <f>INDEX('[3]60-Mile'!$V$4:$V$129,MATCH(AE129,'[3]60-Mile'!$A$4:$A$129,0))</f>
        <v>26.285714285714285</v>
      </c>
      <c r="AI129" s="196"/>
      <c r="AJ129" s="197">
        <f>INDEX('[3]60-Mile'!$X$4:$X$129,MATCH(AE129,'[3]60-Mile'!$A$4:$A$129,0))</f>
        <v>2.1929523992269839</v>
      </c>
      <c r="AK129" s="198">
        <f>INDEX('[3]60-Mile'!$AA$4:$AA$129,MATCH(AE129,'[3]60-Mile'!$A$4:$A$129,0))</f>
        <v>0.42857142857142855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365</v>
      </c>
      <c r="E130" s="68">
        <v>153</v>
      </c>
      <c r="F130" s="170" t="s">
        <v>154</v>
      </c>
      <c r="G130" s="171">
        <v>110</v>
      </c>
      <c r="H130" s="171">
        <f t="shared" si="2"/>
        <v>118</v>
      </c>
      <c r="I130" s="172">
        <f>INDEX('Data Table'!$F$4:$F$128,MATCH(ANG!C130,'Data Table'!$A$4:$A$128,0))</f>
        <v>1.4051978999554815E-7</v>
      </c>
      <c r="J130" s="191">
        <f>'Data Table'!BV127</f>
        <v>30</v>
      </c>
      <c r="K130" s="191">
        <f>'Data Table'!BW127</f>
        <v>26</v>
      </c>
      <c r="L130" s="191">
        <f>'Data Table'!BX127</f>
        <v>33</v>
      </c>
      <c r="M130" s="191">
        <f>'Data Table'!BY127</f>
        <v>11</v>
      </c>
      <c r="N130" s="191">
        <f>'Data Table'!BZ127</f>
        <v>16</v>
      </c>
      <c r="O130" s="191">
        <f>'Data Table'!CA127</f>
        <v>9</v>
      </c>
      <c r="P130" s="191">
        <f>'Data Table'!CB127</f>
        <v>18</v>
      </c>
      <c r="Q130" s="191">
        <f>'Data Table'!CC127</f>
        <v>3</v>
      </c>
      <c r="R130" s="191">
        <f>'Data Table'!CD127</f>
        <v>0</v>
      </c>
      <c r="S130" s="191">
        <f>'Data Table'!CE127</f>
        <v>0</v>
      </c>
      <c r="T130" s="191">
        <f>'Data Table'!CF127</f>
        <v>0</v>
      </c>
      <c r="U130" s="191">
        <f>'Data Table'!CG127</f>
        <v>0</v>
      </c>
      <c r="V130" s="191">
        <f>'Data Table'!CH127</f>
        <v>0</v>
      </c>
      <c r="W130" s="191">
        <f>'Data Table'!CI127</f>
        <v>0</v>
      </c>
      <c r="X130" s="191">
        <f>'Data Table'!CK127</f>
        <v>4003</v>
      </c>
      <c r="Y130" s="191">
        <f>'Data Table'!CL127</f>
        <v>4408</v>
      </c>
      <c r="Z130" s="191">
        <f>'Data Table'!CM127</f>
        <v>3921</v>
      </c>
      <c r="AA130" s="191">
        <f>'Data Table'!CN127</f>
        <v>3633</v>
      </c>
      <c r="AB130" s="191">
        <f>'Data Table'!CO127</f>
        <v>5683</v>
      </c>
      <c r="AC130" s="191">
        <f>'Data Table'!CP127</f>
        <v>2793</v>
      </c>
      <c r="AD130" s="200">
        <f>'Data Table'!CQ127</f>
        <v>2444</v>
      </c>
      <c r="AE130" s="193" t="s">
        <v>114</v>
      </c>
      <c r="AF130" s="138">
        <f t="shared" si="3"/>
        <v>1.4051978999554815E-7</v>
      </c>
      <c r="AG130" s="194">
        <f>INDEX('Data Table'!$BE$4:$BE$128,MATCH(ANG!C130,'Data Table'!$A$4:$A$128,0))</f>
        <v>130.58212041669577</v>
      </c>
      <c r="AH130" s="195">
        <f>INDEX('[3]60-Mile'!$V$4:$V$129,MATCH(AE130,'[3]60-Mile'!$A$4:$A$129,0))</f>
        <v>20.428571428571427</v>
      </c>
      <c r="AI130" s="196"/>
      <c r="AJ130" s="197">
        <f>INDEX('[3]60-Mile'!$X$4:$X$129,MATCH(AE130,'[3]60-Mile'!$A$4:$A$129,0))</f>
        <v>3.5364149063424719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368</v>
      </c>
      <c r="E131" s="70">
        <v>155</v>
      </c>
      <c r="F131" s="184" t="s">
        <v>157</v>
      </c>
      <c r="G131" s="185">
        <v>38</v>
      </c>
      <c r="H131" s="185">
        <f t="shared" si="2"/>
        <v>84</v>
      </c>
      <c r="I131" s="186">
        <f>INDEX('Data Table'!$F$4:$F$128,MATCH(ANG!C131,'Data Table'!$A$4:$A$128,0))</f>
        <v>9.1814379067201078E-4</v>
      </c>
      <c r="J131" s="192">
        <f>'Data Table'!BV128</f>
        <v>76</v>
      </c>
      <c r="K131" s="192">
        <f>'Data Table'!BW128</f>
        <v>114</v>
      </c>
      <c r="L131" s="192">
        <f>'Data Table'!BX128</f>
        <v>139</v>
      </c>
      <c r="M131" s="192">
        <f>'Data Table'!BY128</f>
        <v>140</v>
      </c>
      <c r="N131" s="192">
        <f>'Data Table'!BZ128</f>
        <v>118</v>
      </c>
      <c r="O131" s="192">
        <f>'Data Table'!CA128</f>
        <v>116</v>
      </c>
      <c r="P131" s="192">
        <f>'Data Table'!CB128</f>
        <v>133</v>
      </c>
      <c r="Q131" s="192">
        <f>'Data Table'!CC128</f>
        <v>8</v>
      </c>
      <c r="R131" s="192">
        <f>'Data Table'!CD128</f>
        <v>10</v>
      </c>
      <c r="S131" s="192">
        <f>'Data Table'!CE128</f>
        <v>5</v>
      </c>
      <c r="T131" s="192">
        <f>'Data Table'!CF128</f>
        <v>5</v>
      </c>
      <c r="U131" s="192">
        <f>'Data Table'!CG128</f>
        <v>2</v>
      </c>
      <c r="V131" s="192">
        <f>'Data Table'!CH128</f>
        <v>1</v>
      </c>
      <c r="W131" s="192">
        <f>'Data Table'!CI128</f>
        <v>5</v>
      </c>
      <c r="X131" s="192">
        <f>'Data Table'!CK128</f>
        <v>11777</v>
      </c>
      <c r="Y131" s="192">
        <f>'Data Table'!CL128</f>
        <v>6246</v>
      </c>
      <c r="Z131" s="192">
        <f>'Data Table'!CM128</f>
        <v>4184</v>
      </c>
      <c r="AA131" s="192">
        <f>'Data Table'!CN128</f>
        <v>8801</v>
      </c>
      <c r="AB131" s="192">
        <f>'Data Table'!CO128</f>
        <v>6848</v>
      </c>
      <c r="AC131" s="192">
        <f>'Data Table'!CP128</f>
        <v>4184</v>
      </c>
      <c r="AD131" s="201">
        <f>'Data Table'!CQ128</f>
        <v>10322</v>
      </c>
      <c r="AE131" s="193" t="s">
        <v>115</v>
      </c>
      <c r="AF131" s="138">
        <f t="shared" si="3"/>
        <v>9.1814379067201078E-4</v>
      </c>
      <c r="AG131" s="194">
        <f>INDEX('Data Table'!$BE$4:$BE$128,MATCH(ANG!C131,'Data Table'!$A$4:$A$128,0))</f>
        <v>241.40696627588565</v>
      </c>
      <c r="AH131" s="195">
        <f>INDEX('[3]60-Mile'!$V$4:$V$129,MATCH(AE131,'[3]60-Mile'!$A$4:$A$129,0))</f>
        <v>119.42857142857143</v>
      </c>
      <c r="AI131" s="196"/>
      <c r="AJ131" s="197">
        <f>INDEX('[3]60-Mile'!$X$4:$X$129,MATCH(AE131,'[3]60-Mile'!$A$4:$A$129,0))</f>
        <v>11.867496913070861</v>
      </c>
      <c r="AK131" s="198">
        <f>INDEX('[3]60-Mile'!$AA$4:$AA$129,MATCH(AE131,'[3]60-Mile'!$A$4:$A$129,0))</f>
        <v>5.1428571428571432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7:AF131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M1" zoomScale="130" zoomScaleNormal="130" workbookViewId="0">
      <selection activeCell="X6" sqref="X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222" t="s">
        <v>417</v>
      </c>
      <c r="L1" s="223" t="s">
        <v>424</v>
      </c>
      <c r="M1" s="224" t="s">
        <v>418</v>
      </c>
      <c r="N1" s="224" t="s">
        <v>421</v>
      </c>
      <c r="O1" s="225" t="s">
        <v>425</v>
      </c>
      <c r="P1" s="226" t="s">
        <v>419</v>
      </c>
      <c r="Q1" s="226" t="s">
        <v>422</v>
      </c>
      <c r="R1" s="227" t="s">
        <v>423</v>
      </c>
      <c r="S1" s="228" t="s">
        <v>420</v>
      </c>
      <c r="T1" s="132" t="s">
        <v>429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>
        <v>95</v>
      </c>
      <c r="H2" s="160">
        <f t="shared" ref="H2:H33" si="0">_xlfn.RANK.EQ(I2,$I$2:$I$126)</f>
        <v>110</v>
      </c>
      <c r="I2" s="161">
        <f>INDEX('Data Table'!$F$4:$F$128,MATCH('Analysis Table'!C2,'Data Table'!$A$4:$A$128,0))</f>
        <v>1.853437520571919E-6</v>
      </c>
      <c r="J2" s="189" t="s">
        <v>175</v>
      </c>
      <c r="K2" s="138">
        <f>I2</f>
        <v>1.853437520571919E-6</v>
      </c>
      <c r="L2" s="139">
        <f>INDEX('Data Table'!$BE$4:$BE$128,MATCH('Analysis Table'!C2,'Data Table'!$A$4:$A$128,0))</f>
        <v>65.242723866276833</v>
      </c>
      <c r="M2" s="140">
        <f>INDEX('[3]60-Mile'!$V$4:$V$129,MATCH(J2,'[3]60-Mile'!$A$4:$A$129,0))</f>
        <v>0.7142857142857143</v>
      </c>
      <c r="N2" s="187"/>
      <c r="O2" s="141">
        <f>INDEX('[3]60-Mile'!$X$4:$X$129,MATCH(J2,'[3]60-Mile'!$A$4:$A$129,0))</f>
        <v>6.2800482865934919</v>
      </c>
      <c r="P2" s="142">
        <f>INDEX('[3]60-Mile'!$AA$4:$AA$129,MATCH(J2,'[3]60-Mile'!$A$4:$A$129,0))</f>
        <v>0.2857142857142857</v>
      </c>
      <c r="Q2" s="188"/>
      <c r="R2" s="143"/>
      <c r="S2" s="144">
        <f>('[4]Social Distancing Grades'!$M2)</f>
        <v>-1</v>
      </c>
      <c r="T2" s="267" cm="1">
        <f t="array" ref="T2:T126">'Data Table'!BU4:BU128</f>
        <v>0.85118794834318745</v>
      </c>
      <c r="U2" s="162"/>
      <c r="V2" s="162"/>
      <c r="X2" s="164" t="s">
        <v>166</v>
      </c>
      <c r="Y2" s="165">
        <f>[3]Source!$O$1</f>
        <v>43990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>
        <v>60</v>
      </c>
      <c r="H3" s="171">
        <f t="shared" si="0"/>
        <v>8</v>
      </c>
      <c r="I3" s="172">
        <f>INDEX('Data Table'!$F$4:$F$128,MATCH('Analysis Table'!C3,'Data Table'!$A$4:$A$128,0))</f>
        <v>3.5698236979409863</v>
      </c>
      <c r="J3" s="189" t="s">
        <v>211</v>
      </c>
      <c r="K3" s="138">
        <f t="shared" ref="K3:K66" si="1">I3</f>
        <v>3.5698236979409863</v>
      </c>
      <c r="L3" s="139">
        <f>INDEX('Data Table'!$BE$4:$BE$128,MATCH('Analysis Table'!C3,'Data Table'!$A$4:$A$128,0))</f>
        <v>1543.283571031423</v>
      </c>
      <c r="M3" s="140">
        <f>INDEX('[3]60-Mile'!$V$4:$V$129,MATCH(J3,'[3]60-Mile'!$A$4:$A$129,0))</f>
        <v>166.71428571428572</v>
      </c>
      <c r="N3" s="187"/>
      <c r="O3" s="141">
        <f>INDEX('[3]60-Mile'!$X$4:$X$129,MATCH(J3,'[3]60-Mile'!$A$4:$A$129,0))</f>
        <v>101.23315180291664</v>
      </c>
      <c r="P3" s="142">
        <f>INDEX('[3]60-Mile'!$AA$4:$AA$129,MATCH(J3,'[3]60-Mile'!$A$4:$A$129,0))</f>
        <v>20.571428571428573</v>
      </c>
      <c r="Q3" s="188"/>
      <c r="R3" s="143"/>
      <c r="S3" s="144">
        <f>('[4]Social Distancing Grades'!$M3)</f>
        <v>-1</v>
      </c>
      <c r="T3" s="144">
        <v>0.73282851985559572</v>
      </c>
      <c r="U3" s="162"/>
      <c r="V3" s="162"/>
      <c r="X3" s="164" t="s">
        <v>167</v>
      </c>
      <c r="Y3" s="165">
        <f>[2]State!$C$2</f>
        <v>43991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>
        <v>19</v>
      </c>
      <c r="H4" s="171">
        <f t="shared" si="0"/>
        <v>11</v>
      </c>
      <c r="I4" s="172">
        <f>INDEX('Data Table'!$F$4:$F$128,MATCH('Analysis Table'!C4,'Data Table'!$A$4:$A$128,0))</f>
        <v>1.8156124232457609</v>
      </c>
      <c r="J4" s="189" t="s">
        <v>178</v>
      </c>
      <c r="K4" s="138">
        <f t="shared" si="1"/>
        <v>1.8156124232457609</v>
      </c>
      <c r="L4" s="139">
        <f>INDEX('Data Table'!$BE$4:$BE$128,MATCH('Analysis Table'!C4,'Data Table'!$A$4:$A$128,0))</f>
        <v>1216.0041048214978</v>
      </c>
      <c r="M4" s="140">
        <f>INDEX('[3]60-Mile'!$V$4:$V$129,MATCH(J4,'[3]60-Mile'!$A$4:$A$129,0))</f>
        <v>281.14285714285717</v>
      </c>
      <c r="N4" s="187"/>
      <c r="O4" s="141">
        <f>INDEX('[3]60-Mile'!$X$4:$X$129,MATCH(J4,'[3]60-Mile'!$A$4:$A$129,0))</f>
        <v>109.17642850213427</v>
      </c>
      <c r="P4" s="142">
        <f>INDEX('[3]60-Mile'!$AA$4:$AA$129,MATCH(J4,'[3]60-Mile'!$A$4:$A$129,0))</f>
        <v>30.285714285714285</v>
      </c>
      <c r="Q4" s="188"/>
      <c r="R4" s="143"/>
      <c r="S4" s="144">
        <f>('[4]Social Distancing Grades'!$M4)</f>
        <v>-1</v>
      </c>
      <c r="T4" s="144">
        <v>0.72481711409395977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>
        <v>14</v>
      </c>
      <c r="H5" s="171">
        <f t="shared" si="0"/>
        <v>2</v>
      </c>
      <c r="I5" s="172">
        <f>INDEX('Data Table'!$F$4:$F$128,MATCH('Analysis Table'!C5,'Data Table'!$A$4:$A$128,0))</f>
        <v>31.621900344741945</v>
      </c>
      <c r="J5" s="189" t="s">
        <v>227</v>
      </c>
      <c r="K5" s="138">
        <f t="shared" si="1"/>
        <v>31.621900344741945</v>
      </c>
      <c r="L5" s="139">
        <f>INDEX('Data Table'!$BE$4:$BE$128,MATCH('Analysis Table'!C5,'Data Table'!$A$4:$A$128,0))</f>
        <v>2445.5867650131172</v>
      </c>
      <c r="M5" s="140">
        <f>INDEX('[3]60-Mile'!$V$4:$V$129,MATCH(J5,'[3]60-Mile'!$A$4:$A$129,0))</f>
        <v>480.42857142857144</v>
      </c>
      <c r="N5" s="187"/>
      <c r="O5" s="141">
        <f>INDEX('[3]60-Mile'!$X$4:$X$129,MATCH(J5,'[3]60-Mile'!$A$4:$A$129,0))</f>
        <v>157.08164747117087</v>
      </c>
      <c r="P5" s="142">
        <f>INDEX('[3]60-Mile'!$AA$4:$AA$129,MATCH(J5,'[3]60-Mile'!$A$4:$A$129,0))</f>
        <v>45.285714285714285</v>
      </c>
      <c r="Q5" s="188"/>
      <c r="R5" s="143"/>
      <c r="S5" s="144">
        <f>('[4]Social Distancing Grades'!$M5)</f>
        <v>-1</v>
      </c>
      <c r="T5" s="144">
        <v>0.82096059268600252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>
        <v>36</v>
      </c>
      <c r="H6" s="171">
        <f t="shared" si="0"/>
        <v>14</v>
      </c>
      <c r="I6" s="172">
        <f>INDEX('Data Table'!$F$4:$F$128,MATCH('Analysis Table'!C6,'Data Table'!$A$4:$A$128,0))</f>
        <v>0.80587290865733796</v>
      </c>
      <c r="J6" s="189" t="s">
        <v>172</v>
      </c>
      <c r="K6" s="138">
        <f t="shared" si="1"/>
        <v>0.80587290865733796</v>
      </c>
      <c r="L6" s="139">
        <f>INDEX('Data Table'!$BE$4:$BE$128,MATCH('Analysis Table'!C6,'Data Table'!$A$4:$A$128,0))</f>
        <v>571.81030361717512</v>
      </c>
      <c r="M6" s="140">
        <f>INDEX('[3]60-Mile'!$V$4:$V$129,MATCH(J6,'[3]60-Mile'!$A$4:$A$129,0))</f>
        <v>75.714285714285708</v>
      </c>
      <c r="N6" s="187"/>
      <c r="O6" s="141">
        <f>INDEX('[3]60-Mile'!$X$4:$X$129,MATCH(J6,'[3]60-Mile'!$A$4:$A$129,0))</f>
        <v>44.807809905930839</v>
      </c>
      <c r="P6" s="142">
        <f>INDEX('[3]60-Mile'!$AA$4:$AA$129,MATCH(J6,'[3]60-Mile'!$A$4:$A$129,0))</f>
        <v>5.5714285714285712</v>
      </c>
      <c r="Q6" s="188"/>
      <c r="R6" s="143"/>
      <c r="S6" s="144">
        <f>('[4]Social Distancing Grades'!$M6)</f>
        <v>-1</v>
      </c>
      <c r="T6" s="144">
        <v>0.82096059268600252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>
        <v>68</v>
      </c>
      <c r="H7" s="171">
        <f t="shared" si="0"/>
        <v>32</v>
      </c>
      <c r="I7" s="172">
        <f>INDEX('Data Table'!$F$4:$F$128,MATCH('Analysis Table'!C7,'Data Table'!$A$4:$A$128,0))</f>
        <v>5.1935989157526556E-2</v>
      </c>
      <c r="J7" s="189" t="s">
        <v>235</v>
      </c>
      <c r="K7" s="138">
        <f t="shared" si="1"/>
        <v>5.1935989157526556E-2</v>
      </c>
      <c r="L7" s="139">
        <f>INDEX('Data Table'!$BE$4:$BE$128,MATCH('Analysis Table'!C7,'Data Table'!$A$4:$A$128,0))</f>
        <v>393.89716641697464</v>
      </c>
      <c r="M7" s="140">
        <f>INDEX('[3]60-Mile'!$V$4:$V$129,MATCH(J7,'[3]60-Mile'!$A$4:$A$129,0))</f>
        <v>167.42857142857142</v>
      </c>
      <c r="N7" s="187"/>
      <c r="O7" s="141">
        <f>INDEX('[3]60-Mile'!$X$4:$X$129,MATCH(J7,'[3]60-Mile'!$A$4:$A$129,0))</f>
        <v>14.737352473869541</v>
      </c>
      <c r="P7" s="142">
        <f>INDEX('[3]60-Mile'!$AA$4:$AA$129,MATCH(J7,'[3]60-Mile'!$A$4:$A$129,0))</f>
        <v>4.2857142857142856</v>
      </c>
      <c r="Q7" s="188"/>
      <c r="R7" s="143"/>
      <c r="S7" s="144">
        <f>('[4]Social Distancing Grades'!$M7)</f>
        <v>-1</v>
      </c>
      <c r="T7" s="144">
        <v>0.78903834196891198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>
        <v>21</v>
      </c>
      <c r="H8" s="171">
        <f t="shared" si="0"/>
        <v>13</v>
      </c>
      <c r="I8" s="172">
        <f>INDEX('Data Table'!$F$4:$F$128,MATCH('Analysis Table'!C8,'Data Table'!$A$4:$A$128,0))</f>
        <v>1.4027398969797797</v>
      </c>
      <c r="J8" s="189" t="s">
        <v>236</v>
      </c>
      <c r="K8" s="138">
        <f t="shared" si="1"/>
        <v>1.4027398969797797</v>
      </c>
      <c r="L8" s="139">
        <f>INDEX('Data Table'!$BE$4:$BE$128,MATCH('Analysis Table'!C8,'Data Table'!$A$4:$A$128,0))</f>
        <v>1152.5970008167396</v>
      </c>
      <c r="M8" s="140">
        <f>INDEX('[3]60-Mile'!$V$4:$V$129,MATCH(J8,'[3]60-Mile'!$A$4:$A$129,0))</f>
        <v>640.57142857142856</v>
      </c>
      <c r="N8" s="187"/>
      <c r="O8" s="141">
        <f>INDEX('[3]60-Mile'!$X$4:$X$129,MATCH(J8,'[3]60-Mile'!$A$4:$A$129,0))</f>
        <v>82.761761890429128</v>
      </c>
      <c r="P8" s="142">
        <f>INDEX('[3]60-Mile'!$AA$4:$AA$129,MATCH(J8,'[3]60-Mile'!$A$4:$A$129,0))</f>
        <v>79.142857142857139</v>
      </c>
      <c r="Q8" s="188"/>
      <c r="R8" s="143"/>
      <c r="S8" s="144">
        <f>('[4]Social Distancing Grades'!$M8)</f>
        <v>-0.8</v>
      </c>
      <c r="T8" s="144">
        <v>0.73077001312335954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>
        <v>83</v>
      </c>
      <c r="H9" s="171">
        <f t="shared" si="0"/>
        <v>94</v>
      </c>
      <c r="I9" s="172">
        <f>INDEX('Data Table'!$F$4:$F$128,MATCH('Analysis Table'!C9,'Data Table'!$A$4:$A$128,0))</f>
        <v>9.027501676828572E-5</v>
      </c>
      <c r="J9" s="189" t="s">
        <v>197</v>
      </c>
      <c r="K9" s="138">
        <f t="shared" si="1"/>
        <v>9.027501676828572E-5</v>
      </c>
      <c r="L9" s="139">
        <f>INDEX('Data Table'!$BE$4:$BE$128,MATCH('Analysis Table'!C9,'Data Table'!$A$4:$A$128,0))</f>
        <v>1232.810322893318</v>
      </c>
      <c r="M9" s="140">
        <f>INDEX('[3]60-Mile'!$V$4:$V$129,MATCH(J9,'[3]60-Mile'!$A$4:$A$129,0))</f>
        <v>36.571428571428569</v>
      </c>
      <c r="N9" s="187"/>
      <c r="O9" s="141">
        <f>INDEX('[3]60-Mile'!$X$4:$X$129,MATCH(J9,'[3]60-Mile'!$A$4:$A$129,0))</f>
        <v>12.116071969467498</v>
      </c>
      <c r="P9" s="142">
        <f>INDEX('[3]60-Mile'!$AA$4:$AA$129,MATCH(J9,'[3]60-Mile'!$A$4:$A$129,0))</f>
        <v>0.42857142857142855</v>
      </c>
      <c r="Q9" s="188"/>
      <c r="R9" s="143"/>
      <c r="S9" s="144">
        <f>('[4]Social Distancing Grades'!$M9)</f>
        <v>-1</v>
      </c>
      <c r="T9" s="144">
        <v>0.89912709034965388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>
        <v>67</v>
      </c>
      <c r="H10" s="171">
        <f t="shared" si="0"/>
        <v>64</v>
      </c>
      <c r="I10" s="172">
        <f>INDEX('Data Table'!$F$4:$F$128,MATCH('Analysis Table'!C10,'Data Table'!$A$4:$A$128,0))</f>
        <v>4.072106059333642E-3</v>
      </c>
      <c r="J10" s="189" t="s">
        <v>229</v>
      </c>
      <c r="K10" s="138">
        <f t="shared" si="1"/>
        <v>4.072106059333642E-3</v>
      </c>
      <c r="L10" s="139">
        <f>INDEX('Data Table'!$BE$4:$BE$128,MATCH('Analysis Table'!C10,'Data Table'!$A$4:$A$128,0))</f>
        <v>378.59314059721703</v>
      </c>
      <c r="M10" s="140">
        <f>INDEX('[3]60-Mile'!$V$4:$V$129,MATCH(J10,'[3]60-Mile'!$A$4:$A$129,0))</f>
        <v>128.57142857142858</v>
      </c>
      <c r="N10" s="187"/>
      <c r="O10" s="141">
        <f>INDEX('[3]60-Mile'!$X$4:$X$129,MATCH(J10,'[3]60-Mile'!$A$4:$A$129,0))</f>
        <v>10.877716238668034</v>
      </c>
      <c r="P10" s="142">
        <f>INDEX('[3]60-Mile'!$AA$4:$AA$129,MATCH(J10,'[3]60-Mile'!$A$4:$A$129,0))</f>
        <v>3</v>
      </c>
      <c r="Q10" s="188"/>
      <c r="R10" s="143"/>
      <c r="S10" s="144">
        <f>('[4]Social Distancing Grades'!$M10)</f>
        <v>-1</v>
      </c>
      <c r="T10" s="144">
        <v>0.79825929575963095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>
        <v>64</v>
      </c>
      <c r="H11" s="171">
        <f t="shared" si="0"/>
        <v>82</v>
      </c>
      <c r="I11" s="172">
        <f>INDEX('Data Table'!$F$4:$F$128,MATCH('Analysis Table'!C11,'Data Table'!$A$4:$A$128,0))</f>
        <v>1.2305894214718453E-3</v>
      </c>
      <c r="J11" s="189" t="s">
        <v>176</v>
      </c>
      <c r="K11" s="138">
        <f t="shared" si="1"/>
        <v>1.2305894214718453E-3</v>
      </c>
      <c r="L11" s="139">
        <f>INDEX('Data Table'!$BE$4:$BE$128,MATCH('Analysis Table'!C11,'Data Table'!$A$4:$A$128,0))</f>
        <v>329.47610037900131</v>
      </c>
      <c r="M11" s="140">
        <f>INDEX('[3]60-Mile'!$V$4:$V$129,MATCH(J11,'[3]60-Mile'!$A$4:$A$129,0))</f>
        <v>112</v>
      </c>
      <c r="N11" s="187"/>
      <c r="O11" s="141">
        <f>INDEX('[3]60-Mile'!$X$4:$X$129,MATCH(J11,'[3]60-Mile'!$A$4:$A$129,0))</f>
        <v>9.7369924654460327</v>
      </c>
      <c r="P11" s="142">
        <f>INDEX('[3]60-Mile'!$AA$4:$AA$129,MATCH(J11,'[3]60-Mile'!$A$4:$A$129,0))</f>
        <v>2.5714285714285716</v>
      </c>
      <c r="Q11" s="188"/>
      <c r="R11" s="143"/>
      <c r="S11" s="144">
        <f>('[4]Social Distancing Grades'!$M11)</f>
        <v>-1</v>
      </c>
      <c r="T11" s="144">
        <v>0.90918478443040407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>
        <v>49</v>
      </c>
      <c r="H12" s="171">
        <f t="shared" si="0"/>
        <v>50</v>
      </c>
      <c r="I12" s="172">
        <f>INDEX('Data Table'!$F$4:$F$128,MATCH('Analysis Table'!C12,'Data Table'!$A$4:$A$128,0))</f>
        <v>1.0952653074739426E-2</v>
      </c>
      <c r="J12" s="189" t="s">
        <v>209</v>
      </c>
      <c r="K12" s="138">
        <f t="shared" si="1"/>
        <v>1.0952653074739426E-2</v>
      </c>
      <c r="L12" s="139">
        <f>INDEX('Data Table'!$BE$4:$BE$128,MATCH('Analysis Table'!C12,'Data Table'!$A$4:$A$128,0))</f>
        <v>558.81765947836675</v>
      </c>
      <c r="M12" s="140">
        <f>INDEX('[3]60-Mile'!$V$4:$V$129,MATCH(J12,'[3]60-Mile'!$A$4:$A$129,0))</f>
        <v>258.42857142857144</v>
      </c>
      <c r="N12" s="187"/>
      <c r="O12" s="141">
        <f>INDEX('[3]60-Mile'!$X$4:$X$129,MATCH(J12,'[3]60-Mile'!$A$4:$A$129,0))</f>
        <v>7.9155831196250945</v>
      </c>
      <c r="P12" s="142">
        <f>INDEX('[3]60-Mile'!$AA$4:$AA$129,MATCH(J12,'[3]60-Mile'!$A$4:$A$129,0))</f>
        <v>3.8571428571428572</v>
      </c>
      <c r="Q12" s="188"/>
      <c r="R12" s="143"/>
      <c r="S12" s="144">
        <f>('[4]Social Distancing Grades'!$M12)</f>
        <v>-1</v>
      </c>
      <c r="T12" s="144">
        <v>0.91941451714060363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>
        <v>40</v>
      </c>
      <c r="H13" s="171">
        <f t="shared" si="0"/>
        <v>102</v>
      </c>
      <c r="I13" s="172">
        <f>INDEX('Data Table'!$F$4:$F$128,MATCH('Analysis Table'!C13,'Data Table'!$A$4:$A$128,0))</f>
        <v>1.5445834892794316E-5</v>
      </c>
      <c r="J13" s="189" t="s">
        <v>192</v>
      </c>
      <c r="K13" s="138">
        <f t="shared" si="1"/>
        <v>1.5445834892794316E-5</v>
      </c>
      <c r="L13" s="139">
        <f>INDEX('Data Table'!$BE$4:$BE$128,MATCH('Analysis Table'!C13,'Data Table'!$A$4:$A$128,0))</f>
        <v>791.80776284575086</v>
      </c>
      <c r="M13" s="140">
        <f>INDEX('[3]60-Mile'!$V$4:$V$129,MATCH(J13,'[3]60-Mile'!$A$4:$A$129,0))</f>
        <v>32.714285714285715</v>
      </c>
      <c r="N13" s="187"/>
      <c r="O13" s="141">
        <f>INDEX('[3]60-Mile'!$X$4:$X$129,MATCH(J13,'[3]60-Mile'!$A$4:$A$129,0))</f>
        <v>29.73191204361515</v>
      </c>
      <c r="P13" s="142">
        <f>INDEX('[3]60-Mile'!$AA$4:$AA$129,MATCH(J13,'[3]60-Mile'!$A$4:$A$129,0))</f>
        <v>1.7142857142857142</v>
      </c>
      <c r="Q13" s="188"/>
      <c r="R13" s="143"/>
      <c r="S13" s="144">
        <f>('[4]Social Distancing Grades'!$M13)</f>
        <v>-1</v>
      </c>
      <c r="T13" s="144">
        <v>0.92216678625291182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>
        <v>30</v>
      </c>
      <c r="H14" s="171">
        <f t="shared" si="0"/>
        <v>72</v>
      </c>
      <c r="I14" s="172">
        <f>INDEX('Data Table'!$F$4:$F$128,MATCH('Analysis Table'!C14,'Data Table'!$A$4:$A$128,0))</f>
        <v>2.8257800562223692E-3</v>
      </c>
      <c r="J14" s="189" t="s">
        <v>218</v>
      </c>
      <c r="K14" s="138">
        <f t="shared" si="1"/>
        <v>2.8257800562223692E-3</v>
      </c>
      <c r="L14" s="139">
        <f>INDEX('Data Table'!$BE$4:$BE$128,MATCH('Analysis Table'!C14,'Data Table'!$A$4:$A$128,0))</f>
        <v>447.5927562270154</v>
      </c>
      <c r="M14" s="140">
        <f>INDEX('[3]60-Mile'!$V$4:$V$129,MATCH(J14,'[3]60-Mile'!$A$4:$A$129,0))</f>
        <v>139</v>
      </c>
      <c r="N14" s="187"/>
      <c r="O14" s="141">
        <f>INDEX('[3]60-Mile'!$X$4:$X$129,MATCH(J14,'[3]60-Mile'!$A$4:$A$129,0))</f>
        <v>14.367900542780097</v>
      </c>
      <c r="P14" s="142">
        <f>INDEX('[3]60-Mile'!$AA$4:$AA$129,MATCH(J14,'[3]60-Mile'!$A$4:$A$129,0))</f>
        <v>6</v>
      </c>
      <c r="Q14" s="188"/>
      <c r="R14" s="143"/>
      <c r="S14" s="144">
        <f>('[4]Social Distancing Grades'!$M14)</f>
        <v>-1</v>
      </c>
      <c r="T14" s="144">
        <v>0.79298278430093527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>
        <v>57</v>
      </c>
      <c r="H15" s="171">
        <f t="shared" si="0"/>
        <v>76</v>
      </c>
      <c r="I15" s="172">
        <f>INDEX('Data Table'!$F$4:$F$128,MATCH('Analysis Table'!C15,'Data Table'!$A$4:$A$128,0))</f>
        <v>1.821100874649205E-3</v>
      </c>
      <c r="J15" s="189" t="s">
        <v>202</v>
      </c>
      <c r="K15" s="138">
        <f t="shared" si="1"/>
        <v>1.821100874649205E-3</v>
      </c>
      <c r="L15" s="139">
        <f>INDEX('Data Table'!$BE$4:$BE$128,MATCH('Analysis Table'!C15,'Data Table'!$A$4:$A$128,0))</f>
        <v>328.65675340518618</v>
      </c>
      <c r="M15" s="140">
        <f>INDEX('[3]60-Mile'!$V$4:$V$129,MATCH(J15,'[3]60-Mile'!$A$4:$A$129,0))</f>
        <v>125.57142857142857</v>
      </c>
      <c r="N15" s="187"/>
      <c r="O15" s="141">
        <f>INDEX('[3]60-Mile'!$X$4:$X$129,MATCH(J15,'[3]60-Mile'!$A$4:$A$129,0))</f>
        <v>20.097171587535524</v>
      </c>
      <c r="P15" s="142">
        <f>INDEX('[3]60-Mile'!$AA$4:$AA$129,MATCH(J15,'[3]60-Mile'!$A$4:$A$129,0))</f>
        <v>4.2857142857142856</v>
      </c>
      <c r="Q15" s="188"/>
      <c r="R15" s="143"/>
      <c r="S15" s="144">
        <f>('[4]Social Distancing Grades'!$M15)</f>
        <v>-1</v>
      </c>
      <c r="T15" s="144">
        <v>0.80049652263111837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>
        <v>93</v>
      </c>
      <c r="H16" s="171">
        <f t="shared" si="0"/>
        <v>114</v>
      </c>
      <c r="I16" s="172">
        <f>INDEX('Data Table'!$F$4:$F$128,MATCH('Analysis Table'!C16,'Data Table'!$A$4:$A$128,0))</f>
        <v>1.1613318480058231E-6</v>
      </c>
      <c r="J16" s="189" t="s">
        <v>177</v>
      </c>
      <c r="K16" s="138">
        <f t="shared" si="1"/>
        <v>1.1613318480058231E-6</v>
      </c>
      <c r="L16" s="139">
        <f>INDEX('Data Table'!$BE$4:$BE$128,MATCH('Analysis Table'!C16,'Data Table'!$A$4:$A$128,0))</f>
        <v>160.43731782102915</v>
      </c>
      <c r="M16" s="140">
        <f>INDEX('[3]60-Mile'!$V$4:$V$129,MATCH(J16,'[3]60-Mile'!$A$4:$A$129,0))</f>
        <v>9.2857142857142865</v>
      </c>
      <c r="N16" s="187"/>
      <c r="O16" s="141">
        <f>INDEX('[3]60-Mile'!$X$4:$X$129,MATCH(J16,'[3]60-Mile'!$A$4:$A$129,0))</f>
        <v>4.0361589388938146</v>
      </c>
      <c r="P16" s="142">
        <f>INDEX('[3]60-Mile'!$AA$4:$AA$129,MATCH(J16,'[3]60-Mile'!$A$4:$A$129,0))</f>
        <v>0</v>
      </c>
      <c r="Q16" s="188"/>
      <c r="R16" s="143"/>
      <c r="S16" s="144">
        <f>('[4]Social Distancing Grades'!$M16)</f>
        <v>-1</v>
      </c>
      <c r="T16" s="144">
        <v>0.95657949190551828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>
        <v>58</v>
      </c>
      <c r="H17" s="171">
        <f t="shared" si="0"/>
        <v>78</v>
      </c>
      <c r="I17" s="172">
        <f>INDEX('Data Table'!$F$4:$F$128,MATCH('Analysis Table'!C17,'Data Table'!$A$4:$A$128,0))</f>
        <v>1.680361360082198E-3</v>
      </c>
      <c r="J17" s="189" t="s">
        <v>196</v>
      </c>
      <c r="K17" s="138">
        <f t="shared" si="1"/>
        <v>1.680361360082198E-3</v>
      </c>
      <c r="L17" s="139">
        <f>INDEX('Data Table'!$BE$4:$BE$128,MATCH('Analysis Table'!C17,'Data Table'!$A$4:$A$128,0))</f>
        <v>188.68716729975512</v>
      </c>
      <c r="M17" s="140">
        <f>INDEX('[3]60-Mile'!$V$4:$V$129,MATCH(J17,'[3]60-Mile'!$A$4:$A$129,0))</f>
        <v>49.571428571428569</v>
      </c>
      <c r="N17" s="187"/>
      <c r="O17" s="141">
        <f>INDEX('[3]60-Mile'!$X$4:$X$129,MATCH(J17,'[3]60-Mile'!$A$4:$A$129,0))</f>
        <v>6.7279874667204904</v>
      </c>
      <c r="P17" s="142">
        <f>INDEX('[3]60-Mile'!$AA$4:$AA$129,MATCH(J17,'[3]60-Mile'!$A$4:$A$129,0))</f>
        <v>1.5714285714285714</v>
      </c>
      <c r="Q17" s="188"/>
      <c r="R17" s="143"/>
      <c r="S17" s="144">
        <f>('[4]Social Distancing Grades'!$M17)</f>
        <v>-1</v>
      </c>
      <c r="T17" s="144">
        <v>0.86047278750591571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>
        <v>88</v>
      </c>
      <c r="H18" s="171">
        <f t="shared" si="0"/>
        <v>16</v>
      </c>
      <c r="I18" s="172">
        <f>INDEX('Data Table'!$F$4:$F$128,MATCH('Analysis Table'!C18,'Data Table'!$A$4:$A$128,0))</f>
        <v>0.58288033181211141</v>
      </c>
      <c r="J18" s="189" t="s">
        <v>223</v>
      </c>
      <c r="K18" s="138">
        <f t="shared" si="1"/>
        <v>0.58288033181211141</v>
      </c>
      <c r="L18" s="139">
        <f>INDEX('Data Table'!$BE$4:$BE$128,MATCH('Analysis Table'!C18,'Data Table'!$A$4:$A$128,0))</f>
        <v>920.23118157709109</v>
      </c>
      <c r="M18" s="140">
        <f>INDEX('[3]60-Mile'!$V$4:$V$129,MATCH(J18,'[3]60-Mile'!$A$4:$A$129,0))</f>
        <v>669.42857142857144</v>
      </c>
      <c r="N18" s="187"/>
      <c r="O18" s="141">
        <f>INDEX('[3]60-Mile'!$X$4:$X$129,MATCH(J18,'[3]60-Mile'!$A$4:$A$129,0))</f>
        <v>104.56883924779005</v>
      </c>
      <c r="P18" s="142">
        <f>INDEX('[3]60-Mile'!$AA$4:$AA$129,MATCH(J18,'[3]60-Mile'!$A$4:$A$129,0))</f>
        <v>46.142857142857146</v>
      </c>
      <c r="Q18" s="188"/>
      <c r="R18" s="143"/>
      <c r="S18" s="144">
        <f>('[4]Social Distancing Grades'!$M18)</f>
        <v>-1</v>
      </c>
      <c r="T18" s="144">
        <v>0.78903834196891198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>
        <v>50</v>
      </c>
      <c r="H19" s="171">
        <f t="shared" si="0"/>
        <v>28</v>
      </c>
      <c r="I19" s="172">
        <f>INDEX('Data Table'!$F$4:$F$128,MATCH('Analysis Table'!C19,'Data Table'!$A$4:$A$128,0))</f>
        <v>5.9065464605381909E-2</v>
      </c>
      <c r="J19" s="189" t="s">
        <v>239</v>
      </c>
      <c r="K19" s="138">
        <f t="shared" si="1"/>
        <v>5.9065464605381909E-2</v>
      </c>
      <c r="L19" s="139">
        <f>INDEX('Data Table'!$BE$4:$BE$128,MATCH('Analysis Table'!C19,'Data Table'!$A$4:$A$128,0))</f>
        <v>736.12609970589256</v>
      </c>
      <c r="M19" s="140">
        <f>INDEX('[3]60-Mile'!$V$4:$V$129,MATCH(J19,'[3]60-Mile'!$A$4:$A$129,0))</f>
        <v>339.57142857142856</v>
      </c>
      <c r="N19" s="187"/>
      <c r="O19" s="141">
        <f>INDEX('[3]60-Mile'!$X$4:$X$129,MATCH(J19,'[3]60-Mile'!$A$4:$A$129,0))</f>
        <v>26.914074636856181</v>
      </c>
      <c r="P19" s="142">
        <f>INDEX('[3]60-Mile'!$AA$4:$AA$129,MATCH(J19,'[3]60-Mile'!$A$4:$A$129,0))</f>
        <v>16</v>
      </c>
      <c r="Q19" s="188"/>
      <c r="R19" s="143"/>
      <c r="S19" s="144">
        <f>('[4]Social Distancing Grades'!$M19)</f>
        <v>-1</v>
      </c>
      <c r="T19" s="144">
        <v>0.79825929575963095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>
        <v>47</v>
      </c>
      <c r="H20" s="171">
        <f t="shared" si="0"/>
        <v>115</v>
      </c>
      <c r="I20" s="172">
        <f>INDEX('Data Table'!$F$4:$F$128,MATCH('Analysis Table'!C20,'Data Table'!$A$4:$A$128,0))</f>
        <v>9.2465647192358236E-7</v>
      </c>
      <c r="J20" s="189" t="s">
        <v>233</v>
      </c>
      <c r="K20" s="138">
        <f t="shared" si="1"/>
        <v>9.2465647192358236E-7</v>
      </c>
      <c r="L20" s="139">
        <f>INDEX('Data Table'!$BE$4:$BE$128,MATCH('Analysis Table'!C20,'Data Table'!$A$4:$A$128,0))</f>
        <v>91.88099481774502</v>
      </c>
      <c r="M20" s="140">
        <f>INDEX('[3]60-Mile'!$V$4:$V$129,MATCH(J20,'[3]60-Mile'!$A$4:$A$129,0))</f>
        <v>7.7142857142857144</v>
      </c>
      <c r="N20" s="187"/>
      <c r="O20" s="141">
        <f>INDEX('[3]60-Mile'!$X$4:$X$129,MATCH(J20,'[3]60-Mile'!$A$4:$A$129,0))</f>
        <v>5.944627360512448</v>
      </c>
      <c r="P20" s="142">
        <f>INDEX('[3]60-Mile'!$AA$4:$AA$129,MATCH(J20,'[3]60-Mile'!$A$4:$A$129,0))</f>
        <v>0.42857142857142855</v>
      </c>
      <c r="Q20" s="188"/>
      <c r="R20" s="143"/>
      <c r="S20" s="144">
        <f>('[4]Social Distancing Grades'!$M20)</f>
        <v>-1</v>
      </c>
      <c r="T20" s="144">
        <v>0.96404347726061779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>
        <v>94</v>
      </c>
      <c r="H21" s="171">
        <f t="shared" si="0"/>
        <v>39</v>
      </c>
      <c r="I21" s="172">
        <f>INDEX('Data Table'!$F$4:$F$128,MATCH('Analysis Table'!C21,'Data Table'!$A$4:$A$128,0))</f>
        <v>2.5494928435677151E-2</v>
      </c>
      <c r="J21" s="189" t="s">
        <v>183</v>
      </c>
      <c r="K21" s="138">
        <f t="shared" si="1"/>
        <v>2.5494928435677151E-2</v>
      </c>
      <c r="L21" s="139">
        <f>INDEX('Data Table'!$BE$4:$BE$128,MATCH('Analysis Table'!C21,'Data Table'!$A$4:$A$128,0))</f>
        <v>798.39952263596501</v>
      </c>
      <c r="M21" s="140">
        <f>INDEX('[3]60-Mile'!$V$4:$V$129,MATCH(J21,'[3]60-Mile'!$A$4:$A$129,0))</f>
        <v>121.71428571428571</v>
      </c>
      <c r="N21" s="187"/>
      <c r="O21" s="141">
        <f>INDEX('[3]60-Mile'!$X$4:$X$129,MATCH(J21,'[3]60-Mile'!$A$4:$A$129,0))</f>
        <v>23.091667790597398</v>
      </c>
      <c r="P21" s="142">
        <f>INDEX('[3]60-Mile'!$AA$4:$AA$129,MATCH(J21,'[3]60-Mile'!$A$4:$A$129,0))</f>
        <v>3.5714285714285716</v>
      </c>
      <c r="Q21" s="188"/>
      <c r="R21" s="143"/>
      <c r="S21" s="144">
        <f>('[4]Social Distancing Grades'!$M21)</f>
        <v>-1</v>
      </c>
      <c r="T21" s="144">
        <v>0.58556378602238734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>
        <v>80</v>
      </c>
      <c r="H22" s="171">
        <f t="shared" si="0"/>
        <v>74</v>
      </c>
      <c r="I22" s="172">
        <f>INDEX('Data Table'!$F$4:$F$128,MATCH('Analysis Table'!C22,'Data Table'!$A$4:$A$128,0))</f>
        <v>2.0363161074432464E-3</v>
      </c>
      <c r="J22" s="189" t="s">
        <v>207</v>
      </c>
      <c r="K22" s="138">
        <f t="shared" si="1"/>
        <v>2.0363161074432464E-3</v>
      </c>
      <c r="L22" s="139">
        <f>INDEX('Data Table'!$BE$4:$BE$128,MATCH('Analysis Table'!C22,'Data Table'!$A$4:$A$128,0))</f>
        <v>130.95397568460996</v>
      </c>
      <c r="M22" s="140">
        <f>INDEX('[3]60-Mile'!$V$4:$V$129,MATCH(J22,'[3]60-Mile'!$A$4:$A$129,0))</f>
        <v>55.857142857142854</v>
      </c>
      <c r="N22" s="187"/>
      <c r="O22" s="141">
        <f>INDEX('[3]60-Mile'!$X$4:$X$129,MATCH(J22,'[3]60-Mile'!$A$4:$A$129,0))</f>
        <v>2.4628958729674348</v>
      </c>
      <c r="P22" s="142">
        <f>INDEX('[3]60-Mile'!$AA$4:$AA$129,MATCH(J22,'[3]60-Mile'!$A$4:$A$129,0))</f>
        <v>0.5714285714285714</v>
      </c>
      <c r="Q22" s="188"/>
      <c r="R22" s="143"/>
      <c r="S22" s="144">
        <f>('[4]Social Distancing Grades'!$M22)</f>
        <v>-1</v>
      </c>
      <c r="T22" s="144">
        <v>0.91941451714060363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>
        <v>61</v>
      </c>
      <c r="H23" s="171">
        <f t="shared" si="0"/>
        <v>101</v>
      </c>
      <c r="I23" s="172">
        <f>INDEX('Data Table'!$F$4:$F$128,MATCH('Analysis Table'!C23,'Data Table'!$A$4:$A$128,0))</f>
        <v>1.7551113404352124E-5</v>
      </c>
      <c r="J23" s="189" t="s">
        <v>230</v>
      </c>
      <c r="K23" s="138">
        <f t="shared" si="1"/>
        <v>1.7551113404352124E-5</v>
      </c>
      <c r="L23" s="139">
        <f>INDEX('Data Table'!$BE$4:$BE$128,MATCH('Analysis Table'!C23,'Data Table'!$A$4:$A$128,0))</f>
        <v>173.69973506170732</v>
      </c>
      <c r="M23" s="140">
        <f>INDEX('[3]60-Mile'!$V$4:$V$129,MATCH(J23,'[3]60-Mile'!$A$4:$A$129,0))</f>
        <v>35.428571428571431</v>
      </c>
      <c r="N23" s="187"/>
      <c r="O23" s="141">
        <f>INDEX('[3]60-Mile'!$X$4:$X$129,MATCH(J23,'[3]60-Mile'!$A$4:$A$129,0))</f>
        <v>11.549184512081602</v>
      </c>
      <c r="P23" s="142">
        <f>INDEX('[3]60-Mile'!$AA$4:$AA$129,MATCH(J23,'[3]60-Mile'!$A$4:$A$129,0))</f>
        <v>1.1428571428571428</v>
      </c>
      <c r="Q23" s="188"/>
      <c r="R23" s="143"/>
      <c r="S23" s="144">
        <f>('[4]Social Distancing Grades'!$M23)</f>
        <v>-1</v>
      </c>
      <c r="T23" s="144">
        <v>0.94240826401470645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>
        <v>109</v>
      </c>
      <c r="H24" s="171">
        <f t="shared" si="0"/>
        <v>93</v>
      </c>
      <c r="I24" s="172">
        <f>INDEX('Data Table'!$F$4:$F$128,MATCH('Analysis Table'!C24,'Data Table'!$A$4:$A$128,0))</f>
        <v>1.0560310763380139E-4</v>
      </c>
      <c r="J24" s="189" t="s">
        <v>220</v>
      </c>
      <c r="K24" s="138">
        <f t="shared" si="1"/>
        <v>1.0560310763380139E-4</v>
      </c>
      <c r="L24" s="139">
        <f>INDEX('Data Table'!$BE$4:$BE$128,MATCH('Analysis Table'!C24,'Data Table'!$A$4:$A$128,0))</f>
        <v>255.04925997590013</v>
      </c>
      <c r="M24" s="140">
        <f>INDEX('[3]60-Mile'!$V$4:$V$129,MATCH(J24,'[3]60-Mile'!$A$4:$A$129,0))</f>
        <v>78.142857142857139</v>
      </c>
      <c r="N24" s="187"/>
      <c r="O24" s="141">
        <f>INDEX('[3]60-Mile'!$X$4:$X$129,MATCH(J24,'[3]60-Mile'!$A$4:$A$129,0))</f>
        <v>8.010448709353934</v>
      </c>
      <c r="P24" s="142">
        <f>INDEX('[3]60-Mile'!$AA$4:$AA$129,MATCH(J24,'[3]60-Mile'!$A$4:$A$129,0))</f>
        <v>2.2857142857142856</v>
      </c>
      <c r="Q24" s="188"/>
      <c r="R24" s="143"/>
      <c r="S24" s="144">
        <f>('[4]Social Distancing Grades'!$M24)</f>
        <v>-1</v>
      </c>
      <c r="T24" s="144">
        <v>0.9141458310366658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>
        <v>8</v>
      </c>
      <c r="H25" s="171">
        <f t="shared" si="0"/>
        <v>44</v>
      </c>
      <c r="I25" s="172">
        <f>INDEX('Data Table'!$F$4:$F$128,MATCH('Analysis Table'!C25,'Data Table'!$A$4:$A$128,0))</f>
        <v>1.6735802769407396E-2</v>
      </c>
      <c r="J25" s="189" t="s">
        <v>215</v>
      </c>
      <c r="K25" s="138">
        <f t="shared" si="1"/>
        <v>1.6735802769407396E-2</v>
      </c>
      <c r="L25" s="139">
        <f>INDEX('Data Table'!$BE$4:$BE$128,MATCH('Analysis Table'!C25,'Data Table'!$A$4:$A$128,0))</f>
        <v>519.54866150537339</v>
      </c>
      <c r="M25" s="140">
        <f>INDEX('[3]60-Mile'!$V$4:$V$129,MATCH(J25,'[3]60-Mile'!$A$4:$A$129,0))</f>
        <v>1573</v>
      </c>
      <c r="N25" s="187"/>
      <c r="O25" s="141">
        <f>INDEX('[3]60-Mile'!$X$4:$X$129,MATCH(J25,'[3]60-Mile'!$A$4:$A$129,0))</f>
        <v>20.324704365763075</v>
      </c>
      <c r="P25" s="142">
        <f>INDEX('[3]60-Mile'!$AA$4:$AA$129,MATCH(J25,'[3]60-Mile'!$A$4:$A$129,0))</f>
        <v>44.714285714285715</v>
      </c>
      <c r="Q25" s="188"/>
      <c r="R25" s="143"/>
      <c r="S25" s="144">
        <f>('[4]Social Distancing Grades'!$M25)</f>
        <v>-1</v>
      </c>
      <c r="T25" s="144">
        <v>0.97204471736548326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>
        <v>3</v>
      </c>
      <c r="H26" s="171">
        <f t="shared" si="0"/>
        <v>4</v>
      </c>
      <c r="I26" s="172">
        <f>INDEX('Data Table'!$F$4:$F$128,MATCH('Analysis Table'!C26,'Data Table'!$A$4:$A$128,0))</f>
        <v>11.847409847285842</v>
      </c>
      <c r="J26" s="189" t="s">
        <v>216</v>
      </c>
      <c r="K26" s="138">
        <f t="shared" si="1"/>
        <v>11.847409847285842</v>
      </c>
      <c r="L26" s="139">
        <f>INDEX('Data Table'!$BE$4:$BE$128,MATCH('Analysis Table'!C26,'Data Table'!$A$4:$A$128,0))</f>
        <v>1427.5156027592247</v>
      </c>
      <c r="M26" s="140">
        <f>INDEX('[3]60-Mile'!$V$4:$V$129,MATCH(J26,'[3]60-Mile'!$A$4:$A$129,0))</f>
        <v>455.57142857142856</v>
      </c>
      <c r="N26" s="187"/>
      <c r="O26" s="141">
        <f>INDEX('[3]60-Mile'!$X$4:$X$129,MATCH(J26,'[3]60-Mile'!$A$4:$A$129,0))</f>
        <v>95.821456546300524</v>
      </c>
      <c r="P26" s="142">
        <f>INDEX('[3]60-Mile'!$AA$4:$AA$129,MATCH(J26,'[3]60-Mile'!$A$4:$A$129,0))</f>
        <v>57.285714285714285</v>
      </c>
      <c r="Q26" s="188"/>
      <c r="R26" s="143"/>
      <c r="S26" s="144">
        <f>('[4]Social Distancing Grades'!$M26)</f>
        <v>-1</v>
      </c>
      <c r="T26" s="144">
        <v>0.19993312558237208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>
        <v>65</v>
      </c>
      <c r="H27" s="171">
        <f t="shared" si="0"/>
        <v>36</v>
      </c>
      <c r="I27" s="172">
        <f>INDEX('Data Table'!$F$4:$F$128,MATCH('Analysis Table'!C27,'Data Table'!$A$4:$A$128,0))</f>
        <v>3.4405007246353946E-2</v>
      </c>
      <c r="J27" s="189" t="s">
        <v>190</v>
      </c>
      <c r="K27" s="138">
        <f t="shared" si="1"/>
        <v>3.4405007246353946E-2</v>
      </c>
      <c r="L27" s="139">
        <f>INDEX('Data Table'!$BE$4:$BE$128,MATCH('Analysis Table'!C27,'Data Table'!$A$4:$A$128,0))</f>
        <v>299.3431938433751</v>
      </c>
      <c r="M27" s="140">
        <f>INDEX('[3]60-Mile'!$V$4:$V$129,MATCH(J27,'[3]60-Mile'!$A$4:$A$129,0))</f>
        <v>119.57142857142857</v>
      </c>
      <c r="N27" s="187"/>
      <c r="O27" s="141">
        <f>INDEX('[3]60-Mile'!$X$4:$X$129,MATCH(J27,'[3]60-Mile'!$A$4:$A$129,0))</f>
        <v>4.2214099358421073</v>
      </c>
      <c r="P27" s="142">
        <f>INDEX('[3]60-Mile'!$AA$4:$AA$129,MATCH(J27,'[3]60-Mile'!$A$4:$A$129,0))</f>
        <v>1.7142857142857142</v>
      </c>
      <c r="Q27" s="188"/>
      <c r="R27" s="143"/>
      <c r="S27" s="144">
        <f>('[4]Social Distancing Grades'!$M27)</f>
        <v>-1</v>
      </c>
      <c r="T27" s="144">
        <v>0.75388447761194033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>
        <v>11</v>
      </c>
      <c r="H28" s="171">
        <f t="shared" si="0"/>
        <v>43</v>
      </c>
      <c r="I28" s="172">
        <f>INDEX('Data Table'!$F$4:$F$128,MATCH('Analysis Table'!C28,'Data Table'!$A$4:$A$128,0))</f>
        <v>1.8185092641945618E-2</v>
      </c>
      <c r="J28" s="189" t="s">
        <v>182</v>
      </c>
      <c r="K28" s="138">
        <f t="shared" si="1"/>
        <v>1.8185092641945618E-2</v>
      </c>
      <c r="L28" s="139">
        <f>INDEX('Data Table'!$BE$4:$BE$128,MATCH('Analysis Table'!C28,'Data Table'!$A$4:$A$128,0))</f>
        <v>343.41331002128237</v>
      </c>
      <c r="M28" s="140">
        <f>INDEX('[3]60-Mile'!$V$4:$V$129,MATCH(J28,'[3]60-Mile'!$A$4:$A$129,0))</f>
        <v>378.14285714285717</v>
      </c>
      <c r="N28" s="187"/>
      <c r="O28" s="141">
        <f>INDEX('[3]60-Mile'!$X$4:$X$129,MATCH(J28,'[3]60-Mile'!$A$4:$A$129,0))</f>
        <v>8.8068548668138789</v>
      </c>
      <c r="P28" s="142">
        <f>INDEX('[3]60-Mile'!$AA$4:$AA$129,MATCH(J28,'[3]60-Mile'!$A$4:$A$129,0))</f>
        <v>5.2857142857142856</v>
      </c>
      <c r="Q28" s="188"/>
      <c r="R28" s="143"/>
      <c r="S28" s="144">
        <f>('[4]Social Distancing Grades'!$M28)</f>
        <v>-1</v>
      </c>
      <c r="T28" s="144">
        <v>0.74458350515463922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>
        <v>46</v>
      </c>
      <c r="H29" s="171">
        <f t="shared" si="0"/>
        <v>20</v>
      </c>
      <c r="I29" s="172">
        <f>INDEX('Data Table'!$F$4:$F$128,MATCH('Analysis Table'!C29,'Data Table'!$A$4:$A$128,0))</f>
        <v>0.17650986262577889</v>
      </c>
      <c r="J29" s="189" t="s">
        <v>181</v>
      </c>
      <c r="K29" s="138">
        <f t="shared" si="1"/>
        <v>0.17650986262577889</v>
      </c>
      <c r="L29" s="139">
        <f>INDEX('Data Table'!$BE$4:$BE$128,MATCH('Analysis Table'!C29,'Data Table'!$A$4:$A$128,0))</f>
        <v>606.19490123804871</v>
      </c>
      <c r="M29" s="140">
        <f>INDEX('[3]60-Mile'!$V$4:$V$129,MATCH(J29,'[3]60-Mile'!$A$4:$A$129,0))</f>
        <v>1266.4285714285713</v>
      </c>
      <c r="N29" s="187"/>
      <c r="O29" s="141">
        <f>INDEX('[3]60-Mile'!$X$4:$X$129,MATCH(J29,'[3]60-Mile'!$A$4:$A$129,0))</f>
        <v>24.712651122684719</v>
      </c>
      <c r="P29" s="142">
        <f>INDEX('[3]60-Mile'!$AA$4:$AA$129,MATCH(J29,'[3]60-Mile'!$A$4:$A$129,0))</f>
        <v>38.857142857142854</v>
      </c>
      <c r="Q29" s="188"/>
      <c r="R29" s="143"/>
      <c r="S29" s="144">
        <f>('[4]Social Distancing Grades'!$M29)</f>
        <v>-1</v>
      </c>
      <c r="T29" s="144">
        <v>0.75388447761194033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>
        <v>77</v>
      </c>
      <c r="H30" s="171">
        <f t="shared" si="0"/>
        <v>67</v>
      </c>
      <c r="I30" s="172">
        <f>INDEX('Data Table'!$F$4:$F$128,MATCH('Analysis Table'!C30,'Data Table'!$A$4:$A$128,0))</f>
        <v>3.4845427055734653E-3</v>
      </c>
      <c r="J30" s="189" t="s">
        <v>186</v>
      </c>
      <c r="K30" s="138">
        <f t="shared" si="1"/>
        <v>3.4845427055734653E-3</v>
      </c>
      <c r="L30" s="139">
        <f>INDEX('Data Table'!$BE$4:$BE$128,MATCH('Analysis Table'!C30,'Data Table'!$A$4:$A$128,0))</f>
        <v>289.27236471559388</v>
      </c>
      <c r="M30" s="140">
        <f>INDEX('[3]60-Mile'!$V$4:$V$129,MATCH(J30,'[3]60-Mile'!$A$4:$A$129,0))</f>
        <v>417.71428571428572</v>
      </c>
      <c r="N30" s="187"/>
      <c r="O30" s="141">
        <f>INDEX('[3]60-Mile'!$X$4:$X$129,MATCH(J30,'[3]60-Mile'!$A$4:$A$129,0))</f>
        <v>5.5768122375076574</v>
      </c>
      <c r="P30" s="142">
        <f>INDEX('[3]60-Mile'!$AA$4:$AA$129,MATCH(J30,'[3]60-Mile'!$A$4:$A$129,0))</f>
        <v>5.5714285714285712</v>
      </c>
      <c r="Q30" s="188"/>
      <c r="R30" s="143"/>
      <c r="S30" s="144">
        <f>('[4]Social Distancing Grades'!$M30)</f>
        <v>-1</v>
      </c>
      <c r="T30" s="144">
        <v>0.89491627358490566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>
        <v>43</v>
      </c>
      <c r="H31" s="171">
        <f t="shared" si="0"/>
        <v>77</v>
      </c>
      <c r="I31" s="172">
        <f>INDEX('Data Table'!$F$4:$F$128,MATCH('Analysis Table'!C31,'Data Table'!$A$4:$A$128,0))</f>
        <v>1.7498972999834732E-3</v>
      </c>
      <c r="J31" s="189" t="s">
        <v>185</v>
      </c>
      <c r="K31" s="138">
        <f t="shared" si="1"/>
        <v>1.7498972999834732E-3</v>
      </c>
      <c r="L31" s="139">
        <f>INDEX('Data Table'!$BE$4:$BE$128,MATCH('Analysis Table'!C31,'Data Table'!$A$4:$A$128,0))</f>
        <v>100.75730490460558</v>
      </c>
      <c r="M31" s="140">
        <f>INDEX('[3]60-Mile'!$V$4:$V$129,MATCH(J31,'[3]60-Mile'!$A$4:$A$129,0))</f>
        <v>1.2857142857142858</v>
      </c>
      <c r="N31" s="187"/>
      <c r="O31" s="141">
        <f>INDEX('[3]60-Mile'!$X$4:$X$129,MATCH(J31,'[3]60-Mile'!$A$4:$A$129,0))</f>
        <v>4.5503298989176715</v>
      </c>
      <c r="P31" s="142">
        <f>INDEX('[3]60-Mile'!$AA$4:$AA$129,MATCH(J31,'[3]60-Mile'!$A$4:$A$129,0))</f>
        <v>0</v>
      </c>
      <c r="Q31" s="188"/>
      <c r="R31" s="143"/>
      <c r="S31" s="144">
        <f>('[4]Social Distancing Grades'!$M31)</f>
        <v>-1</v>
      </c>
      <c r="T31" s="144">
        <v>0.67184898856221498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>
        <v>66</v>
      </c>
      <c r="H32" s="171">
        <f t="shared" si="0"/>
        <v>61</v>
      </c>
      <c r="I32" s="172">
        <f>INDEX('Data Table'!$F$4:$F$128,MATCH('Analysis Table'!C32,'Data Table'!$A$4:$A$128,0))</f>
        <v>4.8698857447872345E-3</v>
      </c>
      <c r="J32" s="189" t="s">
        <v>221</v>
      </c>
      <c r="K32" s="138">
        <f t="shared" si="1"/>
        <v>4.8698857447872345E-3</v>
      </c>
      <c r="L32" s="139">
        <f>INDEX('Data Table'!$BE$4:$BE$128,MATCH('Analysis Table'!C32,'Data Table'!$A$4:$A$128,0))</f>
        <v>422.81995348067625</v>
      </c>
      <c r="M32" s="140">
        <f>INDEX('[3]60-Mile'!$V$4:$V$129,MATCH(J32,'[3]60-Mile'!$A$4:$A$129,0))</f>
        <v>298.28571428571428</v>
      </c>
      <c r="N32" s="187"/>
      <c r="O32" s="141">
        <f>INDEX('[3]60-Mile'!$X$4:$X$129,MATCH(J32,'[3]60-Mile'!$A$4:$A$129,0))</f>
        <v>4.3362247838068635</v>
      </c>
      <c r="P32" s="142">
        <f>INDEX('[3]60-Mile'!$AA$4:$AA$129,MATCH(J32,'[3]60-Mile'!$A$4:$A$129,0))</f>
        <v>1.5714285714285714</v>
      </c>
      <c r="Q32" s="188"/>
      <c r="R32" s="143"/>
      <c r="S32" s="144">
        <f>('[4]Social Distancing Grades'!$M32)</f>
        <v>-1</v>
      </c>
      <c r="T32" s="144">
        <v>0.92049697295921262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>
        <v>51</v>
      </c>
      <c r="H33" s="171">
        <f t="shared" si="0"/>
        <v>88</v>
      </c>
      <c r="I33" s="172">
        <f>INDEX('Data Table'!$F$4:$F$128,MATCH('Analysis Table'!C33,'Data Table'!$A$4:$A$128,0))</f>
        <v>3.2527027704623909E-4</v>
      </c>
      <c r="J33" s="189" t="s">
        <v>217</v>
      </c>
      <c r="K33" s="138">
        <f t="shared" si="1"/>
        <v>3.2527027704623909E-4</v>
      </c>
      <c r="L33" s="139">
        <f>INDEX('Data Table'!$BE$4:$BE$128,MATCH('Analysis Table'!C33,'Data Table'!$A$4:$A$128,0))</f>
        <v>108.27650399863229</v>
      </c>
      <c r="M33" s="140">
        <f>INDEX('[3]60-Mile'!$V$4:$V$129,MATCH(J33,'[3]60-Mile'!$A$4:$A$129,0))</f>
        <v>7</v>
      </c>
      <c r="N33" s="187"/>
      <c r="O33" s="141">
        <f>INDEX('[3]60-Mile'!$X$4:$X$129,MATCH(J33,'[3]60-Mile'!$A$4:$A$129,0))</f>
        <v>2.6594229052295653</v>
      </c>
      <c r="P33" s="142">
        <f>INDEX('[3]60-Mile'!$AA$4:$AA$129,MATCH(J33,'[3]60-Mile'!$A$4:$A$129,0))</f>
        <v>0.14285714285714285</v>
      </c>
      <c r="Q33" s="188"/>
      <c r="R33" s="143"/>
      <c r="S33" s="144">
        <f>('[4]Social Distancing Grades'!$M33)</f>
        <v>-1</v>
      </c>
      <c r="T33" s="144">
        <v>0.87085246331736377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>
        <v>107</v>
      </c>
      <c r="H34" s="171">
        <f t="shared" ref="H34:H65" si="2">_xlfn.RANK.EQ(I34,$I$2:$I$126)</f>
        <v>54</v>
      </c>
      <c r="I34" s="172">
        <f>INDEX('Data Table'!$F$4:$F$128,MATCH('Analysis Table'!C34,'Data Table'!$A$4:$A$128,0))</f>
        <v>8.3803537603231101E-3</v>
      </c>
      <c r="J34" s="189" t="s">
        <v>201</v>
      </c>
      <c r="K34" s="138">
        <f t="shared" si="1"/>
        <v>8.3803537603231101E-3</v>
      </c>
      <c r="L34" s="139">
        <f>INDEX('Data Table'!$BE$4:$BE$128,MATCH('Analysis Table'!C34,'Data Table'!$A$4:$A$128,0))</f>
        <v>719.59474372380953</v>
      </c>
      <c r="M34" s="140">
        <f>INDEX('[3]60-Mile'!$V$4:$V$129,MATCH(J34,'[3]60-Mile'!$A$4:$A$129,0))</f>
        <v>176.28571428571428</v>
      </c>
      <c r="N34" s="187"/>
      <c r="O34" s="141">
        <f>INDEX('[3]60-Mile'!$X$4:$X$129,MATCH(J34,'[3]60-Mile'!$A$4:$A$129,0))</f>
        <v>5.7841565862516688</v>
      </c>
      <c r="P34" s="142">
        <f>INDEX('[3]60-Mile'!$AA$4:$AA$129,MATCH(J34,'[3]60-Mile'!$A$4:$A$129,0))</f>
        <v>1.4285714285714286</v>
      </c>
      <c r="Q34" s="188"/>
      <c r="R34" s="143"/>
      <c r="S34" s="144">
        <f>('[4]Social Distancing Grades'!$M34)</f>
        <v>-1</v>
      </c>
      <c r="T34" s="144">
        <v>0.82017317423207603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>
        <v>52</v>
      </c>
      <c r="H35" s="171">
        <f t="shared" si="2"/>
        <v>15</v>
      </c>
      <c r="I35" s="172">
        <f>INDEX('Data Table'!$F$4:$F$128,MATCH('Analysis Table'!C35,'Data Table'!$A$4:$A$128,0))</f>
        <v>0.63902662226772866</v>
      </c>
      <c r="J35" s="189" t="s">
        <v>212</v>
      </c>
      <c r="K35" s="138">
        <f t="shared" si="1"/>
        <v>0.63902662226772866</v>
      </c>
      <c r="L35" s="139">
        <f>INDEX('Data Table'!$BE$4:$BE$128,MATCH('Analysis Table'!C35,'Data Table'!$A$4:$A$128,0))</f>
        <v>1309.1961272995741</v>
      </c>
      <c r="M35" s="140">
        <f>INDEX('[3]60-Mile'!$V$4:$V$129,MATCH(J35,'[3]60-Mile'!$A$4:$A$129,0))</f>
        <v>318</v>
      </c>
      <c r="N35" s="187"/>
      <c r="O35" s="141">
        <f>INDEX('[3]60-Mile'!$X$4:$X$129,MATCH(J35,'[3]60-Mile'!$A$4:$A$129,0))</f>
        <v>87.889407184773788</v>
      </c>
      <c r="P35" s="142">
        <f>INDEX('[3]60-Mile'!$AA$4:$AA$129,MATCH(J35,'[3]60-Mile'!$A$4:$A$129,0))</f>
        <v>29.571428571428573</v>
      </c>
      <c r="Q35" s="188"/>
      <c r="R35" s="143"/>
      <c r="S35" s="144">
        <f>('[4]Social Distancing Grades'!$M35)</f>
        <v>-1</v>
      </c>
      <c r="T35" s="144">
        <v>0.61668164597999731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>
        <v>63</v>
      </c>
      <c r="H36" s="171">
        <f t="shared" si="2"/>
        <v>106</v>
      </c>
      <c r="I36" s="172">
        <f>INDEX('Data Table'!$F$4:$F$128,MATCH('Analysis Table'!C36,'Data Table'!$A$4:$A$128,0))</f>
        <v>5.7974965892206032E-6</v>
      </c>
      <c r="J36" s="189" t="s">
        <v>179</v>
      </c>
      <c r="K36" s="138">
        <f t="shared" si="1"/>
        <v>5.7974965892206032E-6</v>
      </c>
      <c r="L36" s="139">
        <f>INDEX('Data Table'!$BE$4:$BE$128,MATCH('Analysis Table'!C36,'Data Table'!$A$4:$A$128,0))</f>
        <v>173.11585835594087</v>
      </c>
      <c r="M36" s="140">
        <f>INDEX('[3]60-Mile'!$V$4:$V$129,MATCH(J36,'[3]60-Mile'!$A$4:$A$129,0))</f>
        <v>12.285714285714286</v>
      </c>
      <c r="N36" s="187"/>
      <c r="O36" s="141">
        <f>INDEX('[3]60-Mile'!$X$4:$X$129,MATCH(J36,'[3]60-Mile'!$A$4:$A$129,0))</f>
        <v>9.2584666931027915</v>
      </c>
      <c r="P36" s="142">
        <f>INDEX('[3]60-Mile'!$AA$4:$AA$129,MATCH(J36,'[3]60-Mile'!$A$4:$A$129,0))</f>
        <v>0</v>
      </c>
      <c r="Q36" s="188"/>
      <c r="R36" s="143"/>
      <c r="S36" s="144">
        <f>('[4]Social Distancing Grades'!$M36)</f>
        <v>-0.8</v>
      </c>
      <c r="T36" s="144">
        <v>0.99956890756302519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>
        <v>27</v>
      </c>
      <c r="H37" s="171">
        <f t="shared" si="2"/>
        <v>34</v>
      </c>
      <c r="I37" s="172">
        <f>INDEX('Data Table'!$F$4:$F$128,MATCH('Analysis Table'!C37,'Data Table'!$A$4:$A$128,0))</f>
        <v>4.4926629191174738E-2</v>
      </c>
      <c r="J37" s="189" t="s">
        <v>225</v>
      </c>
      <c r="K37" s="138">
        <f t="shared" si="1"/>
        <v>4.4926629191174738E-2</v>
      </c>
      <c r="L37" s="139">
        <f>INDEX('Data Table'!$BE$4:$BE$128,MATCH('Analysis Table'!C37,'Data Table'!$A$4:$A$128,0))</f>
        <v>312.18968862183067</v>
      </c>
      <c r="M37" s="140">
        <f>INDEX('[3]60-Mile'!$V$4:$V$129,MATCH(J37,'[3]60-Mile'!$A$4:$A$129,0))</f>
        <v>580.85714285714289</v>
      </c>
      <c r="N37" s="187"/>
      <c r="O37" s="141">
        <f>INDEX('[3]60-Mile'!$X$4:$X$129,MATCH(J37,'[3]60-Mile'!$A$4:$A$129,0))</f>
        <v>10.94659266680846</v>
      </c>
      <c r="P37" s="142">
        <f>INDEX('[3]60-Mile'!$AA$4:$AA$129,MATCH(J37,'[3]60-Mile'!$A$4:$A$129,0))</f>
        <v>8.2857142857142865</v>
      </c>
      <c r="Q37" s="188"/>
      <c r="R37" s="143"/>
      <c r="S37" s="144">
        <f>('[4]Social Distancing Grades'!$M37)</f>
        <v>-1</v>
      </c>
      <c r="T37" s="144">
        <v>0.51068820558249484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370</v>
      </c>
      <c r="E38" s="68">
        <v>86</v>
      </c>
      <c r="F38" s="170" t="s">
        <v>153</v>
      </c>
      <c r="G38" s="171">
        <v>24</v>
      </c>
      <c r="H38" s="171">
        <f t="shared" si="2"/>
        <v>51</v>
      </c>
      <c r="I38" s="172">
        <f>INDEX('Data Table'!$F$4:$F$128,MATCH('Analysis Table'!C38,'Data Table'!$A$4:$A$128,0))</f>
        <v>1.063284339061164E-2</v>
      </c>
      <c r="J38" s="189" t="s">
        <v>204</v>
      </c>
      <c r="K38" s="138">
        <f t="shared" si="1"/>
        <v>1.063284339061164E-2</v>
      </c>
      <c r="L38" s="139">
        <f>INDEX('Data Table'!$BE$4:$BE$128,MATCH('Analysis Table'!C38,'Data Table'!$A$4:$A$128,0))</f>
        <v>250.61321561394789</v>
      </c>
      <c r="M38" s="140">
        <f>INDEX('[3]60-Mile'!$V$4:$V$129,MATCH(J38,'[3]60-Mile'!$A$4:$A$129,0))</f>
        <v>310.85714285714283</v>
      </c>
      <c r="N38" s="187"/>
      <c r="O38" s="141">
        <f>INDEX('[3]60-Mile'!$X$4:$X$129,MATCH(J38,'[3]60-Mile'!$A$4:$A$129,0))</f>
        <v>7.5068828444239211</v>
      </c>
      <c r="P38" s="142">
        <f>INDEX('[3]60-Mile'!$AA$4:$AA$129,MATCH(J38,'[3]60-Mile'!$A$4:$A$129,0))</f>
        <v>4.2857142857142856</v>
      </c>
      <c r="Q38" s="188"/>
      <c r="R38" s="143"/>
      <c r="S38" s="144">
        <f>('[4]Social Distancing Grades'!$M38)</f>
        <v>-1</v>
      </c>
      <c r="T38" s="144">
        <v>0.75388447761194033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>
        <v>72</v>
      </c>
      <c r="H39" s="171">
        <f t="shared" si="2"/>
        <v>69</v>
      </c>
      <c r="I39" s="172">
        <f>INDEX('Data Table'!$F$4:$F$128,MATCH('Analysis Table'!C39,'Data Table'!$A$4:$A$128,0))</f>
        <v>3.0342557747576751E-3</v>
      </c>
      <c r="J39" s="189" t="s">
        <v>171</v>
      </c>
      <c r="K39" s="138">
        <f t="shared" si="1"/>
        <v>3.0342557747576751E-3</v>
      </c>
      <c r="L39" s="139">
        <f>INDEX('Data Table'!$BE$4:$BE$128,MATCH('Analysis Table'!C39,'Data Table'!$A$4:$A$128,0))</f>
        <v>557.12520261133545</v>
      </c>
      <c r="M39" s="140">
        <f>INDEX('[3]60-Mile'!$V$4:$V$129,MATCH(J39,'[3]60-Mile'!$A$4:$A$129,0))</f>
        <v>209</v>
      </c>
      <c r="N39" s="187"/>
      <c r="O39" s="141">
        <f>INDEX('[3]60-Mile'!$X$4:$X$129,MATCH(J39,'[3]60-Mile'!$A$4:$A$129,0))</f>
        <v>10.35444670314417</v>
      </c>
      <c r="P39" s="142">
        <f>INDEX('[3]60-Mile'!$AA$4:$AA$129,MATCH(J39,'[3]60-Mile'!$A$4:$A$129,0))</f>
        <v>4</v>
      </c>
      <c r="Q39" s="188"/>
      <c r="R39" s="143"/>
      <c r="S39" s="144">
        <f>('[4]Social Distancing Grades'!$M39)</f>
        <v>-1</v>
      </c>
      <c r="T39" s="144">
        <v>0.91941451714060363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>
        <v>23</v>
      </c>
      <c r="H40" s="171">
        <f t="shared" si="2"/>
        <v>73</v>
      </c>
      <c r="I40" s="172">
        <f>INDEX('Data Table'!$F$4:$F$128,MATCH('Analysis Table'!C40,'Data Table'!$A$4:$A$128,0))</f>
        <v>2.5640939088648449E-3</v>
      </c>
      <c r="J40" s="189" t="s">
        <v>222</v>
      </c>
      <c r="K40" s="138">
        <f t="shared" si="1"/>
        <v>2.5640939088648449E-3</v>
      </c>
      <c r="L40" s="139">
        <f>INDEX('Data Table'!$BE$4:$BE$128,MATCH('Analysis Table'!C40,'Data Table'!$A$4:$A$128,0))</f>
        <v>186.42634076293331</v>
      </c>
      <c r="M40" s="140">
        <f>INDEX('[3]60-Mile'!$V$4:$V$129,MATCH(J40,'[3]60-Mile'!$A$4:$A$129,0))</f>
        <v>32.142857142857146</v>
      </c>
      <c r="N40" s="187"/>
      <c r="O40" s="141">
        <f>INDEX('[3]60-Mile'!$X$4:$X$129,MATCH(J40,'[3]60-Mile'!$A$4:$A$129,0))</f>
        <v>7.654719813031047</v>
      </c>
      <c r="P40" s="142">
        <f>INDEX('[3]60-Mile'!$AA$4:$AA$129,MATCH(J40,'[3]60-Mile'!$A$4:$A$129,0))</f>
        <v>0.8571428571428571</v>
      </c>
      <c r="Q40" s="188"/>
      <c r="R40" s="143"/>
      <c r="S40" s="144">
        <f>('[4]Social Distancing Grades'!$M40)</f>
        <v>-1</v>
      </c>
      <c r="T40" s="144">
        <v>0.5753102739726027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>
        <v>16</v>
      </c>
      <c r="H41" s="171">
        <f t="shared" si="2"/>
        <v>9</v>
      </c>
      <c r="I41" s="172">
        <f>INDEX('Data Table'!$F$4:$F$128,MATCH('Analysis Table'!C41,'Data Table'!$A$4:$A$128,0))</f>
        <v>2.3635678855582571</v>
      </c>
      <c r="J41" s="189" t="s">
        <v>210</v>
      </c>
      <c r="K41" s="138">
        <f t="shared" si="1"/>
        <v>2.3635678855582571</v>
      </c>
      <c r="L41" s="139">
        <f>INDEX('Data Table'!$BE$4:$BE$128,MATCH('Analysis Table'!C41,'Data Table'!$A$4:$A$128,0))</f>
        <v>1012.8591286044885</v>
      </c>
      <c r="M41" s="140">
        <f>INDEX('[3]60-Mile'!$V$4:$V$129,MATCH(J41,'[3]60-Mile'!$A$4:$A$129,0))</f>
        <v>585.71428571428567</v>
      </c>
      <c r="N41" s="187"/>
      <c r="O41" s="141">
        <f>INDEX('[3]60-Mile'!$X$4:$X$129,MATCH(J41,'[3]60-Mile'!$A$4:$A$129,0))</f>
        <v>71.929453967978546</v>
      </c>
      <c r="P41" s="142">
        <f>INDEX('[3]60-Mile'!$AA$4:$AA$129,MATCH(J41,'[3]60-Mile'!$A$4:$A$129,0))</f>
        <v>65.714285714285708</v>
      </c>
      <c r="Q41" s="188"/>
      <c r="R41" s="143"/>
      <c r="S41" s="144">
        <f>('[4]Social Distancing Grades'!$M41)</f>
        <v>-0.8</v>
      </c>
      <c r="T41" s="144">
        <v>0.71436440928401135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>
        <v>74</v>
      </c>
      <c r="H42" s="171">
        <f t="shared" si="2"/>
        <v>33</v>
      </c>
      <c r="I42" s="172">
        <f>INDEX('Data Table'!$F$4:$F$128,MATCH('Analysis Table'!C42,'Data Table'!$A$4:$A$128,0))</f>
        <v>4.949398559231049E-2</v>
      </c>
      <c r="J42" s="189" t="s">
        <v>240</v>
      </c>
      <c r="K42" s="138">
        <f t="shared" si="1"/>
        <v>4.949398559231049E-2</v>
      </c>
      <c r="L42" s="139">
        <f>INDEX('Data Table'!$BE$4:$BE$128,MATCH('Analysis Table'!C42,'Data Table'!$A$4:$A$128,0))</f>
        <v>938.95039411120035</v>
      </c>
      <c r="M42" s="140">
        <f>INDEX('[3]60-Mile'!$V$4:$V$129,MATCH(J42,'[3]60-Mile'!$A$4:$A$129,0))</f>
        <v>691.14285714285711</v>
      </c>
      <c r="N42" s="187"/>
      <c r="O42" s="141">
        <f>INDEX('[3]60-Mile'!$X$4:$X$129,MATCH(J42,'[3]60-Mile'!$A$4:$A$129,0))</f>
        <v>34.665365195061099</v>
      </c>
      <c r="P42" s="142">
        <f>INDEX('[3]60-Mile'!$AA$4:$AA$129,MATCH(J42,'[3]60-Mile'!$A$4:$A$129,0))</f>
        <v>17.571428571428573</v>
      </c>
      <c r="Q42" s="188"/>
      <c r="R42" s="143"/>
      <c r="S42" s="144">
        <f>('[4]Social Distancing Grades'!$M42)</f>
        <v>-1</v>
      </c>
      <c r="T42" s="144">
        <v>0.96404347726061779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>
        <v>79</v>
      </c>
      <c r="H43" s="171">
        <f t="shared" si="2"/>
        <v>56</v>
      </c>
      <c r="I43" s="172">
        <f>INDEX('Data Table'!$F$4:$F$128,MATCH('Analysis Table'!C43,'Data Table'!$A$4:$A$128,0))</f>
        <v>6.943809567315929E-3</v>
      </c>
      <c r="J43" s="189" t="s">
        <v>206</v>
      </c>
      <c r="K43" s="138">
        <f t="shared" si="1"/>
        <v>6.943809567315929E-3</v>
      </c>
      <c r="L43" s="139">
        <f>INDEX('Data Table'!$BE$4:$BE$128,MATCH('Analysis Table'!C43,'Data Table'!$A$4:$A$128,0))</f>
        <v>358.99944498316182</v>
      </c>
      <c r="M43" s="140">
        <f>INDEX('[3]60-Mile'!$V$4:$V$129,MATCH(J43,'[3]60-Mile'!$A$4:$A$129,0))</f>
        <v>146.85714285714286</v>
      </c>
      <c r="N43" s="187"/>
      <c r="O43" s="141">
        <f>INDEX('[3]60-Mile'!$X$4:$X$129,MATCH(J43,'[3]60-Mile'!$A$4:$A$129,0))</f>
        <v>15.07381839456326</v>
      </c>
      <c r="P43" s="142">
        <f>INDEX('[3]60-Mile'!$AA$4:$AA$129,MATCH(J43,'[3]60-Mile'!$A$4:$A$129,0))</f>
        <v>2.8571428571428572</v>
      </c>
      <c r="Q43" s="188"/>
      <c r="R43" s="143"/>
      <c r="S43" s="144">
        <f>('[4]Social Distancing Grades'!$M43)</f>
        <v>-1</v>
      </c>
      <c r="T43" s="144">
        <v>0.83462417225354024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>
        <v>87</v>
      </c>
      <c r="H44" s="171">
        <f t="shared" si="2"/>
        <v>45</v>
      </c>
      <c r="I44" s="172">
        <f>INDEX('Data Table'!$F$4:$F$128,MATCH('Analysis Table'!C44,'Data Table'!$A$4:$A$128,0))</f>
        <v>1.5983998417173056E-2</v>
      </c>
      <c r="J44" s="189" t="s">
        <v>195</v>
      </c>
      <c r="K44" s="138">
        <f t="shared" si="1"/>
        <v>1.5983998417173056E-2</v>
      </c>
      <c r="L44" s="139">
        <f>INDEX('Data Table'!$BE$4:$BE$128,MATCH('Analysis Table'!C44,'Data Table'!$A$4:$A$128,0))</f>
        <v>802.70644675430935</v>
      </c>
      <c r="M44" s="140">
        <f>INDEX('[3]60-Mile'!$V$4:$V$129,MATCH(J44,'[3]60-Mile'!$A$4:$A$129,0))</f>
        <v>89</v>
      </c>
      <c r="N44" s="187"/>
      <c r="O44" s="141">
        <f>INDEX('[3]60-Mile'!$X$4:$X$129,MATCH(J44,'[3]60-Mile'!$A$4:$A$129,0))</f>
        <v>27.078413507131035</v>
      </c>
      <c r="P44" s="142">
        <f>INDEX('[3]60-Mile'!$AA$4:$AA$129,MATCH(J44,'[3]60-Mile'!$A$4:$A$129,0))</f>
        <v>3.7142857142857144</v>
      </c>
      <c r="Q44" s="188"/>
      <c r="R44" s="143"/>
      <c r="S44" s="144">
        <f>('[4]Social Distancing Grades'!$M44)</f>
        <v>-1</v>
      </c>
      <c r="T44" s="144">
        <v>0.56266157451889809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>
        <v>118</v>
      </c>
      <c r="H45" s="171">
        <f t="shared" si="2"/>
        <v>121</v>
      </c>
      <c r="I45" s="172">
        <f>INDEX('Data Table'!$F$4:$F$128,MATCH('Analysis Table'!C45,'Data Table'!$A$4:$A$128,0))</f>
        <v>7.2429126141000076E-9</v>
      </c>
      <c r="J45" s="189" t="s">
        <v>200</v>
      </c>
      <c r="K45" s="138">
        <f t="shared" si="1"/>
        <v>7.2429126141000076E-9</v>
      </c>
      <c r="L45" s="139">
        <f>INDEX('Data Table'!$BE$4:$BE$128,MATCH('Analysis Table'!C45,'Data Table'!$A$4:$A$128,0))</f>
        <v>51.889029048909883</v>
      </c>
      <c r="M45" s="140">
        <f>INDEX('[3]60-Mile'!$V$4:$V$129,MATCH(J45,'[3]60-Mile'!$A$4:$A$129,0))</f>
        <v>1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0.97204471736548326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>
        <v>39</v>
      </c>
      <c r="H46" s="171">
        <f t="shared" si="2"/>
        <v>18</v>
      </c>
      <c r="I46" s="172">
        <f>INDEX('Data Table'!$F$4:$F$128,MATCH('Analysis Table'!C46,'Data Table'!$A$4:$A$128,0))</f>
        <v>0.24404917960353381</v>
      </c>
      <c r="J46" s="189" t="s">
        <v>238</v>
      </c>
      <c r="K46" s="138">
        <f t="shared" si="1"/>
        <v>0.24404917960353381</v>
      </c>
      <c r="L46" s="139">
        <f>INDEX('Data Table'!$BE$4:$BE$128,MATCH('Analysis Table'!C46,'Data Table'!$A$4:$A$128,0))</f>
        <v>334.08848282848243</v>
      </c>
      <c r="M46" s="140">
        <f>INDEX('[3]60-Mile'!$V$4:$V$129,MATCH(J46,'[3]60-Mile'!$A$4:$A$129,0))</f>
        <v>64.142857142857139</v>
      </c>
      <c r="N46" s="187"/>
      <c r="O46" s="141">
        <f>INDEX('[3]60-Mile'!$X$4:$X$129,MATCH(J46,'[3]60-Mile'!$A$4:$A$129,0))</f>
        <v>18.18663488451184</v>
      </c>
      <c r="P46" s="142">
        <f>INDEX('[3]60-Mile'!$AA$4:$AA$129,MATCH(J46,'[3]60-Mile'!$A$4:$A$129,0))</f>
        <v>4.8571428571428568</v>
      </c>
      <c r="Q46" s="188"/>
      <c r="R46" s="143"/>
      <c r="S46" s="144">
        <f>('[4]Social Distancing Grades'!$M46)</f>
        <v>-1</v>
      </c>
      <c r="T46" s="144">
        <v>0.82096059268600252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>
        <v>18</v>
      </c>
      <c r="H47" s="171">
        <f t="shared" si="2"/>
        <v>7</v>
      </c>
      <c r="I47" s="172">
        <f>INDEX('Data Table'!$F$4:$F$128,MATCH('Analysis Table'!C47,'Data Table'!$A$4:$A$128,0))</f>
        <v>3.7148810646068267</v>
      </c>
      <c r="J47" s="189" t="s">
        <v>205</v>
      </c>
      <c r="K47" s="138">
        <f t="shared" si="1"/>
        <v>3.7148810646068267</v>
      </c>
      <c r="L47" s="139">
        <f>INDEX('Data Table'!$BE$4:$BE$128,MATCH('Analysis Table'!C47,'Data Table'!$A$4:$A$128,0))</f>
        <v>950.76239107150877</v>
      </c>
      <c r="M47" s="140">
        <f>INDEX('[3]60-Mile'!$V$4:$V$129,MATCH(J47,'[3]60-Mile'!$A$4:$A$129,0))</f>
        <v>1149.1428571428571</v>
      </c>
      <c r="N47" s="187"/>
      <c r="O47" s="141">
        <f>INDEX('[3]60-Mile'!$X$4:$X$129,MATCH(J47,'[3]60-Mile'!$A$4:$A$129,0))</f>
        <v>45.356495751621367</v>
      </c>
      <c r="P47" s="142">
        <f>INDEX('[3]60-Mile'!$AA$4:$AA$129,MATCH(J47,'[3]60-Mile'!$A$4:$A$129,0))</f>
        <v>46.428571428571431</v>
      </c>
      <c r="Q47" s="188"/>
      <c r="R47" s="143"/>
      <c r="S47" s="144">
        <f>('[4]Social Distancing Grades'!$M47)</f>
        <v>-0.4</v>
      </c>
      <c r="T47" s="144">
        <v>0.13645433244915917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>
        <v>17</v>
      </c>
      <c r="H48" s="171">
        <f t="shared" si="2"/>
        <v>3</v>
      </c>
      <c r="I48" s="172">
        <f>INDEX('Data Table'!$F$4:$F$128,MATCH('Analysis Table'!C48,'Data Table'!$A$4:$A$128,0))</f>
        <v>13.262933352351942</v>
      </c>
      <c r="J48" s="189" t="s">
        <v>174</v>
      </c>
      <c r="K48" s="138">
        <f t="shared" si="1"/>
        <v>13.262933352351942</v>
      </c>
      <c r="L48" s="139">
        <f>INDEX('Data Table'!$BE$4:$BE$128,MATCH('Analysis Table'!C48,'Data Table'!$A$4:$A$128,0))</f>
        <v>1436.2666940005433</v>
      </c>
      <c r="M48" s="140">
        <f>INDEX('[3]60-Mile'!$V$4:$V$129,MATCH(J48,'[3]60-Mile'!$A$4:$A$129,0))</f>
        <v>434</v>
      </c>
      <c r="N48" s="187"/>
      <c r="O48" s="141">
        <f>INDEX('[3]60-Mile'!$X$4:$X$129,MATCH(J48,'[3]60-Mile'!$A$4:$A$129,0))</f>
        <v>98.019532123652553</v>
      </c>
      <c r="P48" s="142">
        <f>INDEX('[3]60-Mile'!$AA$4:$AA$129,MATCH(J48,'[3]60-Mile'!$A$4:$A$129,0))</f>
        <v>66.142857142857139</v>
      </c>
      <c r="Q48" s="188"/>
      <c r="R48" s="143"/>
      <c r="S48" s="144">
        <f>('[4]Social Distancing Grades'!$M48)</f>
        <v>-0.8</v>
      </c>
      <c r="T48" s="144">
        <v>0.46202398523985233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>
        <v>48</v>
      </c>
      <c r="H49" s="171">
        <f t="shared" si="2"/>
        <v>71</v>
      </c>
      <c r="I49" s="172">
        <f>INDEX('Data Table'!$F$4:$F$128,MATCH('Analysis Table'!C49,'Data Table'!$A$4:$A$128,0))</f>
        <v>2.9025267250521779E-3</v>
      </c>
      <c r="J49" s="189" t="s">
        <v>226</v>
      </c>
      <c r="K49" s="138">
        <f t="shared" si="1"/>
        <v>2.9025267250521779E-3</v>
      </c>
      <c r="L49" s="139">
        <f>INDEX('Data Table'!$BE$4:$BE$128,MATCH('Analysis Table'!C49,'Data Table'!$A$4:$A$128,0))</f>
        <v>385.72412674361317</v>
      </c>
      <c r="M49" s="140">
        <f>INDEX('[3]60-Mile'!$V$4:$V$129,MATCH(J49,'[3]60-Mile'!$A$4:$A$129,0))</f>
        <v>206.42857142857142</v>
      </c>
      <c r="N49" s="187"/>
      <c r="O49" s="141">
        <f>INDEX('[3]60-Mile'!$X$4:$X$129,MATCH(J49,'[3]60-Mile'!$A$4:$A$129,0))</f>
        <v>15.19659387243585</v>
      </c>
      <c r="P49" s="142">
        <f>INDEX('[3]60-Mile'!$AA$4:$AA$129,MATCH(J49,'[3]60-Mile'!$A$4:$A$129,0))</f>
        <v>9.8571428571428577</v>
      </c>
      <c r="Q49" s="188"/>
      <c r="R49" s="143"/>
      <c r="S49" s="144">
        <f>('[4]Social Distancing Grades'!$M49)</f>
        <v>-1</v>
      </c>
      <c r="T49" s="144">
        <v>0.79298278430093527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>
        <v>81</v>
      </c>
      <c r="H50" s="171">
        <f t="shared" si="2"/>
        <v>59</v>
      </c>
      <c r="I50" s="172">
        <f>INDEX('Data Table'!$F$4:$F$128,MATCH('Analysis Table'!C50,'Data Table'!$A$4:$A$128,0))</f>
        <v>5.6408790832113438E-3</v>
      </c>
      <c r="J50" s="189" t="s">
        <v>203</v>
      </c>
      <c r="K50" s="138">
        <f t="shared" si="1"/>
        <v>5.6408790832113438E-3</v>
      </c>
      <c r="L50" s="139">
        <f>INDEX('Data Table'!$BE$4:$BE$128,MATCH('Analysis Table'!C50,'Data Table'!$A$4:$A$128,0))</f>
        <v>401.75028516455336</v>
      </c>
      <c r="M50" s="140">
        <f>INDEX('[3]60-Mile'!$V$4:$V$129,MATCH(J50,'[3]60-Mile'!$A$4:$A$129,0))</f>
        <v>144.71428571428572</v>
      </c>
      <c r="N50" s="187"/>
      <c r="O50" s="141">
        <f>INDEX('[3]60-Mile'!$X$4:$X$129,MATCH(J50,'[3]60-Mile'!$A$4:$A$129,0))</f>
        <v>17.862656585323531</v>
      </c>
      <c r="P50" s="142">
        <f>INDEX('[3]60-Mile'!$AA$4:$AA$129,MATCH(J50,'[3]60-Mile'!$A$4:$A$129,0))</f>
        <v>7.2857142857142856</v>
      </c>
      <c r="Q50" s="188"/>
      <c r="R50" s="143"/>
      <c r="S50" s="144">
        <f>('[4]Social Distancing Grades'!$M50)</f>
        <v>-1</v>
      </c>
      <c r="T50" s="144">
        <v>0.79298278430093527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>
        <v>101</v>
      </c>
      <c r="H51" s="171">
        <f t="shared" si="2"/>
        <v>27</v>
      </c>
      <c r="I51" s="172">
        <f>INDEX('Data Table'!$F$4:$F$128,MATCH('Analysis Table'!C51,'Data Table'!$A$4:$A$128,0))</f>
        <v>6.0410375290711756E-2</v>
      </c>
      <c r="J51" s="189" t="s">
        <v>228</v>
      </c>
      <c r="K51" s="138">
        <f t="shared" si="1"/>
        <v>6.0410375290711756E-2</v>
      </c>
      <c r="L51" s="139">
        <f>INDEX('Data Table'!$BE$4:$BE$128,MATCH('Analysis Table'!C51,'Data Table'!$A$4:$A$128,0))</f>
        <v>756.61978313232885</v>
      </c>
      <c r="M51" s="140">
        <f>INDEX('[3]60-Mile'!$V$4:$V$129,MATCH(J51,'[3]60-Mile'!$A$4:$A$129,0))</f>
        <v>196.42857142857142</v>
      </c>
      <c r="N51" s="187"/>
      <c r="O51" s="141">
        <f>INDEX('[3]60-Mile'!$X$4:$X$129,MATCH(J51,'[3]60-Mile'!$A$4:$A$129,0))</f>
        <v>86.847307989440367</v>
      </c>
      <c r="P51" s="142">
        <f>INDEX('[3]60-Mile'!$AA$4:$AA$129,MATCH(J51,'[3]60-Mile'!$A$4:$A$129,0))</f>
        <v>29.428571428571427</v>
      </c>
      <c r="Q51" s="188"/>
      <c r="R51" s="143"/>
      <c r="S51" s="144">
        <f>('[4]Social Distancing Grades'!$M51)</f>
        <v>-1</v>
      </c>
      <c r="T51" s="144">
        <v>0.79298278430093527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>
        <v>73</v>
      </c>
      <c r="H52" s="171">
        <f t="shared" si="2"/>
        <v>98</v>
      </c>
      <c r="I52" s="172">
        <f>INDEX('Data Table'!$F$4:$F$128,MATCH('Analysis Table'!C52,'Data Table'!$A$4:$A$128,0))</f>
        <v>2.5967395659640221E-5</v>
      </c>
      <c r="J52" s="189" t="s">
        <v>194</v>
      </c>
      <c r="K52" s="138">
        <f t="shared" si="1"/>
        <v>2.5967395659640221E-5</v>
      </c>
      <c r="L52" s="139">
        <f>INDEX('Data Table'!$BE$4:$BE$128,MATCH('Analysis Table'!C52,'Data Table'!$A$4:$A$128,0))</f>
        <v>310.71915696642435</v>
      </c>
      <c r="M52" s="140">
        <f>INDEX('[3]60-Mile'!$V$4:$V$129,MATCH(J52,'[3]60-Mile'!$A$4:$A$129,0))</f>
        <v>26.571428571428573</v>
      </c>
      <c r="N52" s="187"/>
      <c r="O52" s="141">
        <f>INDEX('[3]60-Mile'!$X$4:$X$129,MATCH(J52,'[3]60-Mile'!$A$4:$A$129,0))</f>
        <v>26.344799237682405</v>
      </c>
      <c r="P52" s="142">
        <f>INDEX('[3]60-Mile'!$AA$4:$AA$129,MATCH(J52,'[3]60-Mile'!$A$4:$A$129,0))</f>
        <v>3.8571428571428572</v>
      </c>
      <c r="Q52" s="188"/>
      <c r="R52" s="143"/>
      <c r="S52" s="144">
        <f>('[4]Social Distancing Grades'!$M52)</f>
        <v>-1</v>
      </c>
      <c r="T52" s="144">
        <v>0.80091902796206194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>
        <v>71</v>
      </c>
      <c r="H53" s="171">
        <f t="shared" si="2"/>
        <v>29</v>
      </c>
      <c r="I53" s="172">
        <f>INDEX('Data Table'!$F$4:$F$128,MATCH('Analysis Table'!C53,'Data Table'!$A$4:$A$128,0))</f>
        <v>5.7083171405191473E-2</v>
      </c>
      <c r="J53" s="189" t="s">
        <v>180</v>
      </c>
      <c r="K53" s="138">
        <f t="shared" si="1"/>
        <v>5.7083171405191473E-2</v>
      </c>
      <c r="L53" s="139">
        <f>INDEX('Data Table'!$BE$4:$BE$128,MATCH('Analysis Table'!C53,'Data Table'!$A$4:$A$128,0))</f>
        <v>144.19431022902086</v>
      </c>
      <c r="M53" s="140">
        <f>INDEX('[3]60-Mile'!$V$4:$V$129,MATCH(J53,'[3]60-Mile'!$A$4:$A$129,0))</f>
        <v>18.857142857142858</v>
      </c>
      <c r="N53" s="187"/>
      <c r="O53" s="141">
        <f>INDEX('[3]60-Mile'!$X$4:$X$129,MATCH(J53,'[3]60-Mile'!$A$4:$A$129,0))</f>
        <v>8.8834961974302864</v>
      </c>
      <c r="P53" s="142">
        <f>INDEX('[3]60-Mile'!$AA$4:$AA$129,MATCH(J53,'[3]60-Mile'!$A$4:$A$129,0))</f>
        <v>1.1428571428571428</v>
      </c>
      <c r="Q53" s="188"/>
      <c r="R53" s="143"/>
      <c r="S53" s="144">
        <f>('[4]Social Distancing Grades'!$M53)</f>
        <v>-1</v>
      </c>
      <c r="T53" s="144">
        <v>0.65882652243589745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>
        <v>75</v>
      </c>
      <c r="H54" s="171">
        <f t="shared" si="2"/>
        <v>30</v>
      </c>
      <c r="I54" s="172">
        <f>INDEX('Data Table'!$F$4:$F$128,MATCH('Analysis Table'!C54,'Data Table'!$A$4:$A$128,0))</f>
        <v>5.6696178865493198E-2</v>
      </c>
      <c r="J54" s="189" t="s">
        <v>224</v>
      </c>
      <c r="K54" s="138">
        <f t="shared" si="1"/>
        <v>5.6696178865493198E-2</v>
      </c>
      <c r="L54" s="139">
        <f>INDEX('Data Table'!$BE$4:$BE$128,MATCH('Analysis Table'!C54,'Data Table'!$A$4:$A$128,0))</f>
        <v>1505.1909161879682</v>
      </c>
      <c r="M54" s="140">
        <f>INDEX('[3]60-Mile'!$V$4:$V$129,MATCH(J54,'[3]60-Mile'!$A$4:$A$129,0))</f>
        <v>68.571428571428569</v>
      </c>
      <c r="N54" s="187"/>
      <c r="O54" s="141">
        <f>INDEX('[3]60-Mile'!$X$4:$X$129,MATCH(J54,'[3]60-Mile'!$A$4:$A$129,0))</f>
        <v>16.545681227642937</v>
      </c>
      <c r="P54" s="142">
        <f>INDEX('[3]60-Mile'!$AA$4:$AA$129,MATCH(J54,'[3]60-Mile'!$A$4:$A$129,0))</f>
        <v>0.8571428571428571</v>
      </c>
      <c r="Q54" s="188"/>
      <c r="R54" s="143"/>
      <c r="S54" s="144">
        <f>('[4]Social Distancing Grades'!$M54)</f>
        <v>-1</v>
      </c>
      <c r="T54" s="144">
        <v>0.58556378602238734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>
        <v>116</v>
      </c>
      <c r="H55" s="171">
        <f t="shared" si="2"/>
        <v>85</v>
      </c>
      <c r="I55" s="172">
        <f>INDEX('Data Table'!$F$4:$F$128,MATCH('Analysis Table'!C55,'Data Table'!$A$4:$A$128,0))</f>
        <v>8.6584608099398634E-4</v>
      </c>
      <c r="J55" s="189" t="s">
        <v>199</v>
      </c>
      <c r="K55" s="138">
        <f t="shared" si="1"/>
        <v>8.6584608099398634E-4</v>
      </c>
      <c r="L55" s="139">
        <f>INDEX('Data Table'!$BE$4:$BE$128,MATCH('Analysis Table'!C55,'Data Table'!$A$4:$A$128,0))</f>
        <v>1275.2480822014218</v>
      </c>
      <c r="M55" s="140">
        <f>INDEX('[3]60-Mile'!$V$4:$V$129,MATCH(J55,'[3]60-Mile'!$A$4:$A$129,0))</f>
        <v>88.857142857142861</v>
      </c>
      <c r="N55" s="187"/>
      <c r="O55" s="141">
        <f>INDEX('[3]60-Mile'!$X$4:$X$129,MATCH(J55,'[3]60-Mile'!$A$4:$A$129,0))</f>
        <v>61.228798648743755</v>
      </c>
      <c r="P55" s="142">
        <f>INDEX('[3]60-Mile'!$AA$4:$AA$129,MATCH(J55,'[3]60-Mile'!$A$4:$A$129,0))</f>
        <v>4.8571428571428568</v>
      </c>
      <c r="Q55" s="188"/>
      <c r="R55" s="143"/>
      <c r="S55" s="144">
        <f>('[4]Social Distancing Grades'!$M55)</f>
        <v>-1</v>
      </c>
      <c r="T55" s="144">
        <v>0.56266157451889809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>
        <v>108</v>
      </c>
      <c r="H56" s="171">
        <f t="shared" si="2"/>
        <v>117</v>
      </c>
      <c r="I56" s="172">
        <f>INDEX('Data Table'!$F$4:$F$128,MATCH('Analysis Table'!C56,'Data Table'!$A$4:$A$128,0))</f>
        <v>6.2779502006024171E-7</v>
      </c>
      <c r="J56" s="189" t="s">
        <v>189</v>
      </c>
      <c r="K56" s="138">
        <f t="shared" si="1"/>
        <v>6.2779502006024171E-7</v>
      </c>
      <c r="L56" s="139">
        <f>INDEX('Data Table'!$BE$4:$BE$128,MATCH('Analysis Table'!C56,'Data Table'!$A$4:$A$128,0))</f>
        <v>336.88464216572146</v>
      </c>
      <c r="M56" s="140">
        <f>INDEX('[3]60-Mile'!$V$4:$V$129,MATCH(J56,'[3]60-Mile'!$A$4:$A$129,0))</f>
        <v>55.857142857142854</v>
      </c>
      <c r="N56" s="187"/>
      <c r="O56" s="141">
        <f>INDEX('[3]60-Mile'!$X$4:$X$129,MATCH(J56,'[3]60-Mile'!$A$4:$A$129,0))</f>
        <v>11.87347305124108</v>
      </c>
      <c r="P56" s="142">
        <f>INDEX('[3]60-Mile'!$AA$4:$AA$129,MATCH(J56,'[3]60-Mile'!$A$4:$A$129,0))</f>
        <v>1.5714285714285714</v>
      </c>
      <c r="Q56" s="188"/>
      <c r="R56" s="143"/>
      <c r="S56" s="144">
        <f>('[4]Social Distancing Grades'!$M56)</f>
        <v>-1</v>
      </c>
      <c r="T56" s="144">
        <v>0.91201787702142068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>
        <v>41</v>
      </c>
      <c r="H57" s="171">
        <f t="shared" si="2"/>
        <v>25</v>
      </c>
      <c r="I57" s="172">
        <f>INDEX('Data Table'!$F$4:$F$128,MATCH('Analysis Table'!C57,'Data Table'!$A$4:$A$128,0))</f>
        <v>0.10693802141873751</v>
      </c>
      <c r="J57" s="189" t="s">
        <v>237</v>
      </c>
      <c r="K57" s="138">
        <f t="shared" si="1"/>
        <v>0.10693802141873751</v>
      </c>
      <c r="L57" s="139">
        <f>INDEX('Data Table'!$BE$4:$BE$128,MATCH('Analysis Table'!C57,'Data Table'!$A$4:$A$128,0))</f>
        <v>561.54379634233317</v>
      </c>
      <c r="M57" s="140">
        <f>INDEX('[3]60-Mile'!$V$4:$V$129,MATCH(J57,'[3]60-Mile'!$A$4:$A$129,0))</f>
        <v>233</v>
      </c>
      <c r="N57" s="187"/>
      <c r="O57" s="141">
        <f>INDEX('[3]60-Mile'!$X$4:$X$129,MATCH(J57,'[3]60-Mile'!$A$4:$A$129,0))</f>
        <v>37.228473868163597</v>
      </c>
      <c r="P57" s="142">
        <f>INDEX('[3]60-Mile'!$AA$4:$AA$129,MATCH(J57,'[3]60-Mile'!$A$4:$A$129,0))</f>
        <v>17.571428571428573</v>
      </c>
      <c r="Q57" s="188"/>
      <c r="R57" s="143"/>
      <c r="S57" s="144">
        <f>('[4]Social Distancing Grades'!$M57)</f>
        <v>-1</v>
      </c>
      <c r="T57" s="144">
        <v>0.73077001312335954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370</v>
      </c>
      <c r="E58" s="68">
        <v>102</v>
      </c>
      <c r="F58" s="170" t="s">
        <v>157</v>
      </c>
      <c r="G58" s="171">
        <v>25</v>
      </c>
      <c r="H58" s="171">
        <f t="shared" si="2"/>
        <v>55</v>
      </c>
      <c r="I58" s="172">
        <f>INDEX('Data Table'!$F$4:$F$128,MATCH('Analysis Table'!C58,'Data Table'!$A$4:$A$128,0))</f>
        <v>7.2547272935897973E-3</v>
      </c>
      <c r="J58" s="189" t="s">
        <v>198</v>
      </c>
      <c r="K58" s="138">
        <f t="shared" si="1"/>
        <v>7.2547272935897973E-3</v>
      </c>
      <c r="L58" s="139">
        <f>INDEX('Data Table'!$BE$4:$BE$128,MATCH('Analysis Table'!C58,'Data Table'!$A$4:$A$128,0))</f>
        <v>301.88137308643076</v>
      </c>
      <c r="M58" s="140">
        <f>INDEX('[3]60-Mile'!$V$4:$V$129,MATCH(J58,'[3]60-Mile'!$A$4:$A$129,0))</f>
        <v>450.85714285714283</v>
      </c>
      <c r="N58" s="187"/>
      <c r="O58" s="141">
        <f>INDEX('[3]60-Mile'!$X$4:$X$129,MATCH(J58,'[3]60-Mile'!$A$4:$A$129,0))</f>
        <v>7.2740891472325018</v>
      </c>
      <c r="P58" s="142">
        <f>INDEX('[3]60-Mile'!$AA$4:$AA$129,MATCH(J58,'[3]60-Mile'!$A$4:$A$129,0))</f>
        <v>7.8571428571428568</v>
      </c>
      <c r="Q58" s="188"/>
      <c r="R58" s="143"/>
      <c r="S58" s="144">
        <f>('[4]Social Distancing Grades'!$M58)</f>
        <v>-1</v>
      </c>
      <c r="T58" s="144">
        <v>0.89491627358490566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370</v>
      </c>
      <c r="E59" s="68">
        <v>54</v>
      </c>
      <c r="F59" s="170" t="s">
        <v>153</v>
      </c>
      <c r="G59" s="171">
        <v>76</v>
      </c>
      <c r="H59" s="171">
        <f t="shared" si="2"/>
        <v>31</v>
      </c>
      <c r="I59" s="172">
        <f>INDEX('Data Table'!$F$4:$F$128,MATCH('Analysis Table'!C59,'Data Table'!$A$4:$A$128,0))</f>
        <v>5.620577793307191E-2</v>
      </c>
      <c r="J59" s="189" t="s">
        <v>191</v>
      </c>
      <c r="K59" s="138">
        <f t="shared" si="1"/>
        <v>5.620577793307191E-2</v>
      </c>
      <c r="L59" s="139">
        <f>INDEX('Data Table'!$BE$4:$BE$128,MATCH('Analysis Table'!C59,'Data Table'!$A$4:$A$128,0))</f>
        <v>702.5865425043213</v>
      </c>
      <c r="M59" s="140">
        <f>INDEX('[3]60-Mile'!$V$4:$V$129,MATCH(J59,'[3]60-Mile'!$A$4:$A$129,0))</f>
        <v>231.28571428571428</v>
      </c>
      <c r="N59" s="187"/>
      <c r="O59" s="141">
        <f>INDEX('[3]60-Mile'!$X$4:$X$129,MATCH(J59,'[3]60-Mile'!$A$4:$A$129,0))</f>
        <v>39.08622327421088</v>
      </c>
      <c r="P59" s="142">
        <f>INDEX('[3]60-Mile'!$AA$4:$AA$129,MATCH(J59,'[3]60-Mile'!$A$4:$A$129,0))</f>
        <v>13.857142857142858</v>
      </c>
      <c r="Q59" s="188"/>
      <c r="R59" s="143"/>
      <c r="S59" s="144">
        <f>('[4]Social Distancing Grades'!$M59)</f>
        <v>-1</v>
      </c>
      <c r="T59" s="144">
        <v>0.80091902796206194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370</v>
      </c>
      <c r="E60" s="68">
        <v>152</v>
      </c>
      <c r="F60" s="170" t="s">
        <v>153</v>
      </c>
      <c r="G60" s="171">
        <v>45</v>
      </c>
      <c r="H60" s="171">
        <f t="shared" si="2"/>
        <v>10</v>
      </c>
      <c r="I60" s="172">
        <f>INDEX('Data Table'!$F$4:$F$128,MATCH('Analysis Table'!C60,'Data Table'!$A$4:$A$128,0))</f>
        <v>2.0453914959752644</v>
      </c>
      <c r="J60" s="189" t="s">
        <v>232</v>
      </c>
      <c r="K60" s="138">
        <f t="shared" si="1"/>
        <v>2.0453914959752644</v>
      </c>
      <c r="L60" s="139">
        <f>INDEX('Data Table'!$BE$4:$BE$128,MATCH('Analysis Table'!C60,'Data Table'!$A$4:$A$128,0))</f>
        <v>1180.7930798161105</v>
      </c>
      <c r="M60" s="140">
        <f>INDEX('[3]60-Mile'!$V$4:$V$129,MATCH(J60,'[3]60-Mile'!$A$4:$A$129,0))</f>
        <v>353.42857142857144</v>
      </c>
      <c r="N60" s="187"/>
      <c r="O60" s="141">
        <f>INDEX('[3]60-Mile'!$X$4:$X$129,MATCH(J60,'[3]60-Mile'!$A$4:$A$129,0))</f>
        <v>99.652479245151213</v>
      </c>
      <c r="P60" s="142">
        <f>INDEX('[3]60-Mile'!$AA$4:$AA$129,MATCH(J60,'[3]60-Mile'!$A$4:$A$129,0))</f>
        <v>43</v>
      </c>
      <c r="Q60" s="188"/>
      <c r="R60" s="143"/>
      <c r="S60" s="144">
        <f>('[4]Social Distancing Grades'!$M60)</f>
        <v>-1</v>
      </c>
      <c r="T60" s="144">
        <v>0.73282851985559572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370</v>
      </c>
      <c r="E61" s="68">
        <v>62</v>
      </c>
      <c r="F61" s="170" t="s">
        <v>76</v>
      </c>
      <c r="G61" s="171">
        <v>4</v>
      </c>
      <c r="H61" s="171">
        <f t="shared" si="2"/>
        <v>24</v>
      </c>
      <c r="I61" s="172">
        <f>INDEX('Data Table'!$F$4:$F$128,MATCH('Analysis Table'!C61,'Data Table'!$A$4:$A$128,0))</f>
        <v>0.1230316479448718</v>
      </c>
      <c r="J61" s="189" t="s">
        <v>193</v>
      </c>
      <c r="K61" s="138">
        <f t="shared" si="1"/>
        <v>0.1230316479448718</v>
      </c>
      <c r="L61" s="139">
        <f>INDEX('Data Table'!$BE$4:$BE$128,MATCH('Analysis Table'!C61,'Data Table'!$A$4:$A$128,0))</f>
        <v>585.86248663032836</v>
      </c>
      <c r="M61" s="140">
        <f>INDEX('[3]60-Mile'!$V$4:$V$129,MATCH(J61,'[3]60-Mile'!$A$4:$A$129,0))</f>
        <v>335.71428571428572</v>
      </c>
      <c r="N61" s="187"/>
      <c r="O61" s="141">
        <f>INDEX('[3]60-Mile'!$X$4:$X$129,MATCH(J61,'[3]60-Mile'!$A$4:$A$129,0))</f>
        <v>23.482560720547831</v>
      </c>
      <c r="P61" s="142">
        <f>INDEX('[3]60-Mile'!$AA$4:$AA$129,MATCH(J61,'[3]60-Mile'!$A$4:$A$129,0))</f>
        <v>13.428571428571429</v>
      </c>
      <c r="Q61" s="188"/>
      <c r="R61" s="143"/>
      <c r="S61" s="144">
        <f>('[4]Social Distancing Grades'!$M61)</f>
        <v>-0.4</v>
      </c>
      <c r="T61" s="144">
        <v>0.86047278750591571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370</v>
      </c>
      <c r="E62" s="68">
        <v>156</v>
      </c>
      <c r="F62" s="170" t="s">
        <v>153</v>
      </c>
      <c r="G62" s="171">
        <v>9</v>
      </c>
      <c r="H62" s="171">
        <f t="shared" si="2"/>
        <v>68</v>
      </c>
      <c r="I62" s="172">
        <f>INDEX('Data Table'!$F$4:$F$128,MATCH('Analysis Table'!C62,'Data Table'!$A$4:$A$128,0))</f>
        <v>3.3432965063884901E-3</v>
      </c>
      <c r="J62" s="189" t="s">
        <v>234</v>
      </c>
      <c r="K62" s="138">
        <f t="shared" si="1"/>
        <v>3.3432965063884901E-3</v>
      </c>
      <c r="L62" s="139">
        <f>INDEX('Data Table'!$BE$4:$BE$128,MATCH('Analysis Table'!C62,'Data Table'!$A$4:$A$128,0))</f>
        <v>305.36581533752297</v>
      </c>
      <c r="M62" s="140">
        <f>INDEX('[3]60-Mile'!$V$4:$V$129,MATCH(J62,'[3]60-Mile'!$A$4:$A$129,0))</f>
        <v>140.28571428571428</v>
      </c>
      <c r="N62" s="187"/>
      <c r="O62" s="141">
        <f>INDEX('[3]60-Mile'!$X$4:$X$129,MATCH(J62,'[3]60-Mile'!$A$4:$A$129,0))</f>
        <v>25.795532618026048</v>
      </c>
      <c r="P62" s="142">
        <f>INDEX('[3]60-Mile'!$AA$4:$AA$129,MATCH(J62,'[3]60-Mile'!$A$4:$A$129,0))</f>
        <v>13</v>
      </c>
      <c r="Q62" s="188"/>
      <c r="R62" s="143"/>
      <c r="S62" s="144">
        <f>('[4]Social Distancing Grades'!$M62)</f>
        <v>-1</v>
      </c>
      <c r="T62" s="144">
        <v>0.79298278430093527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370</v>
      </c>
      <c r="E63" s="68">
        <v>116</v>
      </c>
      <c r="F63" s="170" t="s">
        <v>153</v>
      </c>
      <c r="G63" s="171">
        <v>92</v>
      </c>
      <c r="H63" s="171">
        <f t="shared" si="2"/>
        <v>66</v>
      </c>
      <c r="I63" s="172">
        <f>INDEX('Data Table'!$F$4:$F$128,MATCH('Analysis Table'!C63,'Data Table'!$A$4:$A$128,0))</f>
        <v>3.7095011220189887E-3</v>
      </c>
      <c r="J63" s="189" t="s">
        <v>214</v>
      </c>
      <c r="K63" s="138">
        <f t="shared" si="1"/>
        <v>3.7095011220189887E-3</v>
      </c>
      <c r="L63" s="139">
        <f>INDEX('Data Table'!$BE$4:$BE$128,MATCH('Analysis Table'!C63,'Data Table'!$A$4:$A$128,0))</f>
        <v>215.87016360598406</v>
      </c>
      <c r="M63" s="140">
        <f>INDEX('[3]60-Mile'!$V$4:$V$129,MATCH(J63,'[3]60-Mile'!$A$4:$A$129,0))</f>
        <v>49.428571428571431</v>
      </c>
      <c r="N63" s="187"/>
      <c r="O63" s="141">
        <f>INDEX('[3]60-Mile'!$X$4:$X$129,MATCH(J63,'[3]60-Mile'!$A$4:$A$129,0))</f>
        <v>18.102552626508245</v>
      </c>
      <c r="P63" s="142">
        <f>INDEX('[3]60-Mile'!$AA$4:$AA$129,MATCH(J63,'[3]60-Mile'!$A$4:$A$129,0))</f>
        <v>4.8571428571428568</v>
      </c>
      <c r="Q63" s="188"/>
      <c r="R63" s="143"/>
      <c r="S63" s="144">
        <f>('[4]Social Distancing Grades'!$M63)</f>
        <v>-1</v>
      </c>
      <c r="T63" s="144">
        <v>0.73077001312335954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370</v>
      </c>
      <c r="E64" s="68">
        <v>96</v>
      </c>
      <c r="F64" s="170" t="s">
        <v>153</v>
      </c>
      <c r="G64" s="171">
        <v>2</v>
      </c>
      <c r="H64" s="171">
        <f t="shared" si="2"/>
        <v>21</v>
      </c>
      <c r="I64" s="172">
        <f>INDEX('Data Table'!$F$4:$F$128,MATCH('Analysis Table'!C64,'Data Table'!$A$4:$A$128,0))</f>
        <v>0.16500463588139569</v>
      </c>
      <c r="J64" s="189" t="s">
        <v>208</v>
      </c>
      <c r="K64" s="138">
        <f t="shared" si="1"/>
        <v>0.16500463588139569</v>
      </c>
      <c r="L64" s="139">
        <f>INDEX('Data Table'!$BE$4:$BE$128,MATCH('Analysis Table'!C64,'Data Table'!$A$4:$A$128,0))</f>
        <v>507.94685598546005</v>
      </c>
      <c r="M64" s="140">
        <f>INDEX('[3]60-Mile'!$V$4:$V$129,MATCH(J64,'[3]60-Mile'!$A$4:$A$129,0))</f>
        <v>321.28571428571428</v>
      </c>
      <c r="N64" s="187"/>
      <c r="O64" s="141">
        <f>INDEX('[3]60-Mile'!$X$4:$X$129,MATCH(J64,'[3]60-Mile'!$A$4:$A$129,0))</f>
        <v>27.189622402169348</v>
      </c>
      <c r="P64" s="142">
        <f>INDEX('[3]60-Mile'!$AA$4:$AA$129,MATCH(J64,'[3]60-Mile'!$A$4:$A$129,0))</f>
        <v>18.142857142857142</v>
      </c>
      <c r="Q64" s="188"/>
      <c r="R64" s="143"/>
      <c r="S64" s="144">
        <f>('[4]Social Distancing Grades'!$M64)</f>
        <v>-0.8</v>
      </c>
      <c r="T64" s="144">
        <v>0.67184898856221498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370</v>
      </c>
      <c r="E65" s="68">
        <v>29</v>
      </c>
      <c r="F65" s="170" t="s">
        <v>153</v>
      </c>
      <c r="G65" s="171">
        <v>6</v>
      </c>
      <c r="H65" s="171">
        <f t="shared" si="2"/>
        <v>26</v>
      </c>
      <c r="I65" s="172">
        <f>INDEX('Data Table'!$F$4:$F$128,MATCH('Analysis Table'!C65,'Data Table'!$A$4:$A$128,0))</f>
        <v>9.4656634238648396E-2</v>
      </c>
      <c r="J65" s="189" t="s">
        <v>184</v>
      </c>
      <c r="K65" s="138">
        <f t="shared" si="1"/>
        <v>9.4656634238648396E-2</v>
      </c>
      <c r="L65" s="139">
        <f>INDEX('Data Table'!$BE$4:$BE$128,MATCH('Analysis Table'!C65,'Data Table'!$A$4:$A$128,0))</f>
        <v>448.64390327185691</v>
      </c>
      <c r="M65" s="140">
        <f>INDEX('[3]60-Mile'!$V$4:$V$129,MATCH(J65,'[3]60-Mile'!$A$4:$A$129,0))</f>
        <v>382.57142857142856</v>
      </c>
      <c r="N65" s="187"/>
      <c r="O65" s="141">
        <f>INDEX('[3]60-Mile'!$X$4:$X$129,MATCH(J65,'[3]60-Mile'!$A$4:$A$129,0))</f>
        <v>17.682819007201175</v>
      </c>
      <c r="P65" s="142">
        <f>INDEX('[3]60-Mile'!$AA$4:$AA$129,MATCH(J65,'[3]60-Mile'!$A$4:$A$129,0))</f>
        <v>10</v>
      </c>
      <c r="Q65" s="188"/>
      <c r="R65" s="143"/>
      <c r="S65" s="144">
        <f>('[4]Social Distancing Grades'!$M65)</f>
        <v>-1</v>
      </c>
      <c r="T65" s="144">
        <v>0.5753102739726027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363</v>
      </c>
      <c r="E66" s="68">
        <v>3</v>
      </c>
      <c r="F66" s="170" t="s">
        <v>74</v>
      </c>
      <c r="G66" s="171">
        <v>69</v>
      </c>
      <c r="H66" s="171">
        <f t="shared" ref="H66:H97" si="3">_xlfn.RANK.EQ(I66,$I$2:$I$126)</f>
        <v>119</v>
      </c>
      <c r="I66" s="172">
        <f>INDEX('Data Table'!$F$4:$F$128,MATCH('Analysis Table'!C66,'Data Table'!$A$4:$A$128,0))</f>
        <v>1.0825891211690415E-7</v>
      </c>
      <c r="J66" s="189" t="s">
        <v>151</v>
      </c>
      <c r="K66" s="138">
        <f t="shared" si="1"/>
        <v>1.0825891211690415E-7</v>
      </c>
      <c r="L66" s="139">
        <f>INDEX('Data Table'!$BE$4:$BE$128,MATCH('Analysis Table'!C66,'Data Table'!$A$4:$A$128,0))</f>
        <v>153.81258282727751</v>
      </c>
      <c r="M66" s="140">
        <f>INDEX('[3]60-Mile'!$V$4:$V$129,MATCH(J66,'[3]60-Mile'!$A$4:$A$129,0))</f>
        <v>6.7142857142857144</v>
      </c>
      <c r="N66" s="187"/>
      <c r="O66" s="141">
        <f>INDEX('[3]60-Mile'!$X$4:$X$129,MATCH(J66,'[3]60-Mile'!$A$4:$A$129,0))</f>
        <v>4.7900112299152164</v>
      </c>
      <c r="P66" s="142">
        <f>INDEX('[3]60-Mile'!$AA$4:$AA$129,MATCH(J66,'[3]60-Mile'!$A$4:$A$129,0))</f>
        <v>0</v>
      </c>
      <c r="Q66" s="188"/>
      <c r="R66" s="143"/>
      <c r="S66" s="144">
        <f>('[4]Social Distancing Grades'!$M66)</f>
        <v>-1</v>
      </c>
      <c r="T66" s="144">
        <v>0.94240826401470645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368</v>
      </c>
      <c r="E67" s="68">
        <v>4</v>
      </c>
      <c r="F67" s="170" t="s">
        <v>157</v>
      </c>
      <c r="G67" s="171">
        <v>89</v>
      </c>
      <c r="H67" s="171">
        <f t="shared" si="3"/>
        <v>65</v>
      </c>
      <c r="I67" s="172">
        <f>INDEX('Data Table'!$F$4:$F$128,MATCH('Analysis Table'!C67,'Data Table'!$A$4:$A$128,0))</f>
        <v>4.0233045441660023E-3</v>
      </c>
      <c r="J67" s="189" t="s">
        <v>168</v>
      </c>
      <c r="K67" s="138">
        <f t="shared" ref="K67:K126" si="4">I67</f>
        <v>4.0233045441660023E-3</v>
      </c>
      <c r="L67" s="139">
        <f>INDEX('Data Table'!$BE$4:$BE$128,MATCH('Analysis Table'!C67,'Data Table'!$A$4:$A$128,0))</f>
        <v>324.53236576460728</v>
      </c>
      <c r="M67" s="140">
        <f>INDEX('[3]60-Mile'!$V$4:$V$129,MATCH(J67,'[3]60-Mile'!$A$4:$A$129,0))</f>
        <v>165.57142857142858</v>
      </c>
      <c r="N67" s="187"/>
      <c r="O67" s="141">
        <f>INDEX('[3]60-Mile'!$X$4:$X$129,MATCH(J67,'[3]60-Mile'!$A$4:$A$129,0))</f>
        <v>4.3622384644920604</v>
      </c>
      <c r="P67" s="142">
        <f>INDEX('[3]60-Mile'!$AA$4:$AA$129,MATCH(J67,'[3]60-Mile'!$A$4:$A$129,0))</f>
        <v>2.1428571428571428</v>
      </c>
      <c r="Q67" s="188"/>
      <c r="R67" s="143"/>
      <c r="S67" s="144">
        <f>('[4]Social Distancing Grades'!$M67)</f>
        <v>-1</v>
      </c>
      <c r="T67" s="144">
        <v>0.91941451714060363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365</v>
      </c>
      <c r="E68" s="68">
        <v>7</v>
      </c>
      <c r="F68" s="170" t="s">
        <v>154</v>
      </c>
      <c r="G68" s="171">
        <v>112</v>
      </c>
      <c r="H68" s="171">
        <f t="shared" si="3"/>
        <v>91</v>
      </c>
      <c r="I68" s="172">
        <f>INDEX('Data Table'!$F$4:$F$128,MATCH('Analysis Table'!C68,'Data Table'!$A$4:$A$128,0))</f>
        <v>1.5431670796402832E-4</v>
      </c>
      <c r="J68" s="189" t="s">
        <v>116</v>
      </c>
      <c r="K68" s="138">
        <f t="shared" si="4"/>
        <v>1.5431670796402832E-4</v>
      </c>
      <c r="L68" s="139">
        <f>INDEX('Data Table'!$BE$4:$BE$128,MATCH('Analysis Table'!C68,'Data Table'!$A$4:$A$128,0))</f>
        <v>637.83250889869237</v>
      </c>
      <c r="M68" s="140">
        <f>INDEX('[3]60-Mile'!$V$4:$V$129,MATCH(J68,'[3]60-Mile'!$A$4:$A$129,0))</f>
        <v>53.428571428571431</v>
      </c>
      <c r="N68" s="187"/>
      <c r="O68" s="141">
        <f>INDEX('[3]60-Mile'!$X$4:$X$129,MATCH(J68,'[3]60-Mile'!$A$4:$A$129,0))</f>
        <v>48.425730287259945</v>
      </c>
      <c r="P68" s="142">
        <f>INDEX('[3]60-Mile'!$AA$4:$AA$129,MATCH(J68,'[3]60-Mile'!$A$4:$A$129,0))</f>
        <v>3.8571428571428572</v>
      </c>
      <c r="Q68" s="188"/>
      <c r="R68" s="143"/>
      <c r="S68" s="144">
        <f>('[4]Social Distancing Grades'!$M68)</f>
        <v>-1</v>
      </c>
      <c r="T68" s="144">
        <v>0.84454909226190467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366</v>
      </c>
      <c r="E69" s="68">
        <v>9</v>
      </c>
      <c r="F69" s="170" t="s">
        <v>155</v>
      </c>
      <c r="G69" s="171">
        <v>22</v>
      </c>
      <c r="H69" s="171">
        <f t="shared" si="3"/>
        <v>60</v>
      </c>
      <c r="I69" s="172">
        <f>INDEX('Data Table'!$F$4:$F$128,MATCH('Analysis Table'!C69,'Data Table'!$A$4:$A$128,0))</f>
        <v>5.5451894778169378E-3</v>
      </c>
      <c r="J69" s="189" t="s">
        <v>127</v>
      </c>
      <c r="K69" s="138">
        <f t="shared" si="4"/>
        <v>5.5451894778169378E-3</v>
      </c>
      <c r="L69" s="139">
        <f>INDEX('Data Table'!$BE$4:$BE$128,MATCH('Analysis Table'!C69,'Data Table'!$A$4:$A$128,0))</f>
        <v>90.31103107222151</v>
      </c>
      <c r="M69" s="140">
        <f>INDEX('[3]60-Mile'!$V$4:$V$129,MATCH(J69,'[3]60-Mile'!$A$4:$A$129,0))</f>
        <v>50.285714285714285</v>
      </c>
      <c r="N69" s="187"/>
      <c r="O69" s="141">
        <f>INDEX('[3]60-Mile'!$X$4:$X$129,MATCH(J69,'[3]60-Mile'!$A$4:$A$129,0))</f>
        <v>3.6231324534071105</v>
      </c>
      <c r="P69" s="142">
        <f>INDEX('[3]60-Mile'!$AA$4:$AA$129,MATCH(J69,'[3]60-Mile'!$A$4:$A$129,0))</f>
        <v>0.5714285714285714</v>
      </c>
      <c r="Q69" s="188"/>
      <c r="R69" s="143"/>
      <c r="S69" s="144">
        <f>('[4]Social Distancing Grades'!$M69)</f>
        <v>-1</v>
      </c>
      <c r="T69" s="144">
        <v>0.75388447761194033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372</v>
      </c>
      <c r="E70" s="68">
        <v>13</v>
      </c>
      <c r="F70" s="170" t="s">
        <v>156</v>
      </c>
      <c r="G70" s="171">
        <v>90</v>
      </c>
      <c r="H70" s="171">
        <f t="shared" si="3"/>
        <v>38</v>
      </c>
      <c r="I70" s="172">
        <f>INDEX('Data Table'!$F$4:$F$128,MATCH('Analysis Table'!C70,'Data Table'!$A$4:$A$128,0))</f>
        <v>3.2190458930039731E-2</v>
      </c>
      <c r="J70" s="189" t="s">
        <v>129</v>
      </c>
      <c r="K70" s="138">
        <f t="shared" si="4"/>
        <v>3.2190458930039731E-2</v>
      </c>
      <c r="L70" s="139">
        <f>INDEX('Data Table'!$BE$4:$BE$128,MATCH('Analysis Table'!C70,'Data Table'!$A$4:$A$128,0))</f>
        <v>538.5427836440789</v>
      </c>
      <c r="M70" s="140">
        <f>INDEX('[3]60-Mile'!$V$4:$V$129,MATCH(J70,'[3]60-Mile'!$A$4:$A$129,0))</f>
        <v>191.57142857142858</v>
      </c>
      <c r="N70" s="187"/>
      <c r="O70" s="141">
        <f>INDEX('[3]60-Mile'!$X$4:$X$129,MATCH(J70,'[3]60-Mile'!$A$4:$A$129,0))</f>
        <v>31.600463350712435</v>
      </c>
      <c r="P70" s="142">
        <f>INDEX('[3]60-Mile'!$AA$4:$AA$129,MATCH(J70,'[3]60-Mile'!$A$4:$A$129,0))</f>
        <v>11.428571428571429</v>
      </c>
      <c r="Q70" s="188"/>
      <c r="R70" s="143"/>
      <c r="S70" s="144">
        <f>('[4]Social Distancing Grades'!$M70)</f>
        <v>-1</v>
      </c>
      <c r="T70" s="144">
        <v>0.79306448820818942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367</v>
      </c>
      <c r="E71" s="68">
        <v>16</v>
      </c>
      <c r="F71" s="170" t="s">
        <v>74</v>
      </c>
      <c r="G71" s="171">
        <v>117</v>
      </c>
      <c r="H71" s="171">
        <f t="shared" si="3"/>
        <v>109</v>
      </c>
      <c r="I71" s="172">
        <f>INDEX('Data Table'!$F$4:$F$128,MATCH('Analysis Table'!C71,'Data Table'!$A$4:$A$128,0))</f>
        <v>2.8343561666998795E-6</v>
      </c>
      <c r="J71" s="189" t="s">
        <v>126</v>
      </c>
      <c r="K71" s="138">
        <f t="shared" si="4"/>
        <v>2.8343561666998795E-6</v>
      </c>
      <c r="L71" s="139">
        <f>INDEX('Data Table'!$BE$4:$BE$128,MATCH('Analysis Table'!C71,'Data Table'!$A$4:$A$128,0))</f>
        <v>357.04549252051254</v>
      </c>
      <c r="M71" s="140">
        <f>INDEX('[3]60-Mile'!$V$4:$V$129,MATCH(J71,'[3]60-Mile'!$A$4:$A$129,0))</f>
        <v>9.5714285714285712</v>
      </c>
      <c r="N71" s="187"/>
      <c r="O71" s="141">
        <f>INDEX('[3]60-Mile'!$X$4:$X$129,MATCH(J71,'[3]60-Mile'!$A$4:$A$129,0))</f>
        <v>12.311913535190087</v>
      </c>
      <c r="P71" s="142">
        <f>INDEX('[3]60-Mile'!$AA$4:$AA$129,MATCH(J71,'[3]60-Mile'!$A$4:$A$129,0))</f>
        <v>0</v>
      </c>
      <c r="Q71" s="188"/>
      <c r="R71" s="143"/>
      <c r="S71" s="144">
        <f>('[4]Social Distancing Grades'!$M71)</f>
        <v>-1</v>
      </c>
      <c r="T71" s="144">
        <v>0.65749797674050314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372</v>
      </c>
      <c r="E72" s="68">
        <v>17</v>
      </c>
      <c r="F72" s="170" t="s">
        <v>156</v>
      </c>
      <c r="G72" s="171">
        <v>86</v>
      </c>
      <c r="H72" s="171">
        <f t="shared" si="3"/>
        <v>62</v>
      </c>
      <c r="I72" s="172">
        <f>INDEX('Data Table'!$F$4:$F$128,MATCH('Analysis Table'!C72,'Data Table'!$A$4:$A$128,0))</f>
        <v>4.348722500356771E-3</v>
      </c>
      <c r="J72" s="189" t="s">
        <v>118</v>
      </c>
      <c r="K72" s="138">
        <f t="shared" si="4"/>
        <v>4.348722500356771E-3</v>
      </c>
      <c r="L72" s="139">
        <f>INDEX('Data Table'!$BE$4:$BE$128,MATCH('Analysis Table'!C72,'Data Table'!$A$4:$A$128,0))</f>
        <v>147.64485212194705</v>
      </c>
      <c r="M72" s="140">
        <f>INDEX('[3]60-Mile'!$V$4:$V$129,MATCH(J72,'[3]60-Mile'!$A$4:$A$129,0))</f>
        <v>206.71428571428572</v>
      </c>
      <c r="N72" s="187"/>
      <c r="O72" s="141">
        <f>INDEX('[3]60-Mile'!$X$4:$X$129,MATCH(J72,'[3]60-Mile'!$A$4:$A$129,0))</f>
        <v>4.3165538772075402</v>
      </c>
      <c r="P72" s="142">
        <f>INDEX('[3]60-Mile'!$AA$4:$AA$129,MATCH(J72,'[3]60-Mile'!$A$4:$A$129,0))</f>
        <v>4.1428571428571432</v>
      </c>
      <c r="Q72" s="188"/>
      <c r="R72" s="143"/>
      <c r="S72" s="144">
        <f>('[4]Social Distancing Grades'!$M72)</f>
        <v>-1</v>
      </c>
      <c r="T72" s="144">
        <v>0.86047278750591571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364</v>
      </c>
      <c r="E73" s="68">
        <v>68</v>
      </c>
      <c r="F73" s="170" t="s">
        <v>153</v>
      </c>
      <c r="G73" s="171">
        <v>35</v>
      </c>
      <c r="H73" s="171">
        <f t="shared" si="3"/>
        <v>80</v>
      </c>
      <c r="I73" s="172">
        <f>INDEX('Data Table'!$F$4:$F$128,MATCH('Analysis Table'!C73,'Data Table'!$A$4:$A$128,0))</f>
        <v>1.3017104548269916E-3</v>
      </c>
      <c r="J73" s="189" t="s">
        <v>142</v>
      </c>
      <c r="K73" s="138">
        <f t="shared" si="4"/>
        <v>1.3017104548269916E-3</v>
      </c>
      <c r="L73" s="139">
        <f>INDEX('Data Table'!$BE$4:$BE$128,MATCH('Analysis Table'!C73,'Data Table'!$A$4:$A$128,0))</f>
        <v>227.32950487955151</v>
      </c>
      <c r="M73" s="140">
        <f>INDEX('[3]60-Mile'!$V$4:$V$129,MATCH(J73,'[3]60-Mile'!$A$4:$A$129,0))</f>
        <v>69</v>
      </c>
      <c r="N73" s="187"/>
      <c r="O73" s="141">
        <f>INDEX('[3]60-Mile'!$X$4:$X$129,MATCH(J73,'[3]60-Mile'!$A$4:$A$129,0))</f>
        <v>10.121384316192046</v>
      </c>
      <c r="P73" s="142">
        <f>INDEX('[3]60-Mile'!$AA$4:$AA$129,MATCH(J73,'[3]60-Mile'!$A$4:$A$129,0))</f>
        <v>1.1428571428571428</v>
      </c>
      <c r="Q73" s="188"/>
      <c r="R73" s="143"/>
      <c r="S73" s="144">
        <f>('[4]Social Distancing Grades'!$M73)</f>
        <v>-1</v>
      </c>
      <c r="T73" s="144">
        <v>0.83462417225354024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363</v>
      </c>
      <c r="E74" s="68">
        <v>23</v>
      </c>
      <c r="F74" s="170" t="s">
        <v>74</v>
      </c>
      <c r="G74" s="171">
        <v>106</v>
      </c>
      <c r="H74" s="171">
        <f t="shared" si="3"/>
        <v>92</v>
      </c>
      <c r="I74" s="172">
        <f>INDEX('Data Table'!$F$4:$F$128,MATCH('Analysis Table'!C74,'Data Table'!$A$4:$A$128,0))</f>
        <v>1.2398433783513234E-4</v>
      </c>
      <c r="J74" s="189" t="s">
        <v>122</v>
      </c>
      <c r="K74" s="138">
        <f t="shared" si="4"/>
        <v>1.2398433783513234E-4</v>
      </c>
      <c r="L74" s="139">
        <f>INDEX('Data Table'!$BE$4:$BE$128,MATCH('Analysis Table'!C74,'Data Table'!$A$4:$A$128,0))</f>
        <v>567.50182877496627</v>
      </c>
      <c r="M74" s="140">
        <f>INDEX('[3]60-Mile'!$V$4:$V$129,MATCH(J74,'[3]60-Mile'!$A$4:$A$129,0))</f>
        <v>88.428571428571431</v>
      </c>
      <c r="N74" s="187"/>
      <c r="O74" s="141">
        <f>INDEX('[3]60-Mile'!$X$4:$X$129,MATCH(J74,'[3]60-Mile'!$A$4:$A$129,0))</f>
        <v>23.780536664676337</v>
      </c>
      <c r="P74" s="142">
        <f>INDEX('[3]60-Mile'!$AA$4:$AA$129,MATCH(J74,'[3]60-Mile'!$A$4:$A$129,0))</f>
        <v>4</v>
      </c>
      <c r="Q74" s="188"/>
      <c r="R74" s="143"/>
      <c r="S74" s="144">
        <f>('[4]Social Distancing Grades'!$M74)</f>
        <v>-1</v>
      </c>
      <c r="T74" s="144">
        <v>0.56266157451889809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>
        <v>111</v>
      </c>
      <c r="H75" s="171">
        <f t="shared" si="3"/>
        <v>113</v>
      </c>
      <c r="I75" s="172">
        <f>INDEX('Data Table'!$F$4:$F$128,MATCH('Analysis Table'!C75,'Data Table'!$A$4:$A$128,0))</f>
        <v>1.5549801176342955E-6</v>
      </c>
      <c r="J75" s="189" t="s">
        <v>231</v>
      </c>
      <c r="K75" s="138">
        <f t="shared" si="4"/>
        <v>1.5549801176342955E-6</v>
      </c>
      <c r="L75" s="139">
        <f>INDEX('Data Table'!$BE$4:$BE$128,MATCH('Analysis Table'!C75,'Data Table'!$A$4:$A$128,0))</f>
        <v>67.616292240727844</v>
      </c>
      <c r="M75" s="140">
        <f>INDEX('[3]60-Mile'!$V$4:$V$129,MATCH(J75,'[3]60-Mile'!$A$4:$A$129,0))</f>
        <v>9.7142857142857135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</v>
      </c>
      <c r="Q75" s="188"/>
      <c r="R75" s="143"/>
      <c r="S75" s="144">
        <f>('[4]Social Distancing Grades'!$M75)</f>
        <v>-1</v>
      </c>
      <c r="T75" s="144">
        <v>0.79825929575963095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366</v>
      </c>
      <c r="E76" s="68">
        <v>27</v>
      </c>
      <c r="F76" s="170" t="s">
        <v>76</v>
      </c>
      <c r="G76" s="171">
        <v>122</v>
      </c>
      <c r="H76" s="171">
        <f t="shared" si="3"/>
        <v>42</v>
      </c>
      <c r="I76" s="172">
        <f>INDEX('Data Table'!$F$4:$F$128,MATCH('Analysis Table'!C76,'Data Table'!$A$4:$A$128,0))</f>
        <v>2.1507385596295867E-2</v>
      </c>
      <c r="J76" s="189" t="s">
        <v>146</v>
      </c>
      <c r="K76" s="138">
        <f t="shared" si="4"/>
        <v>2.1507385596295867E-2</v>
      </c>
      <c r="L76" s="139">
        <f>INDEX('Data Table'!$BE$4:$BE$128,MATCH('Analysis Table'!C76,'Data Table'!$A$4:$A$128,0))</f>
        <v>319.87079250092836</v>
      </c>
      <c r="M76" s="140">
        <f>INDEX('[3]60-Mile'!$V$4:$V$129,MATCH(J76,'[3]60-Mile'!$A$4:$A$129,0))</f>
        <v>200.28571428571428</v>
      </c>
      <c r="N76" s="187"/>
      <c r="O76" s="141">
        <f>INDEX('[3]60-Mile'!$X$4:$X$129,MATCH(J76,'[3]60-Mile'!$A$4:$A$129,0))</f>
        <v>16.189483773897155</v>
      </c>
      <c r="P76" s="142">
        <f>INDEX('[3]60-Mile'!$AA$4:$AA$129,MATCH(J76,'[3]60-Mile'!$A$4:$A$129,0))</f>
        <v>4</v>
      </c>
      <c r="Q76" s="188"/>
      <c r="R76" s="143"/>
      <c r="S76" s="144">
        <f>('[4]Social Distancing Grades'!$M76)</f>
        <v>-1</v>
      </c>
      <c r="T76" s="144">
        <v>0.51068820558249484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364</v>
      </c>
      <c r="E77" s="68">
        <v>30</v>
      </c>
      <c r="F77" s="170" t="s">
        <v>153</v>
      </c>
      <c r="G77" s="171">
        <v>33</v>
      </c>
      <c r="H77" s="171">
        <f t="shared" si="3"/>
        <v>12</v>
      </c>
      <c r="I77" s="172">
        <f>INDEX('Data Table'!$F$4:$F$128,MATCH('Analysis Table'!C77,'Data Table'!$A$4:$A$128,0))</f>
        <v>1.6116668642812233</v>
      </c>
      <c r="J77" s="189" t="s">
        <v>147</v>
      </c>
      <c r="K77" s="138">
        <f t="shared" si="4"/>
        <v>1.6116668642812233</v>
      </c>
      <c r="L77" s="139">
        <f>INDEX('Data Table'!$BE$4:$BE$128,MATCH('Analysis Table'!C77,'Data Table'!$A$4:$A$128,0))</f>
        <v>1095.9186164630348</v>
      </c>
      <c r="M77" s="140">
        <f>INDEX('[3]60-Mile'!$V$4:$V$129,MATCH(J77,'[3]60-Mile'!$A$4:$A$129,0))</f>
        <v>408.57142857142856</v>
      </c>
      <c r="N77" s="187"/>
      <c r="O77" s="141">
        <f>INDEX('[3]60-Mile'!$X$4:$X$129,MATCH(J77,'[3]60-Mile'!$A$4:$A$129,0))</f>
        <v>66.996481106290787</v>
      </c>
      <c r="P77" s="142">
        <f>INDEX('[3]60-Mile'!$AA$4:$AA$129,MATCH(J77,'[3]60-Mile'!$A$4:$A$129,0))</f>
        <v>47</v>
      </c>
      <c r="Q77" s="188"/>
      <c r="R77" s="143"/>
      <c r="S77" s="144">
        <f>('[4]Social Distancing Grades'!$M77)</f>
        <v>-1</v>
      </c>
      <c r="T77" s="144">
        <v>0.71436440928401135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365</v>
      </c>
      <c r="E78" s="68">
        <v>33</v>
      </c>
      <c r="F78" s="170" t="s">
        <v>154</v>
      </c>
      <c r="G78" s="171">
        <v>98</v>
      </c>
      <c r="H78" s="171">
        <f t="shared" si="3"/>
        <v>100</v>
      </c>
      <c r="I78" s="172">
        <f>INDEX('Data Table'!$F$4:$F$128,MATCH('Analysis Table'!C78,'Data Table'!$A$4:$A$128,0))</f>
        <v>2.1494743304712155E-5</v>
      </c>
      <c r="J78" s="189" t="s">
        <v>132</v>
      </c>
      <c r="K78" s="138">
        <f t="shared" si="4"/>
        <v>2.1494743304712155E-5</v>
      </c>
      <c r="L78" s="139">
        <f>INDEX('Data Table'!$BE$4:$BE$128,MATCH('Analysis Table'!C78,'Data Table'!$A$4:$A$128,0))</f>
        <v>439.5699858833749</v>
      </c>
      <c r="M78" s="140">
        <f>INDEX('[3]60-Mile'!$V$4:$V$129,MATCH(J78,'[3]60-Mile'!$A$4:$A$129,0))</f>
        <v>37.285714285714285</v>
      </c>
      <c r="N78" s="187"/>
      <c r="O78" s="141">
        <f>INDEX('[3]60-Mile'!$X$4:$X$129,MATCH(J78,'[3]60-Mile'!$A$4:$A$129,0))</f>
        <v>2.606146161363883</v>
      </c>
      <c r="P78" s="142">
        <f>INDEX('[3]60-Mile'!$AA$4:$AA$129,MATCH(J78,'[3]60-Mile'!$A$4:$A$129,0))</f>
        <v>0</v>
      </c>
      <c r="Q78" s="188"/>
      <c r="R78" s="143"/>
      <c r="S78" s="144">
        <f>('[4]Social Distancing Grades'!$M78)</f>
        <v>-1</v>
      </c>
      <c r="T78" s="144">
        <v>0.89491627358490566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>
        <v>59</v>
      </c>
      <c r="H79" s="171">
        <f t="shared" si="3"/>
        <v>17</v>
      </c>
      <c r="I79" s="172">
        <f>INDEX('Data Table'!$F$4:$F$128,MATCH('Analysis Table'!C79,'Data Table'!$A$4:$A$128,0))</f>
        <v>0.2891990305962831</v>
      </c>
      <c r="J79" s="189" t="s">
        <v>219</v>
      </c>
      <c r="K79" s="138">
        <f t="shared" si="4"/>
        <v>0.2891990305962831</v>
      </c>
      <c r="L79" s="139">
        <f>INDEX('Data Table'!$BE$4:$BE$128,MATCH('Analysis Table'!C79,'Data Table'!$A$4:$A$128,0))</f>
        <v>367.26963855103344</v>
      </c>
      <c r="M79" s="140">
        <f>INDEX('[3]60-Mile'!$V$4:$V$129,MATCH(J79,'[3]60-Mile'!$A$4:$A$129,0))</f>
        <v>57.571428571428569</v>
      </c>
      <c r="N79" s="187"/>
      <c r="O79" s="141">
        <f>INDEX('[3]60-Mile'!$X$4:$X$129,MATCH(J79,'[3]60-Mile'!$A$4:$A$129,0))</f>
        <v>19.117293923731324</v>
      </c>
      <c r="P79" s="142">
        <f>INDEX('[3]60-Mile'!$AA$4:$AA$129,MATCH(J79,'[3]60-Mile'!$A$4:$A$129,0))</f>
        <v>4.5714285714285712</v>
      </c>
      <c r="Q79" s="188"/>
      <c r="R79" s="143"/>
      <c r="S79" s="144">
        <f>('[4]Social Distancing Grades'!$M79)</f>
        <v>-1</v>
      </c>
      <c r="T79" s="144">
        <v>0.82096059268600252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368</v>
      </c>
      <c r="E80" s="68">
        <v>35</v>
      </c>
      <c r="F80" s="170" t="s">
        <v>74</v>
      </c>
      <c r="G80" s="171">
        <v>26</v>
      </c>
      <c r="H80" s="171">
        <f t="shared" si="3"/>
        <v>22</v>
      </c>
      <c r="I80" s="172">
        <f>INDEX('Data Table'!$F$4:$F$128,MATCH('Analysis Table'!C80,'Data Table'!$A$4:$A$128,0))</f>
        <v>0.15564993348505538</v>
      </c>
      <c r="J80" s="189" t="s">
        <v>131</v>
      </c>
      <c r="K80" s="138">
        <f t="shared" si="4"/>
        <v>0.15564993348505538</v>
      </c>
      <c r="L80" s="139">
        <f>INDEX('Data Table'!$BE$4:$BE$128,MATCH('Analysis Table'!C80,'Data Table'!$A$4:$A$128,0))</f>
        <v>616.56545216887105</v>
      </c>
      <c r="M80" s="140">
        <f>INDEX('[3]60-Mile'!$V$4:$V$129,MATCH(J80,'[3]60-Mile'!$A$4:$A$129,0))</f>
        <v>1306.8571428571429</v>
      </c>
      <c r="N80" s="187"/>
      <c r="O80" s="141">
        <f>INDEX('[3]60-Mile'!$X$4:$X$129,MATCH(J80,'[3]60-Mile'!$A$4:$A$129,0))</f>
        <v>24.699914775238543</v>
      </c>
      <c r="P80" s="142">
        <f>INDEX('[3]60-Mile'!$AA$4:$AA$129,MATCH(J80,'[3]60-Mile'!$A$4:$A$129,0))</f>
        <v>40</v>
      </c>
      <c r="Q80" s="188"/>
      <c r="R80" s="143"/>
      <c r="S80" s="144">
        <f>('[4]Social Distancing Grades'!$M80)</f>
        <v>-1</v>
      </c>
      <c r="T80" s="144">
        <v>0.75388447761194033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368</v>
      </c>
      <c r="E81" s="68">
        <v>36</v>
      </c>
      <c r="F81" s="170" t="s">
        <v>74</v>
      </c>
      <c r="G81" s="171">
        <v>100</v>
      </c>
      <c r="H81" s="171">
        <f t="shared" si="3"/>
        <v>87</v>
      </c>
      <c r="I81" s="172">
        <f>INDEX('Data Table'!$F$4:$F$128,MATCH('Analysis Table'!C81,'Data Table'!$A$4:$A$128,0))</f>
        <v>4.3299806660797714E-4</v>
      </c>
      <c r="J81" s="189" t="s">
        <v>109</v>
      </c>
      <c r="K81" s="138">
        <f t="shared" si="4"/>
        <v>4.3299806660797714E-4</v>
      </c>
      <c r="L81" s="139">
        <f>INDEX('Data Table'!$BE$4:$BE$128,MATCH('Analysis Table'!C81,'Data Table'!$A$4:$A$128,0))</f>
        <v>199.94618143668313</v>
      </c>
      <c r="M81" s="140">
        <f>INDEX('[3]60-Mile'!$V$4:$V$129,MATCH(J81,'[3]60-Mile'!$A$4:$A$129,0))</f>
        <v>23</v>
      </c>
      <c r="N81" s="187"/>
      <c r="O81" s="141">
        <f>INDEX('[3]60-Mile'!$X$4:$X$129,MATCH(J81,'[3]60-Mile'!$A$4:$A$129,0))</f>
        <v>7.2666414605040996</v>
      </c>
      <c r="P81" s="142">
        <f>INDEX('[3]60-Mile'!$AA$4:$AA$129,MATCH(J81,'[3]60-Mile'!$A$4:$A$129,0))</f>
        <v>0.42857142857142855</v>
      </c>
      <c r="Q81" s="188"/>
      <c r="R81" s="143"/>
      <c r="S81" s="144">
        <f>('[4]Social Distancing Grades'!$M81)</f>
        <v>-1</v>
      </c>
      <c r="T81" s="144">
        <v>0.86047278750591571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369</v>
      </c>
      <c r="E82" s="68">
        <v>37</v>
      </c>
      <c r="F82" s="170" t="s">
        <v>154</v>
      </c>
      <c r="G82" s="171">
        <v>121</v>
      </c>
      <c r="H82" s="171">
        <f t="shared" si="3"/>
        <v>124</v>
      </c>
      <c r="I82" s="172">
        <f>INDEX('Data Table'!$F$4:$F$128,MATCH('Analysis Table'!C82,'Data Table'!$A$4:$A$128,0))</f>
        <v>7.5131547370171333E-19</v>
      </c>
      <c r="J82" s="189" t="s">
        <v>112</v>
      </c>
      <c r="K82" s="138">
        <f t="shared" si="4"/>
        <v>7.5131547370171333E-19</v>
      </c>
      <c r="L82" s="139">
        <f>INDEX('Data Table'!$BE$4:$BE$128,MATCH('Analysis Table'!C82,'Data Table'!$A$4:$A$128,0))</f>
        <v>88.798025792728893</v>
      </c>
      <c r="M82" s="140">
        <f>INDEX('[3]60-Mile'!$V$4:$V$129,MATCH(J82,'[3]60-Mile'!$A$4:$A$129,0))</f>
        <v>0.14285714285714285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365</v>
      </c>
      <c r="E83" s="68">
        <v>39</v>
      </c>
      <c r="F83" s="170" t="s">
        <v>154</v>
      </c>
      <c r="G83" s="171">
        <v>34</v>
      </c>
      <c r="H83" s="171">
        <f t="shared" si="3"/>
        <v>95</v>
      </c>
      <c r="I83" s="172">
        <f>INDEX('Data Table'!$F$4:$F$128,MATCH('Analysis Table'!C83,'Data Table'!$A$4:$A$128,0))</f>
        <v>8.423195759553485E-5</v>
      </c>
      <c r="J83" s="189" t="s">
        <v>163</v>
      </c>
      <c r="K83" s="138">
        <f t="shared" si="4"/>
        <v>8.423195759553485E-5</v>
      </c>
      <c r="L83" s="139">
        <f>INDEX('Data Table'!$BE$4:$BE$128,MATCH('Analysis Table'!C83,'Data Table'!$A$4:$A$128,0))</f>
        <v>210.22977001816344</v>
      </c>
      <c r="M83" s="140">
        <f>INDEX('[3]60-Mile'!$V$4:$V$129,MATCH(J83,'[3]60-Mile'!$A$4:$A$129,0))</f>
        <v>13.571428571428571</v>
      </c>
      <c r="N83" s="187"/>
      <c r="O83" s="141">
        <f>INDEX('[3]60-Mile'!$X$4:$X$129,MATCH(J83,'[3]60-Mile'!$A$4:$A$129,0))</f>
        <v>2.6477301009844263</v>
      </c>
      <c r="P83" s="142">
        <f>INDEX('[3]60-Mile'!$AA$4:$AA$129,MATCH(J83,'[3]60-Mile'!$A$4:$A$129,0))</f>
        <v>0.2857142857142857</v>
      </c>
      <c r="Q83" s="188"/>
      <c r="R83" s="143"/>
      <c r="S83" s="144">
        <f>('[4]Social Distancing Grades'!$M83)</f>
        <v>-1</v>
      </c>
      <c r="T83" s="144">
        <v>0.89912709034965388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364</v>
      </c>
      <c r="E84" s="68">
        <v>41</v>
      </c>
      <c r="F84" s="170" t="s">
        <v>153</v>
      </c>
      <c r="G84" s="171">
        <v>103</v>
      </c>
      <c r="H84" s="171">
        <f t="shared" si="3"/>
        <v>90</v>
      </c>
      <c r="I84" s="172">
        <f>INDEX('Data Table'!$F$4:$F$128,MATCH('Analysis Table'!C84,'Data Table'!$A$4:$A$128,0))</f>
        <v>2.8152067712029067E-4</v>
      </c>
      <c r="J84" s="189" t="s">
        <v>144</v>
      </c>
      <c r="K84" s="138">
        <f t="shared" si="4"/>
        <v>2.8152067712029067E-4</v>
      </c>
      <c r="L84" s="139">
        <f>INDEX('Data Table'!$BE$4:$BE$128,MATCH('Analysis Table'!C84,'Data Table'!$A$4:$A$128,0))</f>
        <v>110.75607087894089</v>
      </c>
      <c r="M84" s="140">
        <f>INDEX('[3]60-Mile'!$V$4:$V$129,MATCH(J84,'[3]60-Mile'!$A$4:$A$129,0))</f>
        <v>25.857142857142858</v>
      </c>
      <c r="N84" s="187"/>
      <c r="O84" s="141">
        <f>INDEX('[3]60-Mile'!$X$4:$X$129,MATCH(J84,'[3]60-Mile'!$A$4:$A$129,0))</f>
        <v>4.4500207049574465</v>
      </c>
      <c r="P84" s="142">
        <f>INDEX('[3]60-Mile'!$AA$4:$AA$129,MATCH(J84,'[3]60-Mile'!$A$4:$A$129,0))</f>
        <v>0.2857142857142857</v>
      </c>
      <c r="Q84" s="188"/>
      <c r="R84" s="143"/>
      <c r="S84" s="144">
        <f>('[4]Social Distancing Grades'!$M84)</f>
        <v>-1</v>
      </c>
      <c r="T84" s="144">
        <v>0.94912697465148299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365</v>
      </c>
      <c r="E85" s="68">
        <v>45</v>
      </c>
      <c r="F85" s="170" t="s">
        <v>154</v>
      </c>
      <c r="G85" s="171">
        <v>104</v>
      </c>
      <c r="H85" s="171">
        <f t="shared" si="3"/>
        <v>97</v>
      </c>
      <c r="I85" s="172">
        <f>INDEX('Data Table'!$F$4:$F$128,MATCH('Analysis Table'!C85,'Data Table'!$A$4:$A$128,0))</f>
        <v>4.5170397052101324E-5</v>
      </c>
      <c r="J85" s="189" t="s">
        <v>188</v>
      </c>
      <c r="K85" s="138">
        <f t="shared" si="4"/>
        <v>4.5170397052101324E-5</v>
      </c>
      <c r="L85" s="139">
        <f>INDEX('Data Table'!$BE$4:$BE$128,MATCH('Analysis Table'!C85,'Data Table'!$A$4:$A$128,0))</f>
        <v>419.62938430366529</v>
      </c>
      <c r="M85" s="140">
        <f>INDEX('[3]60-Mile'!$V$4:$V$129,MATCH(J85,'[3]60-Mile'!$A$4:$A$129,0))</f>
        <v>19.571428571428573</v>
      </c>
      <c r="N85" s="187"/>
      <c r="O85" s="141">
        <f>INDEX('[3]60-Mile'!$X$4:$X$129,MATCH(J85,'[3]60-Mile'!$A$4:$A$129,0))</f>
        <v>20.127572212239759</v>
      </c>
      <c r="P85" s="142">
        <f>INDEX('[3]60-Mile'!$AA$4:$AA$129,MATCH(J85,'[3]60-Mile'!$A$4:$A$129,0))</f>
        <v>0.42857142857142855</v>
      </c>
      <c r="Q85" s="188"/>
      <c r="R85" s="143"/>
      <c r="S85" s="144">
        <f>('[4]Social Distancing Grades'!$M85)</f>
        <v>-1</v>
      </c>
      <c r="T85" s="144">
        <v>0.9880466670747553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363</v>
      </c>
      <c r="E86" s="68">
        <v>50</v>
      </c>
      <c r="F86" s="170" t="s">
        <v>74</v>
      </c>
      <c r="G86" s="171">
        <v>125</v>
      </c>
      <c r="H86" s="171">
        <f t="shared" si="3"/>
        <v>112</v>
      </c>
      <c r="I86" s="172">
        <f>INDEX('Data Table'!$F$4:$F$128,MATCH('Analysis Table'!C86,'Data Table'!$A$4:$A$128,0))</f>
        <v>1.7440993013945455E-6</v>
      </c>
      <c r="J86" s="189" t="s">
        <v>107</v>
      </c>
      <c r="K86" s="138">
        <f t="shared" si="4"/>
        <v>1.7440993013945455E-6</v>
      </c>
      <c r="L86" s="139">
        <f>INDEX('Data Table'!$BE$4:$BE$128,MATCH('Analysis Table'!C86,'Data Table'!$A$4:$A$128,0))</f>
        <v>144.24101362094117</v>
      </c>
      <c r="M86" s="140">
        <f>INDEX('[3]60-Mile'!$V$4:$V$129,MATCH(J86,'[3]60-Mile'!$A$4:$A$129,0))</f>
        <v>4.8571428571428568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0.89491627358490566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364</v>
      </c>
      <c r="E87" s="68">
        <v>51</v>
      </c>
      <c r="F87" s="170" t="s">
        <v>155</v>
      </c>
      <c r="G87" s="171">
        <v>119</v>
      </c>
      <c r="H87" s="171">
        <f t="shared" si="3"/>
        <v>116</v>
      </c>
      <c r="I87" s="172">
        <f>INDEX('Data Table'!$F$4:$F$128,MATCH('Analysis Table'!C87,'Data Table'!$A$4:$A$128,0))</f>
        <v>7.1139639488414572E-7</v>
      </c>
      <c r="J87" s="189" t="s">
        <v>128</v>
      </c>
      <c r="K87" s="138">
        <f t="shared" si="4"/>
        <v>7.1139639488414572E-7</v>
      </c>
      <c r="L87" s="139">
        <f>INDEX('Data Table'!$BE$4:$BE$128,MATCH('Analysis Table'!C87,'Data Table'!$A$4:$A$128,0))</f>
        <v>340.63109652246618</v>
      </c>
      <c r="M87" s="140">
        <f>INDEX('[3]60-Mile'!$V$4:$V$129,MATCH(J87,'[3]60-Mile'!$A$4:$A$129,0))</f>
        <v>1.2857142857142858</v>
      </c>
      <c r="N87" s="187"/>
      <c r="O87" s="141">
        <f>INDEX('[3]60-Mile'!$X$4:$X$129,MATCH(J87,'[3]60-Mile'!$A$4:$A$129,0))</f>
        <v>4.64496949803363</v>
      </c>
      <c r="P87" s="142">
        <f>INDEX('[3]60-Mile'!$AA$4:$AA$129,MATCH(J87,'[3]60-Mile'!$A$4:$A$129,0))</f>
        <v>0.14285714285714285</v>
      </c>
      <c r="Q87" s="188"/>
      <c r="R87" s="143"/>
      <c r="S87" s="144">
        <f>('[4]Social Distancing Grades'!$M87)</f>
        <v>-1</v>
      </c>
      <c r="T87" s="144">
        <v>0.92216678625291182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368</v>
      </c>
      <c r="E88" s="68">
        <v>56</v>
      </c>
      <c r="F88" s="170" t="s">
        <v>157</v>
      </c>
      <c r="G88" s="171">
        <v>10</v>
      </c>
      <c r="H88" s="171">
        <f t="shared" si="3"/>
        <v>5</v>
      </c>
      <c r="I88" s="172">
        <f>INDEX('Data Table'!$F$4:$F$128,MATCH('Analysis Table'!C88,'Data Table'!$A$4:$A$128,0))</f>
        <v>9.2251237382982616</v>
      </c>
      <c r="J88" s="189" t="s">
        <v>139</v>
      </c>
      <c r="K88" s="138">
        <f t="shared" si="4"/>
        <v>9.2251237382982616</v>
      </c>
      <c r="L88" s="139">
        <f>INDEX('Data Table'!$BE$4:$BE$128,MATCH('Analysis Table'!C88,'Data Table'!$A$4:$A$128,0))</f>
        <v>1425.0035497677436</v>
      </c>
      <c r="M88" s="140">
        <f>INDEX('[3]60-Mile'!$V$4:$V$129,MATCH(J88,'[3]60-Mile'!$A$4:$A$129,0))</f>
        <v>574</v>
      </c>
      <c r="N88" s="187"/>
      <c r="O88" s="141">
        <f>INDEX('[3]60-Mile'!$X$4:$X$129,MATCH(J88,'[3]60-Mile'!$A$4:$A$129,0))</f>
        <v>94.335077790624553</v>
      </c>
      <c r="P88" s="142">
        <f>INDEX('[3]60-Mile'!$AA$4:$AA$129,MATCH(J88,'[3]60-Mile'!$A$4:$A$129,0))</f>
        <v>65.857142857142861</v>
      </c>
      <c r="Q88" s="188"/>
      <c r="R88" s="143"/>
      <c r="S88" s="144">
        <f>('[4]Social Distancing Grades'!$M88)</f>
        <v>-1</v>
      </c>
      <c r="T88" s="144">
        <v>0.73282851985559572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369</v>
      </c>
      <c r="E89" s="68">
        <v>72</v>
      </c>
      <c r="F89" s="170" t="s">
        <v>76</v>
      </c>
      <c r="G89" s="171">
        <v>20</v>
      </c>
      <c r="H89" s="171">
        <f t="shared" si="3"/>
        <v>120</v>
      </c>
      <c r="I89" s="172">
        <f>INDEX('Data Table'!$F$4:$F$128,MATCH('Analysis Table'!C89,'Data Table'!$A$4:$A$128,0))</f>
        <v>4.7385557016535624E-8</v>
      </c>
      <c r="J89" s="189" t="s">
        <v>169</v>
      </c>
      <c r="K89" s="138">
        <f t="shared" si="4"/>
        <v>4.7385557016535624E-8</v>
      </c>
      <c r="L89" s="139">
        <f>INDEX('Data Table'!$BE$4:$BE$128,MATCH('Analysis Table'!C89,'Data Table'!$A$4:$A$128,0))</f>
        <v>45.353661076810837</v>
      </c>
      <c r="M89" s="140">
        <f>INDEX('[3]60-Mile'!$V$4:$V$129,MATCH(J89,'[3]60-Mile'!$A$4:$A$129,0))</f>
        <v>3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368</v>
      </c>
      <c r="E90" s="68">
        <v>60</v>
      </c>
      <c r="F90" s="170" t="s">
        <v>76</v>
      </c>
      <c r="G90" s="171">
        <v>62</v>
      </c>
      <c r="H90" s="171">
        <f t="shared" si="3"/>
        <v>57</v>
      </c>
      <c r="I90" s="172">
        <f>INDEX('Data Table'!$F$4:$F$128,MATCH('Analysis Table'!C90,'Data Table'!$A$4:$A$128,0))</f>
        <v>6.8081879085188967E-3</v>
      </c>
      <c r="J90" s="189" t="s">
        <v>140</v>
      </c>
      <c r="K90" s="138">
        <f t="shared" si="4"/>
        <v>6.8081879085188967E-3</v>
      </c>
      <c r="L90" s="139">
        <f>INDEX('Data Table'!$BE$4:$BE$128,MATCH('Analysis Table'!C90,'Data Table'!$A$4:$A$128,0))</f>
        <v>419.34857743939085</v>
      </c>
      <c r="M90" s="140">
        <f>INDEX('[3]60-Mile'!$V$4:$V$129,MATCH(J90,'[3]60-Mile'!$A$4:$A$129,0))</f>
        <v>240.28571428571428</v>
      </c>
      <c r="N90" s="187"/>
      <c r="O90" s="141">
        <f>INDEX('[3]60-Mile'!$X$4:$X$129,MATCH(J90,'[3]60-Mile'!$A$4:$A$129,0))</f>
        <v>4.956838976824951</v>
      </c>
      <c r="P90" s="142">
        <f>INDEX('[3]60-Mile'!$AA$4:$AA$129,MATCH(J90,'[3]60-Mile'!$A$4:$A$129,0))</f>
        <v>1.5714285714285714</v>
      </c>
      <c r="Q90" s="188"/>
      <c r="R90" s="143"/>
      <c r="S90" s="144">
        <f>('[4]Social Distancing Grades'!$M90)</f>
        <v>-1</v>
      </c>
      <c r="T90" s="144">
        <v>0.92049697295921262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366</v>
      </c>
      <c r="E91" s="68">
        <v>61</v>
      </c>
      <c r="F91" s="170" t="s">
        <v>76</v>
      </c>
      <c r="G91" s="171">
        <v>114</v>
      </c>
      <c r="H91" s="171">
        <f t="shared" si="3"/>
        <v>107</v>
      </c>
      <c r="I91" s="172">
        <f>INDEX('Data Table'!$F$4:$F$128,MATCH('Analysis Table'!C91,'Data Table'!$A$4:$A$128,0))</f>
        <v>4.4614260825431376E-6</v>
      </c>
      <c r="J91" s="189" t="s">
        <v>111</v>
      </c>
      <c r="K91" s="138">
        <f t="shared" si="4"/>
        <v>4.4614260825431376E-6</v>
      </c>
      <c r="L91" s="139">
        <f>INDEX('Data Table'!$BE$4:$BE$128,MATCH('Analysis Table'!C91,'Data Table'!$A$4:$A$128,0))</f>
        <v>419.69301853439976</v>
      </c>
      <c r="M91" s="140">
        <f>INDEX('[3]60-Mile'!$V$4:$V$129,MATCH(J91,'[3]60-Mile'!$A$4:$A$129,0))</f>
        <v>71</v>
      </c>
      <c r="N91" s="187"/>
      <c r="O91" s="141">
        <f>INDEX('[3]60-Mile'!$X$4:$X$129,MATCH(J91,'[3]60-Mile'!$A$4:$A$129,0))</f>
        <v>2.4502511507429512</v>
      </c>
      <c r="P91" s="142">
        <f>INDEX('[3]60-Mile'!$AA$4:$AA$129,MATCH(J91,'[3]60-Mile'!$A$4:$A$129,0))</f>
        <v>0.14285714285714285</v>
      </c>
      <c r="Q91" s="188"/>
      <c r="R91" s="143"/>
      <c r="S91" s="144">
        <f>('[4]Social Distancing Grades'!$M91)</f>
        <v>-1</v>
      </c>
      <c r="T91" s="144">
        <v>0.65749797674050314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373</v>
      </c>
      <c r="E92" s="68">
        <v>67</v>
      </c>
      <c r="F92" s="170" t="s">
        <v>153</v>
      </c>
      <c r="G92" s="171">
        <v>42</v>
      </c>
      <c r="H92" s="171">
        <f t="shared" si="3"/>
        <v>6</v>
      </c>
      <c r="I92" s="172">
        <f>INDEX('Data Table'!$F$4:$F$128,MATCH('Analysis Table'!C92,'Data Table'!$A$4:$A$128,0))</f>
        <v>4.1492255525266648</v>
      </c>
      <c r="J92" s="189" t="s">
        <v>173</v>
      </c>
      <c r="K92" s="138">
        <f t="shared" si="4"/>
        <v>4.1492255525266648</v>
      </c>
      <c r="L92" s="139">
        <f>INDEX('Data Table'!$BE$4:$BE$128,MATCH('Analysis Table'!C92,'Data Table'!$A$4:$A$128,0))</f>
        <v>1049.5303530339327</v>
      </c>
      <c r="M92" s="140">
        <f>INDEX('[3]60-Mile'!$V$4:$V$129,MATCH(J92,'[3]60-Mile'!$A$4:$A$129,0))</f>
        <v>1241.2857142857142</v>
      </c>
      <c r="N92" s="187"/>
      <c r="O92" s="141">
        <f>INDEX('[3]60-Mile'!$X$4:$X$129,MATCH(J92,'[3]60-Mile'!$A$4:$A$129,0))</f>
        <v>42.880597117209902</v>
      </c>
      <c r="P92" s="142">
        <f>INDEX('[3]60-Mile'!$AA$4:$AA$129,MATCH(J92,'[3]60-Mile'!$A$4:$A$129,0))</f>
        <v>42.428571428571431</v>
      </c>
      <c r="Q92" s="188"/>
      <c r="R92" s="143"/>
      <c r="S92" s="144">
        <f>('[4]Social Distancing Grades'!$M92)</f>
        <v>-1</v>
      </c>
      <c r="T92" s="144">
        <v>0.13645433244915917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369</v>
      </c>
      <c r="E93" s="68">
        <v>40</v>
      </c>
      <c r="F93" s="170" t="s">
        <v>76</v>
      </c>
      <c r="G93" s="171">
        <v>120</v>
      </c>
      <c r="H93" s="171">
        <f t="shared" si="3"/>
        <v>123</v>
      </c>
      <c r="I93" s="172">
        <f>INDEX('Data Table'!$F$4:$F$128,MATCH('Analysis Table'!C93,'Data Table'!$A$4:$A$128,0))</f>
        <v>6.7751203075798705E-15</v>
      </c>
      <c r="J93" s="189" t="s">
        <v>187</v>
      </c>
      <c r="K93" s="138">
        <f t="shared" si="4"/>
        <v>6.7751203075798705E-15</v>
      </c>
      <c r="L93" s="139">
        <f>INDEX('Data Table'!$BE$4:$BE$128,MATCH('Analysis Table'!C93,'Data Table'!$A$4:$A$128,0))</f>
        <v>104.16666666666667</v>
      </c>
      <c r="M93" s="140">
        <f>INDEX('[3]60-Mile'!$V$4:$V$129,MATCH(J93,'[3]60-Mile'!$A$4:$A$129,0))</f>
        <v>9.2857142857142865</v>
      </c>
      <c r="N93" s="187"/>
      <c r="O93" s="141">
        <f>INDEX('[3]60-Mile'!$X$4:$X$129,MATCH(J93,'[3]60-Mile'!$A$4:$A$129,0))</f>
        <v>1.3888888888888891</v>
      </c>
      <c r="P93" s="142">
        <f>INDEX('[3]60-Mile'!$AA$4:$AA$129,MATCH(J93,'[3]60-Mile'!$A$4:$A$129,0))</f>
        <v>0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364</v>
      </c>
      <c r="E94" s="68">
        <v>71</v>
      </c>
      <c r="F94" s="170" t="s">
        <v>153</v>
      </c>
      <c r="G94" s="171">
        <v>1</v>
      </c>
      <c r="H94" s="171">
        <f t="shared" si="3"/>
        <v>1</v>
      </c>
      <c r="I94" s="172">
        <f>INDEX('Data Table'!$F$4:$F$128,MATCH('Analysis Table'!C94,'Data Table'!$A$4:$A$128,0))</f>
        <v>37.308677598328842</v>
      </c>
      <c r="J94" s="189" t="s">
        <v>254</v>
      </c>
      <c r="K94" s="138">
        <f t="shared" si="4"/>
        <v>37.308677598328842</v>
      </c>
      <c r="L94" s="139">
        <f>INDEX('Data Table'!$BE$4:$BE$128,MATCH('Analysis Table'!C94,'Data Table'!$A$4:$A$128,0))</f>
        <v>1565.8835630679439</v>
      </c>
      <c r="M94" s="140">
        <f>INDEX('[3]60-Mile'!$V$4:$V$129,MATCH(J94,'[3]60-Mile'!$A$4:$A$129,0))</f>
        <v>703.42857142857144</v>
      </c>
      <c r="N94" s="187"/>
      <c r="O94" s="141">
        <f>INDEX('[3]60-Mile'!$X$4:$X$129,MATCH(J94,'[3]60-Mile'!$A$4:$A$129,0))</f>
        <v>117.21365456182501</v>
      </c>
      <c r="P94" s="142">
        <f>INDEX('[3]60-Mile'!$AA$4:$AA$129,MATCH(J94,'[3]60-Mile'!$A$4:$A$129,0))</f>
        <v>94.571428571428569</v>
      </c>
      <c r="Q94" s="188"/>
      <c r="R94" s="143"/>
      <c r="S94" s="144">
        <f>('[4]Social Distancing Grades'!$M94)</f>
        <v>-1</v>
      </c>
      <c r="T94" s="144">
        <v>0.46202398523985233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363</v>
      </c>
      <c r="E95" s="68">
        <v>74</v>
      </c>
      <c r="F95" s="170" t="s">
        <v>157</v>
      </c>
      <c r="G95" s="171">
        <v>31</v>
      </c>
      <c r="H95" s="171">
        <f t="shared" si="3"/>
        <v>47</v>
      </c>
      <c r="I95" s="172">
        <f>INDEX('Data Table'!$F$4:$F$128,MATCH('Analysis Table'!C95,'Data Table'!$A$4:$A$128,0))</f>
        <v>1.4785028210992679E-2</v>
      </c>
      <c r="J95" s="189" t="s">
        <v>134</v>
      </c>
      <c r="K95" s="138">
        <f t="shared" si="4"/>
        <v>1.4785028210992679E-2</v>
      </c>
      <c r="L95" s="139">
        <f>INDEX('Data Table'!$BE$4:$BE$128,MATCH('Analysis Table'!C95,'Data Table'!$A$4:$A$128,0))</f>
        <v>447.52320284361286</v>
      </c>
      <c r="M95" s="140">
        <f>INDEX('[3]60-Mile'!$V$4:$V$129,MATCH(J95,'[3]60-Mile'!$A$4:$A$129,0))</f>
        <v>56.857142857142854</v>
      </c>
      <c r="N95" s="187"/>
      <c r="O95" s="141">
        <f>INDEX('[3]60-Mile'!$X$4:$X$129,MATCH(J95,'[3]60-Mile'!$A$4:$A$129,0))</f>
        <v>23.530397440891019</v>
      </c>
      <c r="P95" s="142">
        <f>INDEX('[3]60-Mile'!$AA$4:$AA$129,MATCH(J95,'[3]60-Mile'!$A$4:$A$129,0))</f>
        <v>2.1428571428571428</v>
      </c>
      <c r="Q95" s="188"/>
      <c r="R95" s="143"/>
      <c r="S95" s="144">
        <f>('[4]Social Distancing Grades'!$M95)</f>
        <v>-1</v>
      </c>
      <c r="T95" s="144">
        <v>0.56266157451889809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368</v>
      </c>
      <c r="E96" s="68">
        <v>75</v>
      </c>
      <c r="F96" s="170" t="s">
        <v>157</v>
      </c>
      <c r="G96" s="171">
        <v>53</v>
      </c>
      <c r="H96" s="171">
        <f t="shared" si="3"/>
        <v>86</v>
      </c>
      <c r="I96" s="172">
        <f>INDEX('Data Table'!$F$4:$F$128,MATCH('Analysis Table'!C96,'Data Table'!$A$4:$A$128,0))</f>
        <v>4.3538427940093883E-4</v>
      </c>
      <c r="J96" s="189" t="s">
        <v>125</v>
      </c>
      <c r="K96" s="138">
        <f t="shared" si="4"/>
        <v>4.3538427940093883E-4</v>
      </c>
      <c r="L96" s="139">
        <f>INDEX('Data Table'!$BE$4:$BE$128,MATCH('Analysis Table'!C96,'Data Table'!$A$4:$A$128,0))</f>
        <v>229.55747900472997</v>
      </c>
      <c r="M96" s="140">
        <f>INDEX('[3]60-Mile'!$V$4:$V$129,MATCH(J96,'[3]60-Mile'!$A$4:$A$129,0))</f>
        <v>24</v>
      </c>
      <c r="N96" s="187"/>
      <c r="O96" s="141">
        <f>INDEX('[3]60-Mile'!$X$4:$X$129,MATCH(J96,'[3]60-Mile'!$A$4:$A$129,0))</f>
        <v>9.9287976501845563</v>
      </c>
      <c r="P96" s="142">
        <f>INDEX('[3]60-Mile'!$AA$4:$AA$129,MATCH(J96,'[3]60-Mile'!$A$4:$A$129,0))</f>
        <v>0.5714285714285714</v>
      </c>
      <c r="Q96" s="188"/>
      <c r="R96" s="143"/>
      <c r="S96" s="144">
        <f>('[4]Social Distancing Grades'!$M96)</f>
        <v>-1</v>
      </c>
      <c r="T96" s="144">
        <v>0.65749797674050314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363</v>
      </c>
      <c r="E97" s="68">
        <v>73</v>
      </c>
      <c r="F97" s="170" t="s">
        <v>74</v>
      </c>
      <c r="G97" s="171">
        <v>13</v>
      </c>
      <c r="H97" s="171">
        <f t="shared" si="3"/>
        <v>79</v>
      </c>
      <c r="I97" s="172">
        <f>INDEX('Data Table'!$F$4:$F$128,MATCH('Analysis Table'!C97,'Data Table'!$A$4:$A$128,0))</f>
        <v>1.4755800175520314E-3</v>
      </c>
      <c r="J97" s="189" t="s">
        <v>136</v>
      </c>
      <c r="K97" s="138">
        <f t="shared" si="4"/>
        <v>1.4755800175520314E-3</v>
      </c>
      <c r="L97" s="139">
        <f>INDEX('Data Table'!$BE$4:$BE$128,MATCH('Analysis Table'!C97,'Data Table'!$A$4:$A$128,0))</f>
        <v>154.09597201655657</v>
      </c>
      <c r="M97" s="140">
        <f>INDEX('[3]60-Mile'!$V$4:$V$129,MATCH(J97,'[3]60-Mile'!$A$4:$A$129,0))</f>
        <v>112.28571428571429</v>
      </c>
      <c r="N97" s="187"/>
      <c r="O97" s="141">
        <f>INDEX('[3]60-Mile'!$X$4:$X$129,MATCH(J97,'[3]60-Mile'!$A$4:$A$129,0))</f>
        <v>3.4724884367854112</v>
      </c>
      <c r="P97" s="142">
        <f>INDEX('[3]60-Mile'!$AA$4:$AA$129,MATCH(J97,'[3]60-Mile'!$A$4:$A$129,0))</f>
        <v>0.5714285714285714</v>
      </c>
      <c r="Q97" s="188"/>
      <c r="R97" s="143"/>
      <c r="S97" s="144">
        <f>('[4]Social Distancing Grades'!$M97)</f>
        <v>-1</v>
      </c>
      <c r="T97" s="144">
        <v>0.89491627358490566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366</v>
      </c>
      <c r="E98" s="68">
        <v>69</v>
      </c>
      <c r="F98" s="170" t="s">
        <v>76</v>
      </c>
      <c r="G98" s="171">
        <v>70</v>
      </c>
      <c r="H98" s="171">
        <f t="shared" ref="H98:H126" si="5">_xlfn.RANK.EQ(I98,$I$2:$I$126)</f>
        <v>37</v>
      </c>
      <c r="I98" s="172">
        <f>INDEX('Data Table'!$F$4:$F$128,MATCH('Analysis Table'!C98,'Data Table'!$A$4:$A$128,0))</f>
        <v>3.3346907197682372E-2</v>
      </c>
      <c r="J98" s="189" t="s">
        <v>148</v>
      </c>
      <c r="K98" s="138">
        <f t="shared" si="4"/>
        <v>3.3346907197682372E-2</v>
      </c>
      <c r="L98" s="139">
        <f>INDEX('Data Table'!$BE$4:$BE$128,MATCH('Analysis Table'!C98,'Data Table'!$A$4:$A$128,0))</f>
        <v>351.04398746474504</v>
      </c>
      <c r="M98" s="140">
        <f>INDEX('[3]60-Mile'!$V$4:$V$129,MATCH(J98,'[3]60-Mile'!$A$4:$A$129,0))</f>
        <v>147.71428571428572</v>
      </c>
      <c r="N98" s="187"/>
      <c r="O98" s="141">
        <f>INDEX('[3]60-Mile'!$X$4:$X$129,MATCH(J98,'[3]60-Mile'!$A$4:$A$129,0))</f>
        <v>13.165084550137466</v>
      </c>
      <c r="P98" s="142">
        <f>INDEX('[3]60-Mile'!$AA$4:$AA$129,MATCH(J98,'[3]60-Mile'!$A$4:$A$129,0))</f>
        <v>2</v>
      </c>
      <c r="Q98" s="188"/>
      <c r="R98" s="143"/>
      <c r="S98" s="144">
        <f>('[4]Social Distancing Grades'!$M98)</f>
        <v>-1</v>
      </c>
      <c r="T98" s="144">
        <v>0.69718946113910563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363</v>
      </c>
      <c r="E99" s="68">
        <v>77</v>
      </c>
      <c r="F99" s="170" t="s">
        <v>74</v>
      </c>
      <c r="G99" s="171">
        <v>96</v>
      </c>
      <c r="H99" s="171">
        <f t="shared" si="5"/>
        <v>96</v>
      </c>
      <c r="I99" s="172">
        <f>INDEX('Data Table'!$F$4:$F$128,MATCH('Analysis Table'!C99,'Data Table'!$A$4:$A$128,0))</f>
        <v>5.2481898551143404E-5</v>
      </c>
      <c r="J99" s="189" t="s">
        <v>150</v>
      </c>
      <c r="K99" s="138">
        <f t="shared" si="4"/>
        <v>5.2481898551143404E-5</v>
      </c>
      <c r="L99" s="139">
        <f>INDEX('Data Table'!$BE$4:$BE$128,MATCH('Analysis Table'!C99,'Data Table'!$A$4:$A$128,0))</f>
        <v>142.92741329224944</v>
      </c>
      <c r="M99" s="140">
        <f>INDEX('[3]60-Mile'!$V$4:$V$129,MATCH(J99,'[3]60-Mile'!$A$4:$A$129,0))</f>
        <v>2.8571428571428572</v>
      </c>
      <c r="N99" s="187"/>
      <c r="O99" s="141">
        <f>INDEX('[3]60-Mile'!$X$4:$X$129,MATCH(J99,'[3]60-Mile'!$A$4:$A$129,0))</f>
        <v>1.856200172626616</v>
      </c>
      <c r="P99" s="142">
        <f>INDEX('[3]60-Mile'!$AA$4:$AA$129,MATCH(J99,'[3]60-Mile'!$A$4:$A$129,0))</f>
        <v>0.14285714285714285</v>
      </c>
      <c r="Q99" s="188"/>
      <c r="R99" s="143"/>
      <c r="S99" s="144">
        <f>('[4]Social Distancing Grades'!$M99)</f>
        <v>-1</v>
      </c>
      <c r="T99" s="144">
        <v>0.89491627358490566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364</v>
      </c>
      <c r="E100" s="68">
        <v>79</v>
      </c>
      <c r="F100" s="170" t="s">
        <v>153</v>
      </c>
      <c r="G100" s="171">
        <v>105</v>
      </c>
      <c r="H100" s="171">
        <f t="shared" si="5"/>
        <v>81</v>
      </c>
      <c r="I100" s="172">
        <f>INDEX('Data Table'!$F$4:$F$128,MATCH('Analysis Table'!C100,'Data Table'!$A$4:$A$128,0))</f>
        <v>1.2547903190716319E-3</v>
      </c>
      <c r="J100" s="189" t="s">
        <v>120</v>
      </c>
      <c r="K100" s="138">
        <f t="shared" si="4"/>
        <v>1.2547903190716319E-3</v>
      </c>
      <c r="L100" s="139">
        <f>INDEX('Data Table'!$BE$4:$BE$128,MATCH('Analysis Table'!C100,'Data Table'!$A$4:$A$128,0))</f>
        <v>214.45131733058994</v>
      </c>
      <c r="M100" s="140">
        <f>INDEX('[3]60-Mile'!$V$4:$V$129,MATCH(J100,'[3]60-Mile'!$A$4:$A$129,0))</f>
        <v>47.857142857142854</v>
      </c>
      <c r="N100" s="187"/>
      <c r="O100" s="141">
        <f>INDEX('[3]60-Mile'!$X$4:$X$129,MATCH(J100,'[3]60-Mile'!$A$4:$A$129,0))</f>
        <v>7.0311907321504901</v>
      </c>
      <c r="P100" s="142">
        <f>INDEX('[3]60-Mile'!$AA$4:$AA$129,MATCH(J100,'[3]60-Mile'!$A$4:$A$129,0))</f>
        <v>0.7142857142857143</v>
      </c>
      <c r="Q100" s="188"/>
      <c r="R100" s="143"/>
      <c r="S100" s="144">
        <f>('[4]Social Distancing Grades'!$M100)</f>
        <v>-1</v>
      </c>
      <c r="T100" s="144">
        <v>0.87332847176055894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372</v>
      </c>
      <c r="E101" s="68">
        <v>80</v>
      </c>
      <c r="F101" s="170" t="s">
        <v>157</v>
      </c>
      <c r="G101" s="171">
        <v>5</v>
      </c>
      <c r="H101" s="171">
        <f t="shared" si="5"/>
        <v>23</v>
      </c>
      <c r="I101" s="172">
        <f>INDEX('Data Table'!$F$4:$F$128,MATCH('Analysis Table'!C101,'Data Table'!$A$4:$A$128,0))</f>
        <v>0.13904746038284468</v>
      </c>
      <c r="J101" s="189" t="s">
        <v>123</v>
      </c>
      <c r="K101" s="138">
        <f t="shared" si="4"/>
        <v>0.13904746038284468</v>
      </c>
      <c r="L101" s="139">
        <f>INDEX('Data Table'!$BE$4:$BE$128,MATCH('Analysis Table'!C101,'Data Table'!$A$4:$A$128,0))</f>
        <v>523.64000496415383</v>
      </c>
      <c r="M101" s="140">
        <f>INDEX('[3]60-Mile'!$V$4:$V$129,MATCH(J101,'[3]60-Mile'!$A$4:$A$129,0))</f>
        <v>1425.1428571428571</v>
      </c>
      <c r="N101" s="187"/>
      <c r="O101" s="141">
        <f>INDEX('[3]60-Mile'!$X$4:$X$129,MATCH(J101,'[3]60-Mile'!$A$4:$A$129,0))</f>
        <v>20.390013231817097</v>
      </c>
      <c r="P101" s="142">
        <f>INDEX('[3]60-Mile'!$AA$4:$AA$129,MATCH(J101,'[3]60-Mile'!$A$4:$A$129,0))</f>
        <v>43.142857142857146</v>
      </c>
      <c r="Q101" s="188"/>
      <c r="R101" s="143"/>
      <c r="S101" s="144">
        <f>('[4]Social Distancing Grades'!$M101)</f>
        <v>-1</v>
      </c>
      <c r="T101" s="144">
        <v>0.75388447761194033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363</v>
      </c>
      <c r="E102" s="68">
        <v>82</v>
      </c>
      <c r="F102" s="170" t="s">
        <v>74</v>
      </c>
      <c r="G102" s="171">
        <v>55</v>
      </c>
      <c r="H102" s="171">
        <f t="shared" si="5"/>
        <v>35</v>
      </c>
      <c r="I102" s="172">
        <f>INDEX('Data Table'!$F$4:$F$128,MATCH('Analysis Table'!C102,'Data Table'!$A$4:$A$128,0))</f>
        <v>3.6313773963832299E-2</v>
      </c>
      <c r="J102" s="189" t="s">
        <v>102</v>
      </c>
      <c r="K102" s="138">
        <f t="shared" si="4"/>
        <v>3.6313773963832299E-2</v>
      </c>
      <c r="L102" s="139">
        <f>INDEX('Data Table'!$BE$4:$BE$128,MATCH('Analysis Table'!C102,'Data Table'!$A$4:$A$128,0))</f>
        <v>305.7675685496331</v>
      </c>
      <c r="M102" s="140">
        <f>INDEX('[3]60-Mile'!$V$4:$V$129,MATCH(J102,'[3]60-Mile'!$A$4:$A$129,0))</f>
        <v>618.28571428571433</v>
      </c>
      <c r="N102" s="187"/>
      <c r="O102" s="141">
        <f>INDEX('[3]60-Mile'!$X$4:$X$129,MATCH(J102,'[3]60-Mile'!$A$4:$A$129,0))</f>
        <v>10.751377823423979</v>
      </c>
      <c r="P102" s="142">
        <f>INDEX('[3]60-Mile'!$AA$4:$AA$129,MATCH(J102,'[3]60-Mile'!$A$4:$A$129,0))</f>
        <v>8.5714285714285712</v>
      </c>
      <c r="Q102" s="188"/>
      <c r="R102" s="143"/>
      <c r="S102" s="144">
        <f>('[4]Social Distancing Grades'!$M102)</f>
        <v>-1</v>
      </c>
      <c r="T102" s="144">
        <v>0.51068820558249484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364</v>
      </c>
      <c r="E103" s="68">
        <v>83</v>
      </c>
      <c r="F103" s="170" t="s">
        <v>153</v>
      </c>
      <c r="G103" s="171">
        <v>28</v>
      </c>
      <c r="H103" s="171">
        <f t="shared" si="5"/>
        <v>58</v>
      </c>
      <c r="I103" s="172">
        <f>INDEX('Data Table'!$F$4:$F$128,MATCH('Analysis Table'!C103,'Data Table'!$A$4:$A$128,0))</f>
        <v>6.4761402422390804E-3</v>
      </c>
      <c r="J103" s="189" t="s">
        <v>145</v>
      </c>
      <c r="K103" s="138">
        <f t="shared" si="4"/>
        <v>6.4761402422390804E-3</v>
      </c>
      <c r="L103" s="139">
        <f>INDEX('Data Table'!$BE$4:$BE$128,MATCH('Analysis Table'!C103,'Data Table'!$A$4:$A$128,0))</f>
        <v>176.22792301461433</v>
      </c>
      <c r="M103" s="140">
        <f>INDEX('[3]60-Mile'!$V$4:$V$129,MATCH(J103,'[3]60-Mile'!$A$4:$A$129,0))</f>
        <v>219.28571428571428</v>
      </c>
      <c r="N103" s="187"/>
      <c r="O103" s="141">
        <f>INDEX('[3]60-Mile'!$X$4:$X$129,MATCH(J103,'[3]60-Mile'!$A$4:$A$129,0))</f>
        <v>9.7773775388361734</v>
      </c>
      <c r="P103" s="142">
        <f>INDEX('[3]60-Mile'!$AA$4:$AA$129,MATCH(J103,'[3]60-Mile'!$A$4:$A$129,0))</f>
        <v>7.1428571428571432</v>
      </c>
      <c r="Q103" s="188"/>
      <c r="R103" s="143"/>
      <c r="S103" s="144">
        <f>('[4]Social Distancing Grades'!$M103)</f>
        <v>-1</v>
      </c>
      <c r="T103" s="144">
        <v>0.86047278750591571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365</v>
      </c>
      <c r="E104" s="68">
        <v>84</v>
      </c>
      <c r="F104" s="170" t="s">
        <v>154</v>
      </c>
      <c r="G104" s="171">
        <v>124</v>
      </c>
      <c r="H104" s="171">
        <f t="shared" si="5"/>
        <v>125</v>
      </c>
      <c r="I104" s="172">
        <f>INDEX('Data Table'!$F$4:$F$128,MATCH('Analysis Table'!C104,'Data Table'!$A$4:$A$128,0))</f>
        <v>6.03220854716047E-19</v>
      </c>
      <c r="J104" s="189" t="s">
        <v>105</v>
      </c>
      <c r="K104" s="138">
        <f t="shared" si="4"/>
        <v>6.03220854716047E-19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0.99981755725190835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363</v>
      </c>
      <c r="E105" s="68">
        <v>88</v>
      </c>
      <c r="F105" s="170" t="s">
        <v>74</v>
      </c>
      <c r="G105" s="171">
        <v>54</v>
      </c>
      <c r="H105" s="171">
        <f t="shared" si="5"/>
        <v>48</v>
      </c>
      <c r="I105" s="172">
        <f>INDEX('Data Table'!$F$4:$F$128,MATCH('Analysis Table'!C105,'Data Table'!$A$4:$A$128,0))</f>
        <v>1.3981473426992016E-2</v>
      </c>
      <c r="J105" s="189" t="s">
        <v>141</v>
      </c>
      <c r="K105" s="138">
        <f t="shared" si="4"/>
        <v>1.3981473426992016E-2</v>
      </c>
      <c r="L105" s="139">
        <f>INDEX('Data Table'!$BE$4:$BE$128,MATCH('Analysis Table'!C105,'Data Table'!$A$4:$A$128,0))</f>
        <v>655.87598607339442</v>
      </c>
      <c r="M105" s="140">
        <f>INDEX('[3]60-Mile'!$V$4:$V$129,MATCH(J105,'[3]60-Mile'!$A$4:$A$129,0))</f>
        <v>117</v>
      </c>
      <c r="N105" s="187"/>
      <c r="O105" s="141">
        <f>INDEX('[3]60-Mile'!$X$4:$X$129,MATCH(J105,'[3]60-Mile'!$A$4:$A$129,0))</f>
        <v>24.208021139519971</v>
      </c>
      <c r="P105" s="142">
        <f>INDEX('[3]60-Mile'!$AA$4:$AA$129,MATCH(J105,'[3]60-Mile'!$A$4:$A$129,0))</f>
        <v>4.2857142857142856</v>
      </c>
      <c r="Q105" s="188"/>
      <c r="R105" s="143"/>
      <c r="S105" s="144">
        <f>('[4]Social Distancing Grades'!$M105)</f>
        <v>-1</v>
      </c>
      <c r="T105" s="144">
        <v>0.90918478443040407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364</v>
      </c>
      <c r="E106" s="68">
        <v>70</v>
      </c>
      <c r="F106" s="170" t="s">
        <v>152</v>
      </c>
      <c r="G106" s="171">
        <v>97</v>
      </c>
      <c r="H106" s="171">
        <f t="shared" si="5"/>
        <v>75</v>
      </c>
      <c r="I106" s="172">
        <f>INDEX('Data Table'!$F$4:$F$128,MATCH('Analysis Table'!C106,'Data Table'!$A$4:$A$128,0))</f>
        <v>1.948120460666452E-3</v>
      </c>
      <c r="J106" s="189" t="s">
        <v>170</v>
      </c>
      <c r="K106" s="138">
        <f t="shared" si="4"/>
        <v>1.948120460666452E-3</v>
      </c>
      <c r="L106" s="139">
        <f>INDEX('Data Table'!$BE$4:$BE$128,MATCH('Analysis Table'!C106,'Data Table'!$A$4:$A$128,0))</f>
        <v>285.40622182044069</v>
      </c>
      <c r="M106" s="140">
        <f>INDEX('[3]60-Mile'!$V$4:$V$129,MATCH(J106,'[3]60-Mile'!$A$4:$A$129,0))</f>
        <v>105</v>
      </c>
      <c r="N106" s="187"/>
      <c r="O106" s="141">
        <f>INDEX('[3]60-Mile'!$X$4:$X$129,MATCH(J106,'[3]60-Mile'!$A$4:$A$129,0))</f>
        <v>16.969012571901477</v>
      </c>
      <c r="P106" s="142">
        <f>INDEX('[3]60-Mile'!$AA$4:$AA$129,MATCH(J106,'[3]60-Mile'!$A$4:$A$129,0))</f>
        <v>2.4285714285714284</v>
      </c>
      <c r="Q106" s="188"/>
      <c r="R106" s="143"/>
      <c r="S106" s="144">
        <f>('[4]Social Distancing Grades'!$M106)</f>
        <v>-1</v>
      </c>
      <c r="T106" s="144">
        <v>0.94912697465148299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364</v>
      </c>
      <c r="E107" s="68">
        <v>89</v>
      </c>
      <c r="F107" s="170" t="s">
        <v>153</v>
      </c>
      <c r="G107" s="171">
        <v>99</v>
      </c>
      <c r="H107" s="171">
        <f t="shared" si="5"/>
        <v>103</v>
      </c>
      <c r="I107" s="172">
        <f>INDEX('Data Table'!$F$4:$F$128,MATCH('Analysis Table'!C107,'Data Table'!$A$4:$A$128,0))</f>
        <v>1.3223154419633119E-5</v>
      </c>
      <c r="J107" s="189" t="s">
        <v>113</v>
      </c>
      <c r="K107" s="138">
        <f t="shared" si="4"/>
        <v>1.3223154419633119E-5</v>
      </c>
      <c r="L107" s="139">
        <f>INDEX('Data Table'!$BE$4:$BE$128,MATCH('Analysis Table'!C107,'Data Table'!$A$4:$A$128,0))</f>
        <v>109.1775094330568</v>
      </c>
      <c r="M107" s="140">
        <f>INDEX('[3]60-Mile'!$V$4:$V$129,MATCH(J107,'[3]60-Mile'!$A$4:$A$129,0))</f>
        <v>13</v>
      </c>
      <c r="N107" s="187"/>
      <c r="O107" s="141">
        <f>INDEX('[3]60-Mile'!$X$4:$X$129,MATCH(J107,'[3]60-Mile'!$A$4:$A$129,0))</f>
        <v>4.0791596931032208</v>
      </c>
      <c r="P107" s="142">
        <f>INDEX('[3]60-Mile'!$AA$4:$AA$129,MATCH(J107,'[3]60-Mile'!$A$4:$A$129,0))</f>
        <v>0.14285714285714285</v>
      </c>
      <c r="Q107" s="188"/>
      <c r="R107" s="143"/>
      <c r="S107" s="144">
        <f>('[4]Social Distancing Grades'!$M107)</f>
        <v>-1</v>
      </c>
      <c r="T107" s="144">
        <v>0.91201787702142068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365</v>
      </c>
      <c r="E108" s="68">
        <v>97</v>
      </c>
      <c r="F108" s="170" t="s">
        <v>154</v>
      </c>
      <c r="G108" s="171">
        <v>102</v>
      </c>
      <c r="H108" s="171">
        <f t="shared" si="5"/>
        <v>122</v>
      </c>
      <c r="I108" s="172">
        <f>INDEX('Data Table'!$F$4:$F$128,MATCH('Analysis Table'!C108,'Data Table'!$A$4:$A$128,0))</f>
        <v>1.2963168433588619E-11</v>
      </c>
      <c r="J108" s="189" t="s">
        <v>137</v>
      </c>
      <c r="K108" s="138">
        <f t="shared" si="4"/>
        <v>1.2963168433588619E-11</v>
      </c>
      <c r="L108" s="139">
        <f>INDEX('Data Table'!$BE$4:$BE$128,MATCH('Analysis Table'!C108,'Data Table'!$A$4:$A$128,0))</f>
        <v>65.756255650928225</v>
      </c>
      <c r="M108" s="140">
        <f>INDEX('[3]60-Mile'!$V$4:$V$129,MATCH(J108,'[3]60-Mile'!$A$4:$A$129,0))</f>
        <v>1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0.92216678625291182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366</v>
      </c>
      <c r="E109" s="68">
        <v>99</v>
      </c>
      <c r="F109" s="170" t="s">
        <v>76</v>
      </c>
      <c r="G109" s="171">
        <v>32</v>
      </c>
      <c r="H109" s="171">
        <f t="shared" si="5"/>
        <v>89</v>
      </c>
      <c r="I109" s="172">
        <f>INDEX('Data Table'!$F$4:$F$128,MATCH('Analysis Table'!C109,'Data Table'!$A$4:$A$128,0))</f>
        <v>2.9341107241481957E-4</v>
      </c>
      <c r="J109" s="189" t="s">
        <v>117</v>
      </c>
      <c r="K109" s="138">
        <f t="shared" si="4"/>
        <v>2.9341107241481957E-4</v>
      </c>
      <c r="L109" s="139">
        <f>INDEX('Data Table'!$BE$4:$BE$128,MATCH('Analysis Table'!C109,'Data Table'!$A$4:$A$128,0))</f>
        <v>611.14994156335217</v>
      </c>
      <c r="M109" s="140">
        <f>INDEX('[3]60-Mile'!$V$4:$V$129,MATCH(J109,'[3]60-Mile'!$A$4:$A$129,0))</f>
        <v>89</v>
      </c>
      <c r="N109" s="187"/>
      <c r="O109" s="141">
        <f>INDEX('[3]60-Mile'!$X$4:$X$129,MATCH(J109,'[3]60-Mile'!$A$4:$A$129,0))</f>
        <v>26.353782340674197</v>
      </c>
      <c r="P109" s="142">
        <f>INDEX('[3]60-Mile'!$AA$4:$AA$129,MATCH(J109,'[3]60-Mile'!$A$4:$A$129,0))</f>
        <v>0.8571428571428571</v>
      </c>
      <c r="Q109" s="188"/>
      <c r="R109" s="143"/>
      <c r="S109" s="144">
        <f>('[4]Social Distancing Grades'!$M109)</f>
        <v>-1</v>
      </c>
      <c r="T109" s="144">
        <v>0.5753102739726027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366</v>
      </c>
      <c r="E110" s="68">
        <v>100</v>
      </c>
      <c r="F110" s="170" t="s">
        <v>76</v>
      </c>
      <c r="G110" s="171">
        <v>123</v>
      </c>
      <c r="H110" s="171">
        <f t="shared" si="5"/>
        <v>108</v>
      </c>
      <c r="I110" s="172">
        <f>INDEX('Data Table'!$F$4:$F$128,MATCH('Analysis Table'!C110,'Data Table'!$A$4:$A$128,0))</f>
        <v>3.3289173239266598E-6</v>
      </c>
      <c r="J110" s="189" t="s">
        <v>133</v>
      </c>
      <c r="K110" s="138">
        <f t="shared" si="4"/>
        <v>3.3289173239266598E-6</v>
      </c>
      <c r="L110" s="139">
        <f>INDEX('Data Table'!$BE$4:$BE$128,MATCH('Analysis Table'!C110,'Data Table'!$A$4:$A$128,0))</f>
        <v>169.69943619090034</v>
      </c>
      <c r="M110" s="140">
        <f>INDEX('[3]60-Mile'!$V$4:$V$129,MATCH(J110,'[3]60-Mile'!$A$4:$A$129,0))</f>
        <v>3.8571428571428572</v>
      </c>
      <c r="N110" s="187"/>
      <c r="O110" s="141">
        <f>INDEX('[3]60-Mile'!$X$4:$X$129,MATCH(J110,'[3]60-Mile'!$A$4:$A$129,0))</f>
        <v>4.6072245119701458</v>
      </c>
      <c r="P110" s="142">
        <f>INDEX('[3]60-Mile'!$AA$4:$AA$129,MATCH(J110,'[3]60-Mile'!$A$4:$A$129,0))</f>
        <v>0</v>
      </c>
      <c r="Q110" s="188"/>
      <c r="R110" s="143"/>
      <c r="S110" s="144">
        <f>('[4]Social Distancing Grades'!$M110)</f>
        <v>-1</v>
      </c>
      <c r="T110" s="144">
        <v>0.95657949190551828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366</v>
      </c>
      <c r="E111" s="68">
        <v>105</v>
      </c>
      <c r="F111" s="170" t="s">
        <v>74</v>
      </c>
      <c r="G111" s="171">
        <v>12</v>
      </c>
      <c r="H111" s="171">
        <f t="shared" si="5"/>
        <v>111</v>
      </c>
      <c r="I111" s="172">
        <f>INDEX('Data Table'!$F$4:$F$128,MATCH('Analysis Table'!C111,'Data Table'!$A$4:$A$128,0))</f>
        <v>1.7491527673564895E-6</v>
      </c>
      <c r="J111" s="189" t="s">
        <v>124</v>
      </c>
      <c r="K111" s="138">
        <f t="shared" si="4"/>
        <v>1.7491527673564895E-6</v>
      </c>
      <c r="L111" s="139">
        <f>INDEX('Data Table'!$BE$4:$BE$128,MATCH('Analysis Table'!C111,'Data Table'!$A$4:$A$128,0))</f>
        <v>334.93403449485271</v>
      </c>
      <c r="M111" s="140">
        <f>INDEX('[3]60-Mile'!$V$4:$V$129,MATCH(J111,'[3]60-Mile'!$A$4:$A$129,0))</f>
        <v>124.71428571428571</v>
      </c>
      <c r="N111" s="187"/>
      <c r="O111" s="141">
        <f>INDEX('[3]60-Mile'!$X$4:$X$129,MATCH(J111,'[3]60-Mile'!$A$4:$A$129,0))</f>
        <v>16.014364399582657</v>
      </c>
      <c r="P111" s="142">
        <f>INDEX('[3]60-Mile'!$AA$4:$AA$129,MATCH(J111,'[3]60-Mile'!$A$4:$A$129,0))</f>
        <v>2.4285714285714284</v>
      </c>
      <c r="Q111" s="188"/>
      <c r="R111" s="143"/>
      <c r="S111" s="144">
        <f>('[4]Social Distancing Grades'!$M111)</f>
        <v>-0.8</v>
      </c>
      <c r="T111" s="144">
        <v>0.87085246331736377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366</v>
      </c>
      <c r="E112" s="68">
        <v>110</v>
      </c>
      <c r="F112" s="170" t="s">
        <v>155</v>
      </c>
      <c r="G112" s="171">
        <v>113</v>
      </c>
      <c r="H112" s="171">
        <f t="shared" si="5"/>
        <v>49</v>
      </c>
      <c r="I112" s="172">
        <f>INDEX('Data Table'!$F$4:$F$128,MATCH('Analysis Table'!C112,'Data Table'!$A$4:$A$128,0))</f>
        <v>1.2922389037501517E-2</v>
      </c>
      <c r="J112" s="189" t="s">
        <v>130</v>
      </c>
      <c r="K112" s="138">
        <f t="shared" si="4"/>
        <v>1.2922389037501517E-2</v>
      </c>
      <c r="L112" s="139">
        <f>INDEX('Data Table'!$BE$4:$BE$128,MATCH('Analysis Table'!C112,'Data Table'!$A$4:$A$128,0))</f>
        <v>614.55276264983411</v>
      </c>
      <c r="M112" s="140">
        <f>INDEX('[3]60-Mile'!$V$4:$V$129,MATCH(J112,'[3]60-Mile'!$A$4:$A$129,0))</f>
        <v>188.85714285714286</v>
      </c>
      <c r="N112" s="187"/>
      <c r="O112" s="141">
        <f>INDEX('[3]60-Mile'!$X$4:$X$129,MATCH(J112,'[3]60-Mile'!$A$4:$A$129,0))</f>
        <v>5.3914359876933382</v>
      </c>
      <c r="P112" s="142">
        <f>INDEX('[3]60-Mile'!$AA$4:$AA$129,MATCH(J112,'[3]60-Mile'!$A$4:$A$129,0))</f>
        <v>2</v>
      </c>
      <c r="Q112" s="188"/>
      <c r="R112" s="143"/>
      <c r="S112" s="144">
        <f>('[4]Social Distancing Grades'!$M112)</f>
        <v>-1</v>
      </c>
      <c r="T112" s="144">
        <v>0.82017317423207603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372</v>
      </c>
      <c r="E113" s="68">
        <v>112</v>
      </c>
      <c r="F113" s="170" t="s">
        <v>156</v>
      </c>
      <c r="G113" s="171">
        <v>44</v>
      </c>
      <c r="H113" s="171">
        <f t="shared" si="5"/>
        <v>62</v>
      </c>
      <c r="I113" s="172">
        <f>INDEX('Data Table'!$F$4:$F$128,MATCH('Analysis Table'!C113,'Data Table'!$A$4:$A$128,0))</f>
        <v>4.348722500356771E-3</v>
      </c>
      <c r="J113" s="189" t="s">
        <v>104</v>
      </c>
      <c r="K113" s="138">
        <f t="shared" si="4"/>
        <v>4.348722500356771E-3</v>
      </c>
      <c r="L113" s="139">
        <f>INDEX('Data Table'!$BE$4:$BE$128,MATCH('Analysis Table'!C113,'Data Table'!$A$4:$A$128,0))</f>
        <v>147.64485212194705</v>
      </c>
      <c r="M113" s="140">
        <f>INDEX('[3]60-Mile'!$V$4:$V$129,MATCH(J113,'[3]60-Mile'!$A$4:$A$129,0))</f>
        <v>107.57142857142857</v>
      </c>
      <c r="N113" s="187"/>
      <c r="O113" s="141">
        <f>INDEX('[3]60-Mile'!$X$4:$X$129,MATCH(J113,'[3]60-Mile'!$A$4:$A$129,0))</f>
        <v>3.9130137053305032</v>
      </c>
      <c r="P113" s="142">
        <f>INDEX('[3]60-Mile'!$AA$4:$AA$129,MATCH(J113,'[3]60-Mile'!$A$4:$A$129,0))</f>
        <v>1.1428571428571428</v>
      </c>
      <c r="Q113" s="188"/>
      <c r="R113" s="143"/>
      <c r="S113" s="144">
        <f>('[4]Social Distancing Grades'!$M113)</f>
        <v>-1</v>
      </c>
      <c r="T113" s="144">
        <v>0.86047278750591571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372</v>
      </c>
      <c r="E114" s="68">
        <v>115</v>
      </c>
      <c r="F114" s="170" t="s">
        <v>156</v>
      </c>
      <c r="G114" s="171">
        <v>78</v>
      </c>
      <c r="H114" s="171">
        <f t="shared" si="5"/>
        <v>70</v>
      </c>
      <c r="I114" s="172">
        <f>INDEX('Data Table'!$F$4:$F$128,MATCH('Analysis Table'!C114,'Data Table'!$A$4:$A$128,0))</f>
        <v>2.9215270435611466E-3</v>
      </c>
      <c r="J114" s="189" t="s">
        <v>213</v>
      </c>
      <c r="K114" s="138">
        <f t="shared" si="4"/>
        <v>2.9215270435611466E-3</v>
      </c>
      <c r="L114" s="139">
        <f>INDEX('Data Table'!$BE$4:$BE$128,MATCH('Analysis Table'!C114,'Data Table'!$A$4:$A$128,0))</f>
        <v>226.49570752909602</v>
      </c>
      <c r="M114" s="140">
        <f>INDEX('[3]60-Mile'!$V$4:$V$129,MATCH(J114,'[3]60-Mile'!$A$4:$A$129,0))</f>
        <v>25.285714285714285</v>
      </c>
      <c r="N114" s="187"/>
      <c r="O114" s="141">
        <f>INDEX('[3]60-Mile'!$X$4:$X$129,MATCH(J114,'[3]60-Mile'!$A$4:$A$129,0))</f>
        <v>12.35296641324593</v>
      </c>
      <c r="P114" s="142">
        <f>INDEX('[3]60-Mile'!$AA$4:$AA$129,MATCH(J114,'[3]60-Mile'!$A$4:$A$129,0))</f>
        <v>1.7142857142857142</v>
      </c>
      <c r="Q114" s="188"/>
      <c r="R114" s="143"/>
      <c r="S114" s="144">
        <f>('[4]Social Distancing Grades'!$M114)</f>
        <v>-1</v>
      </c>
      <c r="T114" s="144">
        <v>0.79306448820818942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368</v>
      </c>
      <c r="E115" s="68">
        <v>122</v>
      </c>
      <c r="F115" s="170" t="s">
        <v>152</v>
      </c>
      <c r="G115" s="171">
        <v>37</v>
      </c>
      <c r="H115" s="171">
        <f t="shared" si="5"/>
        <v>40</v>
      </c>
      <c r="I115" s="172">
        <f>INDEX('Data Table'!$F$4:$F$128,MATCH('Analysis Table'!C115,'Data Table'!$A$4:$A$128,0))</f>
        <v>2.5151369682659189E-2</v>
      </c>
      <c r="J115" s="189" t="s">
        <v>106</v>
      </c>
      <c r="K115" s="138">
        <f t="shared" si="4"/>
        <v>2.5151369682659189E-2</v>
      </c>
      <c r="L115" s="139">
        <f>INDEX('Data Table'!$BE$4:$BE$128,MATCH('Analysis Table'!C115,'Data Table'!$A$4:$A$128,0))</f>
        <v>469.5193234047577</v>
      </c>
      <c r="M115" s="140">
        <f>INDEX('[3]60-Mile'!$V$4:$V$129,MATCH(J115,'[3]60-Mile'!$A$4:$A$129,0))</f>
        <v>57.428571428571431</v>
      </c>
      <c r="N115" s="187"/>
      <c r="O115" s="141">
        <f>INDEX('[3]60-Mile'!$X$4:$X$129,MATCH(J115,'[3]60-Mile'!$A$4:$A$129,0))</f>
        <v>28.55956955016774</v>
      </c>
      <c r="P115" s="142">
        <f>INDEX('[3]60-Mile'!$AA$4:$AA$129,MATCH(J115,'[3]60-Mile'!$A$4:$A$129,0))</f>
        <v>2.7142857142857144</v>
      </c>
      <c r="Q115" s="188"/>
      <c r="R115" s="143"/>
      <c r="S115" s="144">
        <f>('[4]Social Distancing Grades'!$M115)</f>
        <v>-1</v>
      </c>
      <c r="T115" s="144">
        <v>0.5753102739726027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364</v>
      </c>
      <c r="E116" s="68">
        <v>128</v>
      </c>
      <c r="F116" s="170" t="s">
        <v>153</v>
      </c>
      <c r="G116" s="171">
        <v>56</v>
      </c>
      <c r="H116" s="171">
        <f t="shared" si="5"/>
        <v>19</v>
      </c>
      <c r="I116" s="172">
        <f>INDEX('Data Table'!$F$4:$F$128,MATCH('Analysis Table'!C116,'Data Table'!$A$4:$A$128,0))</f>
        <v>0.18146343706621137</v>
      </c>
      <c r="J116" s="189" t="s">
        <v>143</v>
      </c>
      <c r="K116" s="138">
        <f t="shared" si="4"/>
        <v>0.18146343706621137</v>
      </c>
      <c r="L116" s="139">
        <f>INDEX('Data Table'!$BE$4:$BE$128,MATCH('Analysis Table'!C116,'Data Table'!$A$4:$A$128,0))</f>
        <v>408.35763872962593</v>
      </c>
      <c r="M116" s="140">
        <f>INDEX('[3]60-Mile'!$V$4:$V$129,MATCH(J116,'[3]60-Mile'!$A$4:$A$129,0))</f>
        <v>142</v>
      </c>
      <c r="N116" s="187"/>
      <c r="O116" s="141">
        <f>INDEX('[3]60-Mile'!$X$4:$X$129,MATCH(J116,'[3]60-Mile'!$A$4:$A$129,0))</f>
        <v>31.264249347734001</v>
      </c>
      <c r="P116" s="142">
        <f>INDEX('[3]60-Mile'!$AA$4:$AA$129,MATCH(J116,'[3]60-Mile'!$A$4:$A$129,0))</f>
        <v>7</v>
      </c>
      <c r="Q116" s="188"/>
      <c r="R116" s="143"/>
      <c r="S116" s="144">
        <f>('[4]Social Distancing Grades'!$M116)</f>
        <v>-1</v>
      </c>
      <c r="T116" s="144">
        <v>0.65882652243589745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366</v>
      </c>
      <c r="E117" s="68">
        <v>130</v>
      </c>
      <c r="F117" s="170" t="s">
        <v>76</v>
      </c>
      <c r="G117" s="171">
        <v>91</v>
      </c>
      <c r="H117" s="171">
        <f t="shared" si="5"/>
        <v>46</v>
      </c>
      <c r="I117" s="172">
        <f>INDEX('Data Table'!$F$4:$F$128,MATCH('Analysis Table'!C117,'Data Table'!$A$4:$A$128,0))</f>
        <v>1.5302178366109427E-2</v>
      </c>
      <c r="J117" s="189" t="s">
        <v>103</v>
      </c>
      <c r="K117" s="138">
        <f t="shared" si="4"/>
        <v>1.5302178366109427E-2</v>
      </c>
      <c r="L117" s="139">
        <f>INDEX('Data Table'!$BE$4:$BE$128,MATCH('Analysis Table'!C117,'Data Table'!$A$4:$A$128,0))</f>
        <v>322.26843632072092</v>
      </c>
      <c r="M117" s="140">
        <f>INDEX('[3]60-Mile'!$V$4:$V$129,MATCH(J117,'[3]60-Mile'!$A$4:$A$129,0))</f>
        <v>263.57142857142856</v>
      </c>
      <c r="N117" s="187"/>
      <c r="O117" s="141">
        <f>INDEX('[3]60-Mile'!$X$4:$X$129,MATCH(J117,'[3]60-Mile'!$A$4:$A$129,0))</f>
        <v>7.6854639219573713</v>
      </c>
      <c r="P117" s="142">
        <f>INDEX('[3]60-Mile'!$AA$4:$AA$129,MATCH(J117,'[3]60-Mile'!$A$4:$A$129,0))</f>
        <v>2.5714285714285716</v>
      </c>
      <c r="Q117" s="188"/>
      <c r="R117" s="143"/>
      <c r="S117" s="144">
        <f>('[4]Social Distancing Grades'!$M117)</f>
        <v>-1</v>
      </c>
      <c r="T117" s="144">
        <v>0.74458350515463922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366</v>
      </c>
      <c r="E118" s="68">
        <v>131</v>
      </c>
      <c r="F118" s="170" t="s">
        <v>76</v>
      </c>
      <c r="G118" s="171">
        <v>84</v>
      </c>
      <c r="H118" s="171">
        <f t="shared" si="5"/>
        <v>52</v>
      </c>
      <c r="I118" s="172">
        <f>INDEX('Data Table'!$F$4:$F$128,MATCH('Analysis Table'!C118,'Data Table'!$A$4:$A$128,0))</f>
        <v>1.0174344575631456E-2</v>
      </c>
      <c r="J118" s="189" t="s">
        <v>135</v>
      </c>
      <c r="K118" s="138">
        <f t="shared" si="4"/>
        <v>1.0174344575631456E-2</v>
      </c>
      <c r="L118" s="139">
        <f>INDEX('Data Table'!$BE$4:$BE$128,MATCH('Analysis Table'!C118,'Data Table'!$A$4:$A$128,0))</f>
        <v>377.77499929078533</v>
      </c>
      <c r="M118" s="140">
        <f>INDEX('[3]60-Mile'!$V$4:$V$129,MATCH(J118,'[3]60-Mile'!$A$4:$A$129,0))</f>
        <v>162.42857142857142</v>
      </c>
      <c r="N118" s="187"/>
      <c r="O118" s="141">
        <f>INDEX('[3]60-Mile'!$X$4:$X$129,MATCH(J118,'[3]60-Mile'!$A$4:$A$129,0))</f>
        <v>17.073685825268424</v>
      </c>
      <c r="P118" s="142">
        <f>INDEX('[3]60-Mile'!$AA$4:$AA$129,MATCH(J118,'[3]60-Mile'!$A$4:$A$129,0))</f>
        <v>3.5714285714285716</v>
      </c>
      <c r="Q118" s="188"/>
      <c r="R118" s="143"/>
      <c r="S118" s="144">
        <f>('[4]Social Distancing Grades'!$M118)</f>
        <v>-1</v>
      </c>
      <c r="T118" s="144">
        <v>0.83462417225354024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363</v>
      </c>
      <c r="E119" s="68">
        <v>132</v>
      </c>
      <c r="F119" s="170" t="s">
        <v>74</v>
      </c>
      <c r="G119" s="171">
        <v>82</v>
      </c>
      <c r="H119" s="171">
        <f t="shared" si="5"/>
        <v>83</v>
      </c>
      <c r="I119" s="172">
        <f>INDEX('Data Table'!$F$4:$F$128,MATCH('Analysis Table'!C119,'Data Table'!$A$4:$A$128,0))</f>
        <v>1.1958263381027022E-3</v>
      </c>
      <c r="J119" s="189" t="s">
        <v>121</v>
      </c>
      <c r="K119" s="138">
        <f t="shared" si="4"/>
        <v>1.1958263381027022E-3</v>
      </c>
      <c r="L119" s="139">
        <f>INDEX('Data Table'!$BE$4:$BE$128,MATCH('Analysis Table'!C119,'Data Table'!$A$4:$A$128,0))</f>
        <v>131.67360528564342</v>
      </c>
      <c r="M119" s="140">
        <f>INDEX('[3]60-Mile'!$V$4:$V$129,MATCH(J119,'[3]60-Mile'!$A$4:$A$129,0))</f>
        <v>6</v>
      </c>
      <c r="N119" s="187"/>
      <c r="O119" s="141">
        <f>INDEX('[3]60-Mile'!$X$4:$X$129,MATCH(J119,'[3]60-Mile'!$A$4:$A$129,0))</f>
        <v>2.8568237833177075</v>
      </c>
      <c r="P119" s="142">
        <f>INDEX('[3]60-Mile'!$AA$4:$AA$129,MATCH(J119,'[3]60-Mile'!$A$4:$A$129,0))</f>
        <v>0</v>
      </c>
      <c r="Q119" s="188"/>
      <c r="R119" s="143"/>
      <c r="S119" s="144">
        <f>('[4]Social Distancing Grades'!$M119)</f>
        <v>-1</v>
      </c>
      <c r="T119" s="144">
        <v>0.89491627358490566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368</v>
      </c>
      <c r="E120" s="68">
        <v>140</v>
      </c>
      <c r="F120" s="170" t="s">
        <v>152</v>
      </c>
      <c r="G120" s="171">
        <v>85</v>
      </c>
      <c r="H120" s="171">
        <f t="shared" si="5"/>
        <v>104</v>
      </c>
      <c r="I120" s="172">
        <f>INDEX('Data Table'!$F$4:$F$128,MATCH('Analysis Table'!C120,'Data Table'!$A$4:$A$128,0))</f>
        <v>1.2342589993364263E-5</v>
      </c>
      <c r="J120" s="189" t="s">
        <v>138</v>
      </c>
      <c r="K120" s="138">
        <f t="shared" si="4"/>
        <v>1.2342589993364263E-5</v>
      </c>
      <c r="L120" s="139">
        <f>INDEX('Data Table'!$BE$4:$BE$128,MATCH('Analysis Table'!C120,'Data Table'!$A$4:$A$128,0))</f>
        <v>156.50115185311986</v>
      </c>
      <c r="M120" s="140">
        <f>INDEX('[3]60-Mile'!$V$4:$V$129,MATCH(J120,'[3]60-Mile'!$A$4:$A$129,0))</f>
        <v>26.571428571428573</v>
      </c>
      <c r="N120" s="187"/>
      <c r="O120" s="141">
        <f>INDEX('[3]60-Mile'!$X$4:$X$129,MATCH(J120,'[3]60-Mile'!$A$4:$A$129,0))</f>
        <v>7.7757339074223442</v>
      </c>
      <c r="P120" s="142">
        <f>INDEX('[3]60-Mile'!$AA$4:$AA$129,MATCH(J120,'[3]60-Mile'!$A$4:$A$129,0))</f>
        <v>0.5714285714285714</v>
      </c>
      <c r="Q120" s="188"/>
      <c r="R120" s="143"/>
      <c r="S120" s="144">
        <f>('[4]Social Distancing Grades'!$M120)</f>
        <v>-1</v>
      </c>
      <c r="T120" s="144">
        <v>0.94240826401470645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364</v>
      </c>
      <c r="E121" s="68">
        <v>143</v>
      </c>
      <c r="F121" s="170" t="s">
        <v>153</v>
      </c>
      <c r="G121" s="171">
        <v>15</v>
      </c>
      <c r="H121" s="171">
        <f t="shared" si="5"/>
        <v>53</v>
      </c>
      <c r="I121" s="172">
        <f>INDEX('Data Table'!$F$4:$F$128,MATCH('Analysis Table'!C121,'Data Table'!$A$4:$A$128,0))</f>
        <v>9.0282248285999504E-3</v>
      </c>
      <c r="J121" s="189" t="s">
        <v>119</v>
      </c>
      <c r="K121" s="138">
        <f t="shared" si="4"/>
        <v>9.0282248285999504E-3</v>
      </c>
      <c r="L121" s="139">
        <f>INDEX('Data Table'!$BE$4:$BE$128,MATCH('Analysis Table'!C121,'Data Table'!$A$4:$A$128,0))</f>
        <v>189.24362798665052</v>
      </c>
      <c r="M121" s="140">
        <f>INDEX('[3]60-Mile'!$V$4:$V$129,MATCH(J121,'[3]60-Mile'!$A$4:$A$129,0))</f>
        <v>291.42857142857144</v>
      </c>
      <c r="N121" s="187"/>
      <c r="O121" s="141">
        <f>INDEX('[3]60-Mile'!$X$4:$X$129,MATCH(J121,'[3]60-Mile'!$A$4:$A$129,0))</f>
        <v>5.2689093003337373</v>
      </c>
      <c r="P121" s="142">
        <f>INDEX('[3]60-Mile'!$AA$4:$AA$129,MATCH(J121,'[3]60-Mile'!$A$4:$A$129,0))</f>
        <v>2</v>
      </c>
      <c r="Q121" s="188"/>
      <c r="R121" s="143"/>
      <c r="S121" s="144">
        <f>('[4]Social Distancing Grades'!$M121)</f>
        <v>-1</v>
      </c>
      <c r="T121" s="144">
        <v>0.75388447761194033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363</v>
      </c>
      <c r="E122" s="68">
        <v>146</v>
      </c>
      <c r="F122" s="170" t="s">
        <v>74</v>
      </c>
      <c r="G122" s="171">
        <v>29</v>
      </c>
      <c r="H122" s="171">
        <f t="shared" si="5"/>
        <v>99</v>
      </c>
      <c r="I122" s="172">
        <f>INDEX('Data Table'!$F$4:$F$128,MATCH('Analysis Table'!C122,'Data Table'!$A$4:$A$128,0))</f>
        <v>2.3714432500637243E-5</v>
      </c>
      <c r="J122" s="189" t="s">
        <v>108</v>
      </c>
      <c r="K122" s="138">
        <f t="shared" si="4"/>
        <v>2.3714432500637243E-5</v>
      </c>
      <c r="L122" s="139">
        <f>INDEX('Data Table'!$BE$4:$BE$128,MATCH('Analysis Table'!C122,'Data Table'!$A$4:$A$128,0))</f>
        <v>251.99290610368516</v>
      </c>
      <c r="M122" s="140">
        <f>INDEX('[3]60-Mile'!$V$4:$V$129,MATCH(J122,'[3]60-Mile'!$A$4:$A$129,0))</f>
        <v>21.857142857142858</v>
      </c>
      <c r="N122" s="187"/>
      <c r="O122" s="141">
        <f>INDEX('[3]60-Mile'!$X$4:$X$129,MATCH(J122,'[3]60-Mile'!$A$4:$A$129,0))</f>
        <v>6.6923550139895953</v>
      </c>
      <c r="P122" s="142">
        <f>INDEX('[3]60-Mile'!$AA$4:$AA$129,MATCH(J122,'[3]60-Mile'!$A$4:$A$129,0))</f>
        <v>0.7142857142857143</v>
      </c>
      <c r="Q122" s="188"/>
      <c r="R122" s="143"/>
      <c r="S122" s="144">
        <f>('[4]Social Distancing Grades'!$M122)</f>
        <v>-1</v>
      </c>
      <c r="T122" s="144">
        <v>0.86047278750591571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363</v>
      </c>
      <c r="E123" s="68">
        <v>148</v>
      </c>
      <c r="F123" s="170" t="s">
        <v>74</v>
      </c>
      <c r="G123" s="171">
        <v>115</v>
      </c>
      <c r="H123" s="171">
        <f t="shared" si="5"/>
        <v>105</v>
      </c>
      <c r="I123" s="172">
        <f>INDEX('Data Table'!$F$4:$F$128,MATCH('Analysis Table'!C123,'Data Table'!$A$4:$A$128,0))</f>
        <v>6.5266516549361161E-6</v>
      </c>
      <c r="J123" s="189" t="s">
        <v>110</v>
      </c>
      <c r="K123" s="138">
        <f t="shared" si="4"/>
        <v>6.5266516549361161E-6</v>
      </c>
      <c r="L123" s="139">
        <f>INDEX('Data Table'!$BE$4:$BE$128,MATCH('Analysis Table'!C123,'Data Table'!$A$4:$A$128,0))</f>
        <v>138.22774246583998</v>
      </c>
      <c r="M123" s="140">
        <f>INDEX('[3]60-Mile'!$V$4:$V$129,MATCH(J123,'[3]60-Mile'!$A$4:$A$129,0))</f>
        <v>17.428571428571427</v>
      </c>
      <c r="N123" s="187"/>
      <c r="O123" s="141">
        <f>INDEX('[3]60-Mile'!$X$4:$X$129,MATCH(J123,'[3]60-Mile'!$A$4:$A$129,0))</f>
        <v>5.9846046046545265</v>
      </c>
      <c r="P123" s="142">
        <f>INDEX('[3]60-Mile'!$AA$4:$AA$129,MATCH(J123,'[3]60-Mile'!$A$4:$A$129,0))</f>
        <v>0.42857142857142855</v>
      </c>
      <c r="Q123" s="188"/>
      <c r="R123" s="143"/>
      <c r="S123" s="144">
        <f>('[4]Social Distancing Grades'!$M123)</f>
        <v>-1</v>
      </c>
      <c r="T123" s="144">
        <v>0.94240826401470645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372</v>
      </c>
      <c r="E124" s="68">
        <v>149</v>
      </c>
      <c r="F124" s="170" t="s">
        <v>156</v>
      </c>
      <c r="G124" s="171">
        <v>7</v>
      </c>
      <c r="H124" s="171">
        <f t="shared" si="5"/>
        <v>41</v>
      </c>
      <c r="I124" s="172">
        <f>INDEX('Data Table'!$F$4:$F$128,MATCH('Analysis Table'!C124,'Data Table'!$A$4:$A$128,0))</f>
        <v>2.4848415186444518E-2</v>
      </c>
      <c r="J124" s="189" t="s">
        <v>149</v>
      </c>
      <c r="K124" s="138">
        <f t="shared" si="4"/>
        <v>2.4848415186444518E-2</v>
      </c>
      <c r="L124" s="139">
        <f>INDEX('Data Table'!$BE$4:$BE$128,MATCH('Analysis Table'!C124,'Data Table'!$A$4:$A$128,0))</f>
        <v>290.15501432272038</v>
      </c>
      <c r="M124" s="140">
        <f>INDEX('[3]60-Mile'!$V$4:$V$129,MATCH(J124,'[3]60-Mile'!$A$4:$A$129,0))</f>
        <v>26.285714285714285</v>
      </c>
      <c r="N124" s="187"/>
      <c r="O124" s="141">
        <f>INDEX('[3]60-Mile'!$X$4:$X$129,MATCH(J124,'[3]60-Mile'!$A$4:$A$129,0))</f>
        <v>2.1929523992269839</v>
      </c>
      <c r="P124" s="142">
        <f>INDEX('[3]60-Mile'!$AA$4:$AA$129,MATCH(J124,'[3]60-Mile'!$A$4:$A$129,0))</f>
        <v>0.42857142857142855</v>
      </c>
      <c r="Q124" s="188"/>
      <c r="R124" s="143"/>
      <c r="S124" s="144">
        <f>('[4]Social Distancing Grades'!$M124)</f>
        <v>-1</v>
      </c>
      <c r="T124" s="144">
        <v>0.75388447761194033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365</v>
      </c>
      <c r="E125" s="68">
        <v>153</v>
      </c>
      <c r="F125" s="170" t="s">
        <v>154</v>
      </c>
      <c r="G125" s="171">
        <v>110</v>
      </c>
      <c r="H125" s="171">
        <f t="shared" si="5"/>
        <v>118</v>
      </c>
      <c r="I125" s="172">
        <f>INDEX('Data Table'!$F$4:$F$128,MATCH('Analysis Table'!C125,'Data Table'!$A$4:$A$128,0))</f>
        <v>1.4051978999554815E-7</v>
      </c>
      <c r="J125" s="189" t="s">
        <v>114</v>
      </c>
      <c r="K125" s="138">
        <f t="shared" si="4"/>
        <v>1.4051978999554815E-7</v>
      </c>
      <c r="L125" s="139">
        <f>INDEX('Data Table'!$BE$4:$BE$128,MATCH('Analysis Table'!C125,'Data Table'!$A$4:$A$128,0))</f>
        <v>130.58212041669577</v>
      </c>
      <c r="M125" s="140">
        <f>INDEX('[3]60-Mile'!$V$4:$V$129,MATCH(J125,'[3]60-Mile'!$A$4:$A$129,0))</f>
        <v>20.428571428571427</v>
      </c>
      <c r="N125" s="187"/>
      <c r="O125" s="141">
        <f>INDEX('[3]60-Mile'!$X$4:$X$129,MATCH(J125,'[3]60-Mile'!$A$4:$A$129,0))</f>
        <v>3.5364149063424719</v>
      </c>
      <c r="P125" s="142">
        <f>INDEX('[3]60-Mile'!$AA$4:$AA$129,MATCH(J125,'[3]60-Mile'!$A$4:$A$129,0))</f>
        <v>0.42857142857142855</v>
      </c>
      <c r="Q125" s="188"/>
      <c r="R125" s="143"/>
      <c r="S125" s="144">
        <f>('[4]Social Distancing Grades'!$M125)</f>
        <v>-1</v>
      </c>
      <c r="T125" s="144">
        <v>0.9141458310366658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368</v>
      </c>
      <c r="E126" s="70">
        <v>155</v>
      </c>
      <c r="F126" s="184" t="s">
        <v>157</v>
      </c>
      <c r="G126" s="185">
        <v>38</v>
      </c>
      <c r="H126" s="185">
        <f t="shared" si="5"/>
        <v>84</v>
      </c>
      <c r="I126" s="186">
        <f>INDEX('Data Table'!$F$4:$F$128,MATCH('Analysis Table'!C126,'Data Table'!$A$4:$A$128,0))</f>
        <v>9.1814379067201078E-4</v>
      </c>
      <c r="J126" s="189" t="s">
        <v>115</v>
      </c>
      <c r="K126" s="138">
        <f t="shared" si="4"/>
        <v>9.1814379067201078E-4</v>
      </c>
      <c r="L126" s="139">
        <f>INDEX('Data Table'!$BE$4:$BE$128,MATCH('Analysis Table'!C126,'Data Table'!$A$4:$A$128,0))</f>
        <v>241.40696627588565</v>
      </c>
      <c r="M126" s="140">
        <f>INDEX('[3]60-Mile'!$V$4:$V$129,MATCH(J126,'[3]60-Mile'!$A$4:$A$129,0))</f>
        <v>119.42857142857143</v>
      </c>
      <c r="N126" s="187"/>
      <c r="O126" s="141">
        <f>INDEX('[3]60-Mile'!$X$4:$X$129,MATCH(J126,'[3]60-Mile'!$A$4:$A$129,0))</f>
        <v>11.867496913070861</v>
      </c>
      <c r="P126" s="142">
        <f>INDEX('[3]60-Mile'!$AA$4:$AA$129,MATCH(J126,'[3]60-Mile'!$A$4:$A$129,0))</f>
        <v>5.1428571428571432</v>
      </c>
      <c r="Q126" s="188"/>
      <c r="R126" s="143"/>
      <c r="S126" s="144">
        <f>('[4]Social Distancing Grades'!$M126)</f>
        <v>-1</v>
      </c>
      <c r="T126" s="144">
        <v>0.79298278430093527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S2:S126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BF5" activePane="bottomRight" state="frozen"/>
      <selection pane="topRight" activeCell="D1" sqref="D1"/>
      <selection pane="bottomLeft" activeCell="A4" sqref="A4"/>
      <selection pane="bottomRight" activeCell="BU5" sqref="BU5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0" max="70" width="12.85546875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 t="s">
        <v>428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396</v>
      </c>
      <c r="BW3" s="156" t="s">
        <v>397</v>
      </c>
      <c r="BX3" s="156" t="s">
        <v>398</v>
      </c>
      <c r="BY3" s="156" t="s">
        <v>399</v>
      </c>
      <c r="BZ3" s="156" t="s">
        <v>400</v>
      </c>
      <c r="CA3" s="156" t="s">
        <v>401</v>
      </c>
      <c r="CB3" s="156" t="s">
        <v>402</v>
      </c>
      <c r="CC3" s="156" t="s">
        <v>403</v>
      </c>
      <c r="CD3" s="156" t="s">
        <v>404</v>
      </c>
      <c r="CE3" s="156" t="s">
        <v>405</v>
      </c>
      <c r="CF3" s="156" t="s">
        <v>406</v>
      </c>
      <c r="CG3" s="156" t="s">
        <v>407</v>
      </c>
      <c r="CH3" s="156" t="s">
        <v>408</v>
      </c>
      <c r="CI3" s="156" t="s">
        <v>409</v>
      </c>
      <c r="CK3" s="156" t="s">
        <v>410</v>
      </c>
      <c r="CL3" s="156" t="s">
        <v>411</v>
      </c>
      <c r="CM3" s="156" t="s">
        <v>412</v>
      </c>
      <c r="CN3" s="156" t="s">
        <v>413</v>
      </c>
      <c r="CO3" s="156" t="s">
        <v>414</v>
      </c>
      <c r="CP3" s="156" t="s">
        <v>415</v>
      </c>
      <c r="CQ3" s="156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1.853437520571919E-6</v>
      </c>
      <c r="G4" s="31">
        <f t="shared" ref="G4:G35" si="0">$X$15*AG4+$X$16*AH4+$X$17*AI4</f>
        <v>0.99012207411530906</v>
      </c>
      <c r="H4" s="31">
        <f>M4*(J4^I4)</f>
        <v>1.8719282894768275E-6</v>
      </c>
      <c r="I4" s="31">
        <f t="shared" ref="I4:I35" si="1">$X$12*AA4+$X$13*AD4-$X$14*Z4</f>
        <v>3.3698587774456241</v>
      </c>
      <c r="J4" s="31">
        <f>L4*(AK4+(K4*AJ4))</f>
        <v>7.0957155804297511E-2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1.3940223956448375E-2</v>
      </c>
      <c r="N4" s="31">
        <f>(1-T4)*O4+T4*P4</f>
        <v>3.821776143805813E-3</v>
      </c>
      <c r="O4" s="31">
        <f t="shared" ref="O4:O35" si="4">$X$4*AM4+$X$5*AO4</f>
        <v>9.0818272636454458E-4</v>
      </c>
      <c r="P4" s="31">
        <f t="shared" ref="P4:P35" si="5">$X$6*AQ4+$X$7*AS4</f>
        <v>6.0422960725075529E-3</v>
      </c>
      <c r="Q4" s="31">
        <f t="shared" ref="Q4:Q35" si="6">$X$8*AL4+$X$9*AN4+T4*P4</f>
        <v>1.4720639492331419E-2</v>
      </c>
      <c r="R4" s="31">
        <f t="shared" ref="R4:R35" si="7">$X$8*AL4+$X$9*AN4</f>
        <v>1.1291655191407327E-2</v>
      </c>
      <c r="S4" s="31">
        <f t="shared" ref="S4:S35" si="8">$X$10*AP4+$X$11*AR4</f>
        <v>8.941877794336809E-3</v>
      </c>
      <c r="T4" s="31">
        <f t="shared" ref="T4:T67" si="9">IFERROR(1/(AE4+AF4),0)</f>
        <v>0.56749690180293721</v>
      </c>
      <c r="V4" s="49" t="s">
        <v>324</v>
      </c>
      <c r="W4" s="54" t="s">
        <v>320</v>
      </c>
      <c r="X4" s="55">
        <v>1</v>
      </c>
      <c r="Z4" s="41">
        <f t="shared" ref="Z4:Z35" si="10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1">1-((AY4-MIN(AY$4:AY$128))/(MAX(AY$4:AY$128)-MIN(AY$4:AY$128)))</f>
        <v>0.96282048380892038</v>
      </c>
      <c r="AF4" s="41">
        <f t="shared" ref="AF4:AF35" si="12">((AZ4-MIN(AZ$4:AZ$128))/(MAX(AZ$4:AZ$128)-MIN(AZ$4:AZ$128)))</f>
        <v>0.79930367373802103</v>
      </c>
      <c r="AG4" s="41">
        <f t="shared" ref="AG4:AG35" si="13">((BA4-MIN(BA$4:BA$128))/(MAX(BA$4:BA$128)-MIN(BA$4:BA$128)))</f>
        <v>0.25042589437819418</v>
      </c>
      <c r="AH4" s="41">
        <f t="shared" ref="AH4:AH35" si="14">((BB4-MIN(BB$4:BB$128))/(MAX(BB$4:BB$128)-MIN(BB$4:BB$128)))</f>
        <v>0.39504260263361735</v>
      </c>
      <c r="AI4" s="41">
        <f t="shared" ref="AI4:AI35" si="15">((BC4-MIN(BC$4:BC$128))/(MAX(BC$4:BC$128)-MIN(BC$4:BC$128)))</f>
        <v>0.17232678855174877</v>
      </c>
      <c r="AJ4" s="41">
        <f t="shared" ref="AJ4:AJ35" si="16">((BD4-MIN(BD$4:BD$128))/(MAX(BD$4:BD$128)-MIN(BD$4:BD$128)))</f>
        <v>7.6562982622917733E-2</v>
      </c>
      <c r="AK4" s="41">
        <f t="shared" ref="AK4:AK35" si="17">((BE4-MIN(BE$4:BE$128))/(MAX(BE$4:BE$128)-MIN(BE$4:BE$128)))</f>
        <v>1.7993447583109362E-2</v>
      </c>
      <c r="AL4" s="41">
        <f t="shared" ref="AL4:AL35" si="18">1-((BF4-MIN(BF$4:BF$128))/(MAX(BF$4:BF$128)-MIN(BF$4:BF$128)))</f>
        <v>0</v>
      </c>
      <c r="AM4" s="41">
        <f t="shared" ref="AM4:AM35" si="19">1-((BG4-MIN(BG$4:BG$128))/(MAX(BG$4:BG$128)-MIN(BG$4:BG$128)))</f>
        <v>0</v>
      </c>
      <c r="AN4" s="41">
        <f t="shared" ref="AN4:AN35" si="20">((BH4-MIN(BH$4:BH$128))/(MAX(BH$4:BH$128)-MIN(BH$4:BH$128)))</f>
        <v>1.1291655191407327E-2</v>
      </c>
      <c r="AO4" s="41">
        <f t="shared" ref="AO4:AO35" si="21">((BI4-MIN(BI$4:BI$128))/(MAX(BI$4:BI$128)-MIN(BI$4:BI$128)))</f>
        <v>4.5409136318227229E-4</v>
      </c>
      <c r="AP4" s="41">
        <f t="shared" ref="AP4:AP35" si="22">1-((BJ4-MIN(BJ$4:BJ$128))/(MAX(BJ$4:BJ$128)-MIN(BJ$4:BJ$128)))</f>
        <v>0</v>
      </c>
      <c r="AQ4" s="41">
        <f t="shared" ref="AQ4:AQ35" si="23">1-((BK4-MIN(BK$4:BK$128))/(MAX(BK$4:BK$128)-MIN(BK$4:BK$128)))</f>
        <v>0</v>
      </c>
      <c r="AR4" s="41">
        <f t="shared" ref="AR4:AR36" si="24">((BL4-MIN(BL$4:BL$128))/(MAX(BL$4:BL$128)-MIN(BL$4:BL$128)))</f>
        <v>8.941877794336809E-3</v>
      </c>
      <c r="AS4" s="41">
        <f t="shared" ref="AS4:AS35" si="25">((BM4-MIN(BM$4:BM$128))/(MAX(BM$4:BM$128)-MIN(BM$4:BM$128)))</f>
        <v>3.0211480362537764E-3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INDEX([2]State!$AK$4:$AK$451,MATCH(B4:B128,[2]State!$B$4:$B$451,0))</f>
        <v>595</v>
      </c>
      <c r="AZ4" s="46">
        <v>0.24455508328258319</v>
      </c>
      <c r="BA4" s="43">
        <v>2.27</v>
      </c>
      <c r="BB4" s="43">
        <v>7.14</v>
      </c>
      <c r="BC4" s="265">
        <f>IF(INDEX('[5]Hospital Capacity'!$I$2:$I$126,MATCH('Data Table'!A4,'[5]Hospital Capacity'!$B$2:$B$126,0))&gt;100,100,INDEX('[5]Hospital Capacity'!$I$2:$I$126,MATCH('Data Table'!A4,'[5]Hospital Capacity'!$B$2:$B$126,0)))</f>
        <v>0.14881205165681249</v>
      </c>
      <c r="BD4" s="47" cm="1">
        <f t="array" ref="BD4:BD128">INDEX([2]State!$AM$4:$AM$451,MATCH($B$4:$B$128,[2]State!$B$4:$B$451,0))</f>
        <v>193.64090980019171</v>
      </c>
      <c r="BE4" s="45">
        <f>INDEX('[3]60-Mile'!$S$4:$S$129,MATCH(E4,'[3]60-Mile'!$A$4:$A$129,0))</f>
        <v>65.242723866276833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INDEX([2]State!$AP$4:$AP$451,MATCH($B$4:$B$128,[2]State!$B$4:$B$451,0))</f>
        <v>32.714285714285715</v>
      </c>
      <c r="BI4" s="45">
        <f>INDEX('[3]60-Mile'!$V$4:$V$129,MATCH(E4,'[3]60-Mile'!$A$4:$A$129,0))</f>
        <v>0.7142857142857143</v>
      </c>
      <c r="BJ4" s="47">
        <f>IF(BR4&lt;=0,30,IF(BR4&gt;30,30,BR4))</f>
        <v>30</v>
      </c>
      <c r="BK4" s="47">
        <f t="shared" ref="BK4:BK65" si="26">IF(BS4&lt;=0,30,IF(BS4&gt;30,30,BS4))</f>
        <v>30</v>
      </c>
      <c r="BL4" s="43" cm="1">
        <f t="array" ref="BL4:BL128">INDEX([2]State!$AU$4:$AU$451,MATCH($B$4:$B$128,[2]State!$B$4:$B$451,0))</f>
        <v>0.8571428571428571</v>
      </c>
      <c r="BM4" s="45">
        <f>INDEX('[3]60-Mile'!$AA$4:$AA$129,MATCH(E4,'[3]60-Mile'!$A$4:$A$129,0))</f>
        <v>0.2857142857142857</v>
      </c>
      <c r="BO4" s="20">
        <v>1344212</v>
      </c>
      <c r="BP4" s="38" cm="1">
        <f t="array" ref="BP4:BP128">INDEX([2]State!$AO$4:$AO$451,MATCH($B$4:$B$128,[2]State!$B$4:$B$451,0))</f>
        <v>100.00533452828837</v>
      </c>
      <c r="BQ4" s="38">
        <f>INDEX('[3]60-Mile'!$U$4:$U$129,MATCH(E4,'[3]60-Mile'!$A$4:$A$129,0))</f>
        <v>181.11913722281955</v>
      </c>
      <c r="BR4" s="38" cm="1">
        <f t="array" ref="BR4:BR128">INDEX([2]State!$AT$4:$AT$451,MATCH($B$4:$B$128,[2]State!$B$4:$B$451,0))</f>
        <v>0</v>
      </c>
      <c r="BS4" s="38">
        <f>INDEX('[3]60-Mile'!$Z$4:$Z$129,MATCH(E4,'[3]60-Mile'!$A$4:$A$129,0))</f>
        <v>43.320774572982394</v>
      </c>
      <c r="BT4" s="118">
        <f t="shared" ref="BT4:BT35" si="27">-1+((AY4-MIN(AY$4:AY$128))*2/(MAX(AY$4:AY$128)-MIN(AY$4:AY$128)))</f>
        <v>-0.92564096761784076</v>
      </c>
      <c r="BU4" s="266" cm="1">
        <f t="array" ref="BU4:BU128">INDEX(_xlfn.ANCHORARRAY('[5]Hospital Capacity'!BO2),MATCH(B4:B128,'[5]Hospital Capacity'!$BI$2:$BI$53,0))</f>
        <v>0.85118794834318745</v>
      </c>
      <c r="BV4" s="2">
        <f>'[3]60-Mile'!B4</f>
        <v>0</v>
      </c>
      <c r="BW4" s="2">
        <f>'[3]60-Mile'!C4</f>
        <v>1</v>
      </c>
      <c r="BX4" s="2">
        <f>'[3]60-Mile'!D4</f>
        <v>0</v>
      </c>
      <c r="BY4" s="2">
        <f>'[3]60-Mile'!E4</f>
        <v>3</v>
      </c>
      <c r="BZ4" s="2">
        <f>'[3]60-Mile'!F4</f>
        <v>0</v>
      </c>
      <c r="CA4" s="2">
        <f>'[3]60-Mile'!G4</f>
        <v>0</v>
      </c>
      <c r="CB4" s="2">
        <f>'[3]60-Mile'!H4</f>
        <v>1</v>
      </c>
      <c r="CC4" s="2">
        <f>'[3]60-Mile'!I4</f>
        <v>1</v>
      </c>
      <c r="CD4" s="2">
        <f>'[3]60-Mile'!J4</f>
        <v>1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INDEX([2]State!$AY$4:$AY$54,MATCH($B$4:$B$128,[2]State!$AX$4:$AX$54,0))</f>
        <v>-369</v>
      </c>
      <c r="CL4" s="2" cm="1">
        <f t="array" ref="CL4:CL128">INDEX([2]State!$AZ$4:$AZ$54,MATCH($B$4:$B$128,[2]State!$AX$4:$AX$54,0))</f>
        <v>2912</v>
      </c>
      <c r="CM4" s="2" cm="1">
        <f t="array" ref="CM4:CM128">INDEX([2]State!$BA$4:$BA$54,MATCH($B$4:$B$128,[2]State!$AX$4:$AX$54,0))</f>
        <v>971</v>
      </c>
      <c r="CN4" s="2" cm="1">
        <f t="array" ref="CN4:CN128">INDEX([2]State!$BB$4:$BB$54,MATCH($B$4:$B$128,[2]State!$AX$4:$AX$54,0))</f>
        <v>971</v>
      </c>
      <c r="CO4" s="2" cm="1">
        <f t="array" ref="CO4:CO128">INDEX([2]State!$BC$4:$BC$54,MATCH($B$4:$B$128,[2]State!$AX$4:$AX$54,0))</f>
        <v>-414</v>
      </c>
      <c r="CP4" s="2" cm="1">
        <f t="array" ref="CP4:CP128">INDEX([2]State!$BD$4:$BD$54,MATCH($B$4:$B$128,[2]State!$AX$4:$AX$54,0))</f>
        <v>2496</v>
      </c>
      <c r="CQ4" s="2" cm="1">
        <f t="array" ref="CQ4:CQ128">INDEX([2]State!$BE$4:$BE$54,MATCH($B$4:$B$128,[2]State!$AX$4:$AX$54,0))</f>
        <v>595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3.5698236979409863</v>
      </c>
      <c r="G5" s="31">
        <f t="shared" si="0"/>
        <v>1.4983715054939906</v>
      </c>
      <c r="H5" s="31">
        <f t="shared" ref="H5:H65" si="29">M5*(J5^I5)</f>
        <v>2.3824690237712902</v>
      </c>
      <c r="I5" s="31">
        <f t="shared" si="1"/>
        <v>3.3206370477270384</v>
      </c>
      <c r="J5" s="31">
        <f t="shared" ref="J5:J65" si="30">L5*(AK5+(K5*AJ5))</f>
        <v>1.37117793750942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0.83519609637301107</v>
      </c>
      <c r="N5" s="31">
        <f t="shared" ref="N5:N65" si="32">(1-T5)*O5+T5*P5</f>
        <v>0.37556686086388963</v>
      </c>
      <c r="O5" s="31">
        <f t="shared" si="4"/>
        <v>0.2119698483334847</v>
      </c>
      <c r="P5" s="31">
        <f t="shared" si="5"/>
        <v>0.43504531722054385</v>
      </c>
      <c r="Q5" s="31">
        <f t="shared" si="6"/>
        <v>0.4678790119006872</v>
      </c>
      <c r="R5" s="31">
        <f t="shared" si="7"/>
        <v>0.14882952354723217</v>
      </c>
      <c r="S5" s="31">
        <f t="shared" si="8"/>
        <v>1.4338911815045829</v>
      </c>
      <c r="T5" s="31">
        <f t="shared" si="9"/>
        <v>0.73337069892356666</v>
      </c>
      <c r="V5" s="56" t="s">
        <v>328</v>
      </c>
      <c r="W5" s="57" t="s">
        <v>332</v>
      </c>
      <c r="X5" s="52">
        <v>2</v>
      </c>
      <c r="Z5" s="41">
        <f t="shared" si="10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1"/>
        <v>0.9289221787241746</v>
      </c>
      <c r="AF5" s="41">
        <f t="shared" si="12"/>
        <v>0.43464470698286123</v>
      </c>
      <c r="AG5" s="41">
        <f t="shared" si="13"/>
        <v>0.61158432708688237</v>
      </c>
      <c r="AH5" s="41">
        <f t="shared" si="14"/>
        <v>0.26800929512006194</v>
      </c>
      <c r="AI5" s="41">
        <f t="shared" si="15"/>
        <v>0.30938894164352315</v>
      </c>
      <c r="AJ5" s="41">
        <f t="shared" si="16"/>
        <v>0.75689458755738204</v>
      </c>
      <c r="AK5" s="41">
        <f t="shared" si="17"/>
        <v>0.6277564782905044</v>
      </c>
      <c r="AL5" s="41">
        <f t="shared" si="18"/>
        <v>0</v>
      </c>
      <c r="AM5" s="41">
        <f t="shared" si="19"/>
        <v>0</v>
      </c>
      <c r="AN5" s="41">
        <f t="shared" si="20"/>
        <v>0.14882952354723217</v>
      </c>
      <c r="AO5" s="41">
        <f t="shared" si="21"/>
        <v>0.10598492416674235</v>
      </c>
      <c r="AP5" s="41">
        <f t="shared" si="22"/>
        <v>0.95252009357611789</v>
      </c>
      <c r="AQ5" s="41">
        <f t="shared" si="23"/>
        <v>0</v>
      </c>
      <c r="AR5" s="41">
        <f t="shared" si="24"/>
        <v>0.481371087928465</v>
      </c>
      <c r="AS5" s="41">
        <f t="shared" si="25"/>
        <v>0.21752265861027192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2093</v>
      </c>
      <c r="AZ5" s="46">
        <v>0.194424057632027</v>
      </c>
      <c r="BA5" s="43">
        <v>4.3899999999999997</v>
      </c>
      <c r="BB5" s="43">
        <v>5.5</v>
      </c>
      <c r="BC5" s="265">
        <f>IF(INDEX('[5]Hospital Capacity'!$I$2:$I$126,MATCH('Data Table'!A5,'[5]Hospital Capacity'!$B$2:$B$126,0))&gt;100,100,INDEX('[5]Hospital Capacity'!$I$2:$I$126,MATCH('Data Table'!A5,'[5]Hospital Capacity'!$B$2:$B$126,0)))</f>
        <v>0.26717148014440434</v>
      </c>
      <c r="BD5" s="45">
        <v>1489.1070818624037</v>
      </c>
      <c r="BE5" s="45">
        <f>INDEX('[3]60-Mile'!$S$4:$S$129,MATCH(E5,'[3]60-Mile'!$A$4:$A$129,0))</f>
        <v>1543.283571031423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389.42857142857144</v>
      </c>
      <c r="BI5" s="45">
        <f>INDEX('[3]60-Mile'!$V$4:$V$129,MATCH(E5,'[3]60-Mile'!$A$4:$A$129,0))</f>
        <v>166.71428571428572</v>
      </c>
      <c r="BJ5" s="47">
        <f t="shared" ref="BJ5:BJ68" si="38">IF(BR5&lt;=0,30,IF(BR5&gt;30,30,BR5))</f>
        <v>1.74853803193378</v>
      </c>
      <c r="BK5" s="47">
        <f t="shared" si="26"/>
        <v>30</v>
      </c>
      <c r="BL5" s="95">
        <v>46.142857142857146</v>
      </c>
      <c r="BM5" s="45">
        <f>INDEX('[3]60-Mile'!$AA$4:$AA$129,MATCH(E5,'[3]60-Mile'!$A$4:$A$129,0))</f>
        <v>20.571428571428573</v>
      </c>
      <c r="BO5" s="20">
        <v>6892503</v>
      </c>
      <c r="BP5" s="38">
        <v>273.45695847999013</v>
      </c>
      <c r="BQ5" s="38">
        <f>INDEX('[3]60-Mile'!$U$4:$U$129,MATCH(E5,'[3]60-Mile'!$A$4:$A$129,0))</f>
        <v>190.18375476958744</v>
      </c>
      <c r="BR5" s="38">
        <v>1.74853803193378</v>
      </c>
      <c r="BS5" s="38">
        <f>INDEX('[3]60-Mile'!$Z$4:$Z$129,MATCH(E5,'[3]60-Mile'!$A$4:$A$129,0))</f>
        <v>100.9391615170471</v>
      </c>
      <c r="BT5" s="118">
        <f t="shared" si="27"/>
        <v>-0.85784435744834919</v>
      </c>
      <c r="BU5" s="266">
        <v>0.73282851985559572</v>
      </c>
      <c r="BV5" s="2">
        <f>'[3]60-Mile'!B5</f>
        <v>136</v>
      </c>
      <c r="BW5" s="2">
        <f>'[3]60-Mile'!C5</f>
        <v>203</v>
      </c>
      <c r="BX5" s="2">
        <f>'[3]60-Mile'!D5</f>
        <v>172</v>
      </c>
      <c r="BY5" s="2">
        <f>'[3]60-Mile'!E5</f>
        <v>189</v>
      </c>
      <c r="BZ5" s="2">
        <f>'[3]60-Mile'!F5</f>
        <v>240</v>
      </c>
      <c r="CA5" s="2">
        <f>'[3]60-Mile'!G5</f>
        <v>140</v>
      </c>
      <c r="CB5" s="2">
        <f>'[3]60-Mile'!H5</f>
        <v>87</v>
      </c>
      <c r="CC5" s="2">
        <f>'[3]60-Mile'!I5</f>
        <v>22</v>
      </c>
      <c r="CD5" s="2">
        <f>'[3]60-Mile'!J5</f>
        <v>24</v>
      </c>
      <c r="CE5" s="2">
        <f>'[3]60-Mile'!K5</f>
        <v>27</v>
      </c>
      <c r="CF5" s="2">
        <f>'[3]60-Mile'!L5</f>
        <v>17</v>
      </c>
      <c r="CG5" s="2">
        <f>'[3]60-Mile'!M5</f>
        <v>24</v>
      </c>
      <c r="CH5" s="2">
        <f>'[3]60-Mile'!N5</f>
        <v>10</v>
      </c>
      <c r="CI5" s="2">
        <f>'[3]60-Mile'!O5</f>
        <v>20</v>
      </c>
      <c r="CJ5" s="2"/>
      <c r="CK5" s="2">
        <v>4076</v>
      </c>
      <c r="CL5" s="2">
        <v>2464</v>
      </c>
      <c r="CM5" s="2">
        <v>4894</v>
      </c>
      <c r="CN5" s="2">
        <v>4120</v>
      </c>
      <c r="CO5" s="2">
        <v>4811</v>
      </c>
      <c r="CP5" s="2">
        <v>2879</v>
      </c>
      <c r="CQ5" s="2">
        <v>2093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1.8156124232457609</v>
      </c>
      <c r="G6" s="31">
        <f t="shared" si="0"/>
        <v>1.5891151153303253</v>
      </c>
      <c r="H6" s="31">
        <f t="shared" si="29"/>
        <v>1.1425304597070389</v>
      </c>
      <c r="I6" s="31">
        <f t="shared" si="1"/>
        <v>3.4983506854963404</v>
      </c>
      <c r="J6" s="31">
        <f t="shared" si="30"/>
        <v>1.0374474964381633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1.0046451126027491</v>
      </c>
      <c r="N6" s="31">
        <f t="shared" si="32"/>
        <v>0.55883580443018954</v>
      </c>
      <c r="O6" s="31">
        <f t="shared" si="4"/>
        <v>0.35746072109708477</v>
      </c>
      <c r="P6" s="31">
        <f t="shared" si="5"/>
        <v>0.6404833836858006</v>
      </c>
      <c r="Q6" s="31">
        <f t="shared" si="6"/>
        <v>0.52048956196204288</v>
      </c>
      <c r="R6" s="31">
        <f t="shared" si="7"/>
        <v>6.4775543927292761E-2</v>
      </c>
      <c r="S6" s="31">
        <f t="shared" si="8"/>
        <v>0.18628912071535023</v>
      </c>
      <c r="T6" s="31">
        <f t="shared" si="9"/>
        <v>0.71151575457312399</v>
      </c>
      <c r="V6" s="49" t="s">
        <v>326</v>
      </c>
      <c r="W6" s="54" t="s">
        <v>321</v>
      </c>
      <c r="X6" s="55">
        <v>1</v>
      </c>
      <c r="Z6" s="41">
        <f t="shared" si="10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1"/>
        <v>0.8923310176280238</v>
      </c>
      <c r="AF6" s="41">
        <f t="shared" si="12"/>
        <v>0.51311923919721403</v>
      </c>
      <c r="AG6" s="41">
        <f t="shared" si="13"/>
        <v>0.62180579216354348</v>
      </c>
      <c r="AH6" s="41">
        <f t="shared" si="14"/>
        <v>0.32997676219984506</v>
      </c>
      <c r="AI6" s="41">
        <f t="shared" si="15"/>
        <v>0.31866628048346846</v>
      </c>
      <c r="AJ6" s="41">
        <f t="shared" si="16"/>
        <v>0.6260261310849744</v>
      </c>
      <c r="AK6" s="41">
        <f t="shared" si="17"/>
        <v>0.49273793696451856</v>
      </c>
      <c r="AL6" s="41">
        <f t="shared" si="18"/>
        <v>0</v>
      </c>
      <c r="AM6" s="41">
        <f t="shared" si="19"/>
        <v>0</v>
      </c>
      <c r="AN6" s="41">
        <f t="shared" si="20"/>
        <v>6.4775543927292761E-2</v>
      </c>
      <c r="AO6" s="41">
        <f t="shared" si="21"/>
        <v>0.17873036054854238</v>
      </c>
      <c r="AP6" s="41">
        <f t="shared" si="22"/>
        <v>0</v>
      </c>
      <c r="AQ6" s="41">
        <f t="shared" si="23"/>
        <v>0</v>
      </c>
      <c r="AR6" s="41">
        <f t="shared" si="24"/>
        <v>0.18628912071535023</v>
      </c>
      <c r="AS6" s="41">
        <f t="shared" si="25"/>
        <v>0.3202416918429003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3710</v>
      </c>
      <c r="AZ6" s="46">
        <v>0.20521224370724972</v>
      </c>
      <c r="BA6" s="43">
        <v>4.45</v>
      </c>
      <c r="BB6" s="43">
        <v>6.3</v>
      </c>
      <c r="BC6" s="265">
        <f>IF(INDEX('[5]Hospital Capacity'!$I$2:$I$126,MATCH('Data Table'!A6,'[5]Hospital Capacity'!$B$2:$B$126,0))&gt;100,100,INDEX('[5]Hospital Capacity'!$I$2:$I$126,MATCH('Data Table'!A6,'[5]Hospital Capacity'!$B$2:$B$126,0)))</f>
        <v>0.27518288590604023</v>
      </c>
      <c r="BD6" s="45">
        <v>1239.9114585511343</v>
      </c>
      <c r="BE6" s="45">
        <f>INDEX('[3]60-Mile'!$S$4:$S$129,MATCH(E6,'[3]60-Mile'!$A$4:$A$129,0))</f>
        <v>1216.0041048214978</v>
      </c>
      <c r="BF6" s="47">
        <f t="shared" si="36"/>
        <v>30</v>
      </c>
      <c r="BG6" s="43">
        <f t="shared" si="37"/>
        <v>30</v>
      </c>
      <c r="BH6" s="95">
        <v>171.42857142857142</v>
      </c>
      <c r="BI6" s="45">
        <f>INDEX('[3]60-Mile'!$V$4:$V$129,MATCH(E6,'[3]60-Mile'!$A$4:$A$129,0))</f>
        <v>281.14285714285717</v>
      </c>
      <c r="BJ6" s="47">
        <f t="shared" si="38"/>
        <v>30</v>
      </c>
      <c r="BK6" s="47">
        <f t="shared" si="26"/>
        <v>30</v>
      </c>
      <c r="BL6" s="95">
        <v>17.857142857142858</v>
      </c>
      <c r="BM6" s="45">
        <f>INDEX('[3]60-Mile'!$AA$4:$AA$129,MATCH(E6,'[3]60-Mile'!$A$4:$A$129,0))</f>
        <v>30.285714285714285</v>
      </c>
      <c r="BO6" s="20">
        <v>3565287</v>
      </c>
      <c r="BP6" s="38">
        <v>351.63663772051865</v>
      </c>
      <c r="BQ6" s="38">
        <f>INDEX('[3]60-Mile'!$U$4:$U$129,MATCH(E6,'[3]60-Mile'!$A$4:$A$129,0))</f>
        <v>157.87916175929561</v>
      </c>
      <c r="BR6" s="38">
        <v>0</v>
      </c>
      <c r="BS6" s="38">
        <f>INDEX('[3]60-Mile'!$Z$4:$Z$129,MATCH(E6,'[3]60-Mile'!$A$4:$A$129,0))</f>
        <v>131.52764266795819</v>
      </c>
      <c r="BT6" s="118">
        <f t="shared" si="27"/>
        <v>-0.78466203525604761</v>
      </c>
      <c r="BU6" s="266">
        <v>0.72481711409395977</v>
      </c>
      <c r="BV6" s="2">
        <f>'[3]60-Mile'!B6</f>
        <v>330</v>
      </c>
      <c r="BW6" s="2">
        <f>'[3]60-Mile'!C6</f>
        <v>195</v>
      </c>
      <c r="BX6" s="2">
        <f>'[3]60-Mile'!D6</f>
        <v>258</v>
      </c>
      <c r="BY6" s="2">
        <f>'[3]60-Mile'!E6</f>
        <v>338</v>
      </c>
      <c r="BZ6" s="2">
        <f>'[3]60-Mile'!F6</f>
        <v>492</v>
      </c>
      <c r="CA6" s="2">
        <f>'[3]60-Mile'!G6</f>
        <v>193</v>
      </c>
      <c r="CB6" s="2">
        <f>'[3]60-Mile'!H6</f>
        <v>162</v>
      </c>
      <c r="CC6" s="2">
        <f>'[3]60-Mile'!I6</f>
        <v>30</v>
      </c>
      <c r="CD6" s="2">
        <f>'[3]60-Mile'!J6</f>
        <v>39</v>
      </c>
      <c r="CE6" s="2">
        <f>'[3]60-Mile'!K6</f>
        <v>23</v>
      </c>
      <c r="CF6" s="2">
        <f>'[3]60-Mile'!L6</f>
        <v>41</v>
      </c>
      <c r="CG6" s="2">
        <f>'[3]60-Mile'!M6</f>
        <v>32</v>
      </c>
      <c r="CH6" s="2">
        <f>'[3]60-Mile'!N6</f>
        <v>24</v>
      </c>
      <c r="CI6" s="2">
        <f>'[3]60-Mile'!O6</f>
        <v>23</v>
      </c>
      <c r="CJ6" s="2"/>
      <c r="CK6" s="2">
        <v>4706</v>
      </c>
      <c r="CL6" s="2">
        <v>3609</v>
      </c>
      <c r="CM6" s="2">
        <v>3652</v>
      </c>
      <c r="CN6" s="2">
        <v>4582</v>
      </c>
      <c r="CO6" s="2">
        <v>5305</v>
      </c>
      <c r="CP6" s="2">
        <v>4477</v>
      </c>
      <c r="CQ6" s="2">
        <v>3710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31.621900344741945</v>
      </c>
      <c r="G7" s="31">
        <f t="shared" si="0"/>
        <v>1.1368684613949218</v>
      </c>
      <c r="H7" s="31">
        <f t="shared" si="29"/>
        <v>27.814915637594794</v>
      </c>
      <c r="I7" s="31">
        <f t="shared" si="1"/>
        <v>2.9099680445314915</v>
      </c>
      <c r="J7" s="31">
        <f t="shared" si="30"/>
        <v>1.9933413795808987</v>
      </c>
      <c r="K7" s="31">
        <f t="shared" si="2"/>
        <v>0.99420043010806025</v>
      </c>
      <c r="L7" s="31">
        <f t="shared" si="3"/>
        <v>0.99956922558325045</v>
      </c>
      <c r="M7" s="31">
        <f t="shared" si="31"/>
        <v>3.7368410468887943</v>
      </c>
      <c r="N7" s="31">
        <f t="shared" si="32"/>
        <v>1.3521273788870951</v>
      </c>
      <c r="O7" s="31">
        <f t="shared" si="4"/>
        <v>0.61084370175279268</v>
      </c>
      <c r="P7" s="31">
        <f t="shared" si="5"/>
        <v>0.95770392749244715</v>
      </c>
      <c r="Q7" s="31">
        <f t="shared" si="6"/>
        <v>2.4002444828921567</v>
      </c>
      <c r="R7" s="31">
        <f t="shared" si="7"/>
        <v>0.35351142935830354</v>
      </c>
      <c r="S7" s="31">
        <f t="shared" si="8"/>
        <v>1.3806684302378853</v>
      </c>
      <c r="T7" s="31">
        <f t="shared" si="9"/>
        <v>2.1371250495889758</v>
      </c>
      <c r="V7" s="56" t="s">
        <v>329</v>
      </c>
      <c r="W7" s="59" t="s">
        <v>335</v>
      </c>
      <c r="X7" s="52">
        <v>2</v>
      </c>
      <c r="Z7" s="41">
        <f t="shared" si="10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1"/>
        <v>0</v>
      </c>
      <c r="AF7" s="41">
        <f t="shared" si="12"/>
        <v>0.46791833739084471</v>
      </c>
      <c r="AG7" s="41">
        <f t="shared" si="13"/>
        <v>0.575809199318569</v>
      </c>
      <c r="AH7" s="41">
        <f t="shared" si="14"/>
        <v>0.14639814097598761</v>
      </c>
      <c r="AI7" s="41">
        <f t="shared" si="15"/>
        <v>0.20733056055018262</v>
      </c>
      <c r="AJ7" s="41">
        <f t="shared" si="16"/>
        <v>1</v>
      </c>
      <c r="AK7" s="41">
        <f t="shared" si="17"/>
        <v>1</v>
      </c>
      <c r="AL7" s="41">
        <f t="shared" si="18"/>
        <v>0</v>
      </c>
      <c r="AM7" s="41">
        <f t="shared" si="19"/>
        <v>0</v>
      </c>
      <c r="AN7" s="41">
        <f t="shared" si="20"/>
        <v>0.35351142935830354</v>
      </c>
      <c r="AO7" s="41">
        <f t="shared" si="21"/>
        <v>0.30542185087639634</v>
      </c>
      <c r="AP7" s="41">
        <f t="shared" si="22"/>
        <v>0.89631671637797461</v>
      </c>
      <c r="AQ7" s="41">
        <f t="shared" si="23"/>
        <v>0</v>
      </c>
      <c r="AR7" s="41">
        <f t="shared" si="24"/>
        <v>0.4843517138599106</v>
      </c>
      <c r="AS7" s="41">
        <f t="shared" si="25"/>
        <v>0.47885196374622357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43143</v>
      </c>
      <c r="AZ7" s="46">
        <v>0.19899830746965599</v>
      </c>
      <c r="BA7" s="43">
        <v>4.18</v>
      </c>
      <c r="BB7" s="43">
        <v>3.93</v>
      </c>
      <c r="BC7" s="265">
        <f>IF(INDEX('[5]Hospital Capacity'!$I$2:$I$126,MATCH('Data Table'!A7,'[5]Hospital Capacity'!$B$2:$B$126,0))&gt;100,100,INDEX('[5]Hospital Capacity'!$I$2:$I$126,MATCH('Data Table'!A7,'[5]Hospital Capacity'!$B$2:$B$126,0)))</f>
        <v>0.17903940731399748</v>
      </c>
      <c r="BD7" s="45">
        <v>1952.0208077284553</v>
      </c>
      <c r="BE7" s="45">
        <f>INDEX('[3]60-Mile'!$S$4:$S$129,MATCH(E7,'[3]60-Mile'!$A$4:$A$129,0))</f>
        <v>2445.5867650131172</v>
      </c>
      <c r="BF7" s="47">
        <f t="shared" si="36"/>
        <v>30</v>
      </c>
      <c r="BG7" s="43">
        <f t="shared" si="37"/>
        <v>30</v>
      </c>
      <c r="BH7" s="95">
        <v>920.28571428571433</v>
      </c>
      <c r="BI7" s="45">
        <f>INDEX('[3]60-Mile'!$V$4:$V$129,MATCH(E7,'[3]60-Mile'!$A$4:$A$129,0))</f>
        <v>480.42857142857144</v>
      </c>
      <c r="BJ7" s="47">
        <f t="shared" si="38"/>
        <v>3.4155134417951341</v>
      </c>
      <c r="BK7" s="47">
        <f t="shared" si="26"/>
        <v>30</v>
      </c>
      <c r="BL7" s="95">
        <v>46.428571428571431</v>
      </c>
      <c r="BM7" s="45">
        <f>INDEX('[3]60-Mile'!$AA$4:$AA$129,MATCH(E7,'[3]60-Mile'!$A$4:$A$129,0))</f>
        <v>45.285714285714285</v>
      </c>
      <c r="BO7" s="20">
        <v>19453561</v>
      </c>
      <c r="BP7" s="38">
        <v>384.77320284218035</v>
      </c>
      <c r="BQ7" s="38">
        <f>INDEX('[3]60-Mile'!$U$4:$U$129,MATCH(E7,'[3]60-Mile'!$A$4:$A$129,0))</f>
        <v>319.35924521035224</v>
      </c>
      <c r="BR7" s="38">
        <v>3.4155134417951341</v>
      </c>
      <c r="BS7" s="38">
        <f>INDEX('[3]60-Mile'!$Z$4:$Z$129,MATCH(E7,'[3]60-Mile'!$A$4:$A$129,0))</f>
        <v>217.50480935545184</v>
      </c>
      <c r="BT7" s="118">
        <f t="shared" si="27"/>
        <v>1</v>
      </c>
      <c r="BU7" s="266">
        <v>0.82096059268600252</v>
      </c>
      <c r="BV7" s="2">
        <f>'[3]60-Mile'!B7</f>
        <v>512</v>
      </c>
      <c r="BW7" s="2">
        <f>'[3]60-Mile'!C7</f>
        <v>449</v>
      </c>
      <c r="BX7" s="2">
        <f>'[3]60-Mile'!D7</f>
        <v>489</v>
      </c>
      <c r="BY7" s="2">
        <f>'[3]60-Mile'!E7</f>
        <v>722</v>
      </c>
      <c r="BZ7" s="2">
        <f>'[3]60-Mile'!F7</f>
        <v>557</v>
      </c>
      <c r="CA7" s="2">
        <f>'[3]60-Mile'!G7</f>
        <v>301</v>
      </c>
      <c r="CB7" s="2">
        <f>'[3]60-Mile'!H7</f>
        <v>333</v>
      </c>
      <c r="CC7" s="2">
        <f>'[3]60-Mile'!I7</f>
        <v>38</v>
      </c>
      <c r="CD7" s="2">
        <f>'[3]60-Mile'!J7</f>
        <v>63</v>
      </c>
      <c r="CE7" s="2">
        <f>'[3]60-Mile'!K7</f>
        <v>56</v>
      </c>
      <c r="CF7" s="2">
        <f>'[3]60-Mile'!L7</f>
        <v>55</v>
      </c>
      <c r="CG7" s="2">
        <f>'[3]60-Mile'!M7</f>
        <v>37</v>
      </c>
      <c r="CH7" s="2">
        <f>'[3]60-Mile'!N7</f>
        <v>39</v>
      </c>
      <c r="CI7" s="2">
        <f>'[3]60-Mile'!O7</f>
        <v>29</v>
      </c>
      <c r="CJ7" s="2"/>
      <c r="CK7" s="2">
        <v>51192</v>
      </c>
      <c r="CL7" s="2">
        <v>53079</v>
      </c>
      <c r="CM7" s="2">
        <v>55730</v>
      </c>
      <c r="CN7" s="2">
        <v>66815</v>
      </c>
      <c r="CO7" s="2">
        <v>52625</v>
      </c>
      <c r="CP7" s="2">
        <v>51034</v>
      </c>
      <c r="CQ7" s="2">
        <v>43143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0.80587290865733796</v>
      </c>
      <c r="G8" s="31">
        <f t="shared" si="0"/>
        <v>0.93090844730180955</v>
      </c>
      <c r="H8" s="31">
        <f t="shared" si="29"/>
        <v>0.86568438710930096</v>
      </c>
      <c r="I8" s="31">
        <f t="shared" si="1"/>
        <v>3.1039068137305432</v>
      </c>
      <c r="J8" s="31">
        <f t="shared" si="30"/>
        <v>1.1121444916359116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0.62241417480173711</v>
      </c>
      <c r="N8" s="31">
        <f t="shared" si="32"/>
        <v>0.13285724955032741</v>
      </c>
      <c r="O8" s="31">
        <f t="shared" si="4"/>
        <v>9.6267368994641708E-2</v>
      </c>
      <c r="P8" s="31">
        <f t="shared" si="5"/>
        <v>0.11782477341389727</v>
      </c>
      <c r="Q8" s="31">
        <f t="shared" si="6"/>
        <v>0.55349813934758119</v>
      </c>
      <c r="R8" s="31">
        <f t="shared" si="7"/>
        <v>0.35351142935830354</v>
      </c>
      <c r="S8" s="31">
        <f t="shared" si="8"/>
        <v>1.3806684302378853</v>
      </c>
      <c r="T8" s="31">
        <f t="shared" si="9"/>
        <v>1.6973231027295104</v>
      </c>
      <c r="V8" s="49" t="s">
        <v>327</v>
      </c>
      <c r="W8" s="54" t="s">
        <v>322</v>
      </c>
      <c r="X8" s="55">
        <v>1</v>
      </c>
      <c r="Z8" s="41">
        <f t="shared" si="10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1"/>
        <v>0</v>
      </c>
      <c r="AF8" s="41">
        <f t="shared" si="12"/>
        <v>0.589163016983551</v>
      </c>
      <c r="AG8" s="41">
        <f t="shared" si="13"/>
        <v>0.3117546848381601</v>
      </c>
      <c r="AH8" s="41">
        <f t="shared" si="14"/>
        <v>0.20449264136328424</v>
      </c>
      <c r="AI8" s="41">
        <f t="shared" si="15"/>
        <v>0.20733056055018262</v>
      </c>
      <c r="AJ8" s="41">
        <f t="shared" si="16"/>
        <v>1</v>
      </c>
      <c r="AK8" s="41">
        <f t="shared" si="17"/>
        <v>0.22697697011528803</v>
      </c>
      <c r="AL8" s="41">
        <f t="shared" si="18"/>
        <v>0</v>
      </c>
      <c r="AM8" s="41">
        <f t="shared" si="19"/>
        <v>0</v>
      </c>
      <c r="AN8" s="41">
        <f t="shared" si="20"/>
        <v>0.35351142935830354</v>
      </c>
      <c r="AO8" s="41">
        <f t="shared" si="21"/>
        <v>4.8133684497320854E-2</v>
      </c>
      <c r="AP8" s="41">
        <f t="shared" si="22"/>
        <v>0.89631671637797461</v>
      </c>
      <c r="AQ8" s="41">
        <f t="shared" si="23"/>
        <v>0</v>
      </c>
      <c r="AR8" s="41">
        <f t="shared" si="24"/>
        <v>0.4843517138599106</v>
      </c>
      <c r="AS8" s="41">
        <f t="shared" si="25"/>
        <v>5.8912386706948636E-2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43143</v>
      </c>
      <c r="AZ8" s="46">
        <v>0.21566626492245164</v>
      </c>
      <c r="BA8" s="43">
        <v>2.63</v>
      </c>
      <c r="BB8" s="43">
        <v>4.68</v>
      </c>
      <c r="BC8" s="265">
        <f>IF(INDEX('[5]Hospital Capacity'!$I$2:$I$126,MATCH('Data Table'!A8,'[5]Hospital Capacity'!$B$2:$B$126,0))&gt;100,100,INDEX('[5]Hospital Capacity'!$I$2:$I$126,MATCH('Data Table'!A8,'[5]Hospital Capacity'!$B$2:$B$126,0)))</f>
        <v>0.17903940731399748</v>
      </c>
      <c r="BD8" s="45">
        <v>1952.0208077284553</v>
      </c>
      <c r="BE8" s="45">
        <f>INDEX('[3]60-Mile'!$S$4:$S$129,MATCH(E8,'[3]60-Mile'!$A$4:$A$129,0))</f>
        <v>571.81030361717512</v>
      </c>
      <c r="BF8" s="47">
        <f t="shared" si="36"/>
        <v>30</v>
      </c>
      <c r="BG8" s="43">
        <f t="shared" si="37"/>
        <v>30</v>
      </c>
      <c r="BH8" s="95">
        <v>920.28571428571433</v>
      </c>
      <c r="BI8" s="45">
        <f>INDEX('[3]60-Mile'!$V$4:$V$129,MATCH(E8,'[3]60-Mile'!$A$4:$A$129,0))</f>
        <v>75.714285714285708</v>
      </c>
      <c r="BJ8" s="47">
        <f t="shared" si="38"/>
        <v>3.4155134417951341</v>
      </c>
      <c r="BK8" s="47">
        <f t="shared" si="26"/>
        <v>30</v>
      </c>
      <c r="BL8" s="95">
        <v>46.428571428571431</v>
      </c>
      <c r="BM8" s="45">
        <f>INDEX('[3]60-Mile'!$AA$4:$AA$129,MATCH(E8,'[3]60-Mile'!$A$4:$A$129,0))</f>
        <v>5.5714285714285712</v>
      </c>
      <c r="BO8" s="20">
        <v>19453561</v>
      </c>
      <c r="BP8" s="38">
        <v>384.77320284218035</v>
      </c>
      <c r="BQ8" s="38">
        <f>INDEX('[3]60-Mile'!$U$4:$U$129,MATCH(E8,'[3]60-Mile'!$A$4:$A$129,0))</f>
        <v>76.525541189654248</v>
      </c>
      <c r="BR8" s="38">
        <v>3.4155134417951341</v>
      </c>
      <c r="BS8" s="38">
        <f>INDEX('[3]60-Mile'!$Z$4:$Z$129,MATCH(E8,'[3]60-Mile'!$A$4:$A$129,0))</f>
        <v>81.515394566931718</v>
      </c>
      <c r="BT8" s="118">
        <f t="shared" si="27"/>
        <v>1</v>
      </c>
      <c r="BU8" s="266">
        <v>0.82096059268600252</v>
      </c>
      <c r="BV8" s="2">
        <f>'[3]60-Mile'!B8</f>
        <v>58</v>
      </c>
      <c r="BW8" s="2">
        <f>'[3]60-Mile'!C8</f>
        <v>90</v>
      </c>
      <c r="BX8" s="2">
        <f>'[3]60-Mile'!D8</f>
        <v>103</v>
      </c>
      <c r="BY8" s="2">
        <f>'[3]60-Mile'!E8</f>
        <v>69</v>
      </c>
      <c r="BZ8" s="2">
        <f>'[3]60-Mile'!F8</f>
        <v>91</v>
      </c>
      <c r="CA8" s="2">
        <f>'[3]60-Mile'!G8</f>
        <v>67</v>
      </c>
      <c r="CB8" s="2">
        <f>'[3]60-Mile'!H8</f>
        <v>52</v>
      </c>
      <c r="CC8" s="2">
        <f>'[3]60-Mile'!I8</f>
        <v>6</v>
      </c>
      <c r="CD8" s="2">
        <f>'[3]60-Mile'!J8</f>
        <v>6</v>
      </c>
      <c r="CE8" s="2">
        <f>'[3]60-Mile'!K8</f>
        <v>9</v>
      </c>
      <c r="CF8" s="2">
        <f>'[3]60-Mile'!L8</f>
        <v>4</v>
      </c>
      <c r="CG8" s="2">
        <f>'[3]60-Mile'!M8</f>
        <v>4</v>
      </c>
      <c r="CH8" s="2">
        <f>'[3]60-Mile'!N8</f>
        <v>3</v>
      </c>
      <c r="CI8" s="2">
        <f>'[3]60-Mile'!O8</f>
        <v>7</v>
      </c>
      <c r="CJ8" s="2"/>
      <c r="CK8" s="2">
        <v>51192</v>
      </c>
      <c r="CL8" s="2">
        <v>53079</v>
      </c>
      <c r="CM8" s="2">
        <v>55730</v>
      </c>
      <c r="CN8" s="2">
        <v>66815</v>
      </c>
      <c r="CO8" s="2">
        <v>52625</v>
      </c>
      <c r="CP8" s="2">
        <v>51034</v>
      </c>
      <c r="CQ8" s="2">
        <v>43143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5.1935989157526556E-2</v>
      </c>
      <c r="G9" s="31">
        <f t="shared" si="0"/>
        <v>1.7151699066705279</v>
      </c>
      <c r="H9" s="31">
        <f t="shared" si="29"/>
        <v>3.0280375696623677E-2</v>
      </c>
      <c r="I9" s="31">
        <f t="shared" si="1"/>
        <v>3.3959385630347385</v>
      </c>
      <c r="J9" s="31">
        <f t="shared" si="30"/>
        <v>0.42953231798310781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0.53393061027529509</v>
      </c>
      <c r="N9" s="31">
        <f t="shared" si="32"/>
        <v>0.1136880949174707</v>
      </c>
      <c r="O9" s="31">
        <f t="shared" si="4"/>
        <v>0.21287803105984923</v>
      </c>
      <c r="P9" s="31">
        <f t="shared" si="5"/>
        <v>9.0634441087613288E-2</v>
      </c>
      <c r="Q9" s="31">
        <f t="shared" si="6"/>
        <v>0.47249534452255565</v>
      </c>
      <c r="R9" s="31">
        <f t="shared" si="7"/>
        <v>0.39895345634811352</v>
      </c>
      <c r="S9" s="31">
        <f t="shared" si="8"/>
        <v>0.58122205663189264</v>
      </c>
      <c r="T9" s="31">
        <f t="shared" si="9"/>
        <v>0.81141216619134493</v>
      </c>
      <c r="V9" s="56" t="s">
        <v>330</v>
      </c>
      <c r="W9" s="57" t="s">
        <v>334</v>
      </c>
      <c r="X9" s="52">
        <v>1</v>
      </c>
      <c r="Z9" s="41">
        <f t="shared" si="10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1"/>
        <v>0.74397501753750761</v>
      </c>
      <c r="AF9" s="41">
        <f t="shared" si="12"/>
        <v>0.48844426537004343</v>
      </c>
      <c r="AG9" s="41">
        <f t="shared" si="13"/>
        <v>0.22657580919931855</v>
      </c>
      <c r="AH9" s="41">
        <f t="shared" si="14"/>
        <v>1</v>
      </c>
      <c r="AI9" s="41">
        <f t="shared" si="15"/>
        <v>0.2442970487356047</v>
      </c>
      <c r="AJ9" s="41">
        <f t="shared" si="16"/>
        <v>0.31468548024127446</v>
      </c>
      <c r="AK9" s="41">
        <f t="shared" si="17"/>
        <v>0.15357923286741246</v>
      </c>
      <c r="AL9" s="41">
        <f t="shared" si="18"/>
        <v>0</v>
      </c>
      <c r="AM9" s="41">
        <f t="shared" si="19"/>
        <v>0</v>
      </c>
      <c r="AN9" s="41">
        <f t="shared" si="20"/>
        <v>0.39895345634811352</v>
      </c>
      <c r="AO9" s="41">
        <f t="shared" si="21"/>
        <v>0.10643901552992462</v>
      </c>
      <c r="AP9" s="41">
        <f t="shared" si="22"/>
        <v>0</v>
      </c>
      <c r="AQ9" s="41">
        <f t="shared" si="23"/>
        <v>0</v>
      </c>
      <c r="AR9" s="41">
        <f t="shared" si="24"/>
        <v>0.58122205663189264</v>
      </c>
      <c r="AS9" s="41">
        <f t="shared" si="25"/>
        <v>4.5317220543806644E-2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10266</v>
      </c>
      <c r="AZ9" s="46">
        <v>0.20182008319940944</v>
      </c>
      <c r="BA9" s="43">
        <v>2.13</v>
      </c>
      <c r="BB9" s="43">
        <v>14.95</v>
      </c>
      <c r="BC9" s="265">
        <f>IF(INDEX('[5]Hospital Capacity'!$I$2:$I$126,MATCH('Data Table'!A9,'[5]Hospital Capacity'!$B$2:$B$126,0))&gt;100,100,INDEX('[5]Hospital Capacity'!$I$2:$I$126,MATCH('Data Table'!A9,'[5]Hospital Capacity'!$B$2:$B$126,0)))</f>
        <v>0.21096165803108807</v>
      </c>
      <c r="BD9" s="45">
        <v>647.06632504495508</v>
      </c>
      <c r="BE9" s="45">
        <f>INDEX('[3]60-Mile'!$S$4:$S$129,MATCH(E9,'[3]60-Mile'!$A$4:$A$129,0))</f>
        <v>393.89716641697464</v>
      </c>
      <c r="BF9" s="47">
        <f t="shared" si="36"/>
        <v>30</v>
      </c>
      <c r="BG9" s="43">
        <f t="shared" si="37"/>
        <v>30</v>
      </c>
      <c r="BH9" s="95">
        <v>1038.1428571428571</v>
      </c>
      <c r="BI9" s="45">
        <f>INDEX('[3]60-Mile'!$V$4:$V$129,MATCH(E9,'[3]60-Mile'!$A$4:$A$129,0))</f>
        <v>167.42857142857142</v>
      </c>
      <c r="BJ9" s="47">
        <f t="shared" si="38"/>
        <v>30</v>
      </c>
      <c r="BK9" s="47">
        <f t="shared" si="26"/>
        <v>30</v>
      </c>
      <c r="BL9" s="95">
        <v>55.714285714285715</v>
      </c>
      <c r="BM9" s="45">
        <f>INDEX('[3]60-Mile'!$AA$4:$AA$129,MATCH(E9,'[3]60-Mile'!$A$4:$A$129,0))</f>
        <v>4.2857142857142856</v>
      </c>
      <c r="BO9" s="20">
        <v>11689100</v>
      </c>
      <c r="BP9" s="38">
        <v>76.666887842000008</v>
      </c>
      <c r="BQ9" s="38">
        <f>INDEX('[3]60-Mile'!$U$4:$U$129,MATCH(E9,'[3]60-Mile'!$A$4:$A$129,0))</f>
        <v>37.052722479153225</v>
      </c>
      <c r="BR9" s="38">
        <v>0</v>
      </c>
      <c r="BS9" s="38">
        <f>INDEX('[3]60-Mile'!$Z$4:$Z$129,MATCH(E9,'[3]60-Mile'!$A$4:$A$129,0))</f>
        <v>54.318896964911431</v>
      </c>
      <c r="BT9" s="118">
        <f t="shared" si="27"/>
        <v>-0.48795003507501522</v>
      </c>
      <c r="BU9" s="266">
        <v>0.78903834196891198</v>
      </c>
      <c r="BV9" s="2">
        <f>'[3]60-Mile'!B9</f>
        <v>85</v>
      </c>
      <c r="BW9" s="2">
        <f>'[3]60-Mile'!C9</f>
        <v>88</v>
      </c>
      <c r="BX9" s="2">
        <f>'[3]60-Mile'!D9</f>
        <v>103</v>
      </c>
      <c r="BY9" s="2">
        <f>'[3]60-Mile'!E9</f>
        <v>639</v>
      </c>
      <c r="BZ9" s="2">
        <f>'[3]60-Mile'!F9</f>
        <v>113</v>
      </c>
      <c r="CA9" s="2">
        <f>'[3]60-Mile'!G9</f>
        <v>91</v>
      </c>
      <c r="CB9" s="2">
        <f>'[3]60-Mile'!H9</f>
        <v>53</v>
      </c>
      <c r="CC9" s="2">
        <f>'[3]60-Mile'!I9</f>
        <v>7</v>
      </c>
      <c r="CD9" s="2">
        <f>'[3]60-Mile'!J9</f>
        <v>1</v>
      </c>
      <c r="CE9" s="2">
        <f>'[3]60-Mile'!K9</f>
        <v>2</v>
      </c>
      <c r="CF9" s="2">
        <f>'[3]60-Mile'!L9</f>
        <v>6</v>
      </c>
      <c r="CG9" s="2">
        <f>'[3]60-Mile'!M9</f>
        <v>7</v>
      </c>
      <c r="CH9" s="2">
        <f>'[3]60-Mile'!N9</f>
        <v>3</v>
      </c>
      <c r="CI9" s="2">
        <f>'[3]60-Mile'!O9</f>
        <v>4</v>
      </c>
      <c r="CJ9" s="2"/>
      <c r="CK9" s="2">
        <v>13241</v>
      </c>
      <c r="CL9" s="2">
        <v>13374</v>
      </c>
      <c r="CM9" s="2">
        <v>-34416</v>
      </c>
      <c r="CN9" s="2">
        <v>67862</v>
      </c>
      <c r="CO9" s="2">
        <v>6569</v>
      </c>
      <c r="CP9" s="2">
        <v>10317</v>
      </c>
      <c r="CQ9" s="2">
        <v>10266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1.4027398969797797</v>
      </c>
      <c r="G10" s="31">
        <f t="shared" si="0"/>
        <v>1.0431282802267989</v>
      </c>
      <c r="H10" s="31">
        <f t="shared" si="29"/>
        <v>1.3447434256837456</v>
      </c>
      <c r="I10" s="31">
        <f t="shared" si="1"/>
        <v>2.6959385630347388</v>
      </c>
      <c r="J10" s="31">
        <f t="shared" si="30"/>
        <v>0.74937020298818946</v>
      </c>
      <c r="K10" s="31">
        <f t="shared" si="2"/>
        <v>0.99790625205758976</v>
      </c>
      <c r="L10" s="31">
        <f t="shared" si="3"/>
        <v>0.99060844937877834</v>
      </c>
      <c r="M10" s="31">
        <f t="shared" si="31"/>
        <v>2.9271850752937336</v>
      </c>
      <c r="N10" s="31">
        <f t="shared" si="32"/>
        <v>1.4758138941762959</v>
      </c>
      <c r="O10" s="31">
        <f t="shared" si="4"/>
        <v>0.81445826900372353</v>
      </c>
      <c r="P10" s="31">
        <f t="shared" si="5"/>
        <v>1.6737160120845922</v>
      </c>
      <c r="Q10" s="31">
        <f t="shared" si="6"/>
        <v>1.4822260246333845</v>
      </c>
      <c r="R10" s="31">
        <f t="shared" si="7"/>
        <v>0.19399614431286147</v>
      </c>
      <c r="S10" s="31">
        <f t="shared" si="8"/>
        <v>1.515688197527439</v>
      </c>
      <c r="T10" s="31">
        <f t="shared" si="9"/>
        <v>0.76968247362110664</v>
      </c>
      <c r="V10" s="58" t="s">
        <v>331</v>
      </c>
      <c r="W10" s="54" t="s">
        <v>323</v>
      </c>
      <c r="X10" s="55">
        <v>1</v>
      </c>
      <c r="Z10" s="41">
        <f t="shared" si="10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1"/>
        <v>0.89880292367224102</v>
      </c>
      <c r="AF10" s="41">
        <f t="shared" si="12"/>
        <v>0.40043414391398585</v>
      </c>
      <c r="AG10" s="41">
        <f t="shared" si="13"/>
        <v>0.29642248722316866</v>
      </c>
      <c r="AH10" s="41">
        <f t="shared" si="14"/>
        <v>0.12316034082106893</v>
      </c>
      <c r="AI10" s="41">
        <f t="shared" si="15"/>
        <v>0.31177272609128071</v>
      </c>
      <c r="AJ10" s="41">
        <f t="shared" si="16"/>
        <v>0.29050346127157473</v>
      </c>
      <c r="AK10" s="41">
        <f t="shared" si="17"/>
        <v>0.46657945292771008</v>
      </c>
      <c r="AL10" s="41">
        <f t="shared" si="18"/>
        <v>0</v>
      </c>
      <c r="AM10" s="41">
        <f t="shared" si="19"/>
        <v>0</v>
      </c>
      <c r="AN10" s="41">
        <f t="shared" si="20"/>
        <v>0.19399614431286147</v>
      </c>
      <c r="AO10" s="41">
        <f t="shared" si="21"/>
        <v>0.40722913450186177</v>
      </c>
      <c r="AP10" s="41">
        <f t="shared" si="22"/>
        <v>0.99854959842162683</v>
      </c>
      <c r="AQ10" s="41">
        <f t="shared" si="23"/>
        <v>0</v>
      </c>
      <c r="AR10" s="41">
        <f t="shared" si="24"/>
        <v>0.51713859910581217</v>
      </c>
      <c r="AS10" s="41">
        <f t="shared" si="25"/>
        <v>0.8368580060422961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3424</v>
      </c>
      <c r="AZ10" s="46">
        <v>0.18972100417365076</v>
      </c>
      <c r="BA10" s="43">
        <v>2.54</v>
      </c>
      <c r="BB10" s="43">
        <v>3.63</v>
      </c>
      <c r="BC10" s="265">
        <f>IF(INDEX('[5]Hospital Capacity'!$I$2:$I$126,MATCH('Data Table'!A10,'[5]Hospital Capacity'!$B$2:$B$126,0))&gt;100,100,INDEX('[5]Hospital Capacity'!$I$2:$I$126,MATCH('Data Table'!A10,'[5]Hospital Capacity'!$B$2:$B$126,0)))</f>
        <v>0.26922998687664046</v>
      </c>
      <c r="BD10" s="45">
        <v>601.01968055541909</v>
      </c>
      <c r="BE10" s="45">
        <f>INDEX('[3]60-Mile'!$S$4:$S$129,MATCH(E10,'[3]60-Mile'!$A$4:$A$129,0))</f>
        <v>1152.5970008167396</v>
      </c>
      <c r="BF10" s="47">
        <f t="shared" si="36"/>
        <v>30</v>
      </c>
      <c r="BG10" s="43">
        <f t="shared" si="37"/>
        <v>30</v>
      </c>
      <c r="BH10" s="95">
        <v>506.57142857142856</v>
      </c>
      <c r="BI10" s="45">
        <f>INDEX('[3]60-Mile'!$V$4:$V$129,MATCH(E10,'[3]60-Mile'!$A$4:$A$129,0))</f>
        <v>640.57142857142856</v>
      </c>
      <c r="BJ10" s="47">
        <f t="shared" si="38"/>
        <v>0.38331664256694642</v>
      </c>
      <c r="BK10" s="47">
        <f t="shared" si="26"/>
        <v>30</v>
      </c>
      <c r="BL10" s="95">
        <v>49.571428571428569</v>
      </c>
      <c r="BM10" s="45">
        <f>INDEX('[3]60-Mile'!$AA$4:$AA$129,MATCH(E10,'[3]60-Mile'!$A$4:$A$129,0))</f>
        <v>79.142857142857139</v>
      </c>
      <c r="BO10" s="20">
        <v>12801989</v>
      </c>
      <c r="BP10" s="38">
        <v>107.99210058226382</v>
      </c>
      <c r="BQ10" s="38">
        <f>INDEX('[3]60-Mile'!$U$4:$U$129,MATCH(E10,'[3]60-Mile'!$A$4:$A$129,0))</f>
        <v>124.6264288099204</v>
      </c>
      <c r="BR10" s="38">
        <v>0.38331664256694642</v>
      </c>
      <c r="BS10" s="38">
        <f>INDEX('[3]60-Mile'!$Z$4:$Z$129,MATCH(E10,'[3]60-Mile'!$A$4:$A$129,0))</f>
        <v>72.284437462327347</v>
      </c>
      <c r="BT10" s="118">
        <f t="shared" si="27"/>
        <v>-0.79760584734448192</v>
      </c>
      <c r="BU10" s="266">
        <v>0.73077001312335954</v>
      </c>
      <c r="BV10" s="2">
        <f>'[3]60-Mile'!B10</f>
        <v>725</v>
      </c>
      <c r="BW10" s="2">
        <f>'[3]60-Mile'!C10</f>
        <v>722</v>
      </c>
      <c r="BX10" s="2">
        <f>'[3]60-Mile'!D10</f>
        <v>614</v>
      </c>
      <c r="BY10" s="2">
        <f>'[3]60-Mile'!E10</f>
        <v>729</v>
      </c>
      <c r="BZ10" s="2">
        <f>'[3]60-Mile'!F10</f>
        <v>722</v>
      </c>
      <c r="CA10" s="2">
        <f>'[3]60-Mile'!G10</f>
        <v>461</v>
      </c>
      <c r="CB10" s="2">
        <f>'[3]60-Mile'!H10</f>
        <v>511</v>
      </c>
      <c r="CC10" s="2">
        <f>'[3]60-Mile'!I10</f>
        <v>92</v>
      </c>
      <c r="CD10" s="2">
        <f>'[3]60-Mile'!J10</f>
        <v>86</v>
      </c>
      <c r="CE10" s="2">
        <f>'[3]60-Mile'!K10</f>
        <v>141</v>
      </c>
      <c r="CF10" s="2">
        <f>'[3]60-Mile'!L10</f>
        <v>116</v>
      </c>
      <c r="CG10" s="2">
        <f>'[3]60-Mile'!M10</f>
        <v>55</v>
      </c>
      <c r="CH10" s="2">
        <f>'[3]60-Mile'!N10</f>
        <v>43</v>
      </c>
      <c r="CI10" s="2">
        <f>'[3]60-Mile'!O10</f>
        <v>21</v>
      </c>
      <c r="CJ10" s="2"/>
      <c r="CK10" s="2">
        <v>-2600</v>
      </c>
      <c r="CL10" s="2">
        <v>10731</v>
      </c>
      <c r="CM10" s="2">
        <v>3254</v>
      </c>
      <c r="CN10" s="2">
        <v>4612</v>
      </c>
      <c r="CO10" s="2">
        <v>4497</v>
      </c>
      <c r="CP10" s="2">
        <v>4055</v>
      </c>
      <c r="CQ10" s="2">
        <v>3424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9.027501676828572E-5</v>
      </c>
      <c r="G11" s="31">
        <f t="shared" si="0"/>
        <v>0.66149870471186356</v>
      </c>
      <c r="H11" s="31">
        <f t="shared" si="29"/>
        <v>1.36470436185673E-4</v>
      </c>
      <c r="I11" s="31">
        <f t="shared" si="1"/>
        <v>3.098701164828368</v>
      </c>
      <c r="J11" s="31">
        <f t="shared" si="30"/>
        <v>0.23177033559921154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1.2662940336499399E-2</v>
      </c>
      <c r="N11" s="31">
        <f t="shared" si="32"/>
        <v>2.2183460131699927E-2</v>
      </c>
      <c r="O11" s="31">
        <f t="shared" si="4"/>
        <v>4.6498955589864679E-2</v>
      </c>
      <c r="P11" s="31">
        <f t="shared" si="5"/>
        <v>9.0634441087613284E-3</v>
      </c>
      <c r="Q11" s="31">
        <f t="shared" si="6"/>
        <v>2.9682078481979072E-2</v>
      </c>
      <c r="R11" s="31">
        <f t="shared" si="7"/>
        <v>2.3795097769209583E-2</v>
      </c>
      <c r="S11" s="31">
        <f t="shared" si="8"/>
        <v>8.941877794336809E-3</v>
      </c>
      <c r="T11" s="31">
        <f t="shared" si="9"/>
        <v>0.64953020530890027</v>
      </c>
      <c r="V11" s="56" t="s">
        <v>325</v>
      </c>
      <c r="W11" s="59" t="s">
        <v>333</v>
      </c>
      <c r="X11" s="52">
        <v>1</v>
      </c>
      <c r="Z11" s="41">
        <f t="shared" si="10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1"/>
        <v>0.95772894933357466</v>
      </c>
      <c r="AF11" s="41">
        <f t="shared" si="12"/>
        <v>0.5818453334735274</v>
      </c>
      <c r="AG11" s="41">
        <f t="shared" si="13"/>
        <v>3.7478705281090284E-2</v>
      </c>
      <c r="AH11" s="41">
        <f t="shared" si="14"/>
        <v>0.39039504260263364</v>
      </c>
      <c r="AI11" s="41">
        <f t="shared" si="15"/>
        <v>0.11681247841406982</v>
      </c>
      <c r="AJ11" s="41">
        <f t="shared" si="16"/>
        <v>0.29606491120595063</v>
      </c>
      <c r="AK11" s="41">
        <f t="shared" si="17"/>
        <v>0.49967131129301401</v>
      </c>
      <c r="AL11" s="41">
        <f t="shared" si="18"/>
        <v>0</v>
      </c>
      <c r="AM11" s="41">
        <f t="shared" si="19"/>
        <v>0</v>
      </c>
      <c r="AN11" s="41">
        <f t="shared" si="20"/>
        <v>2.3795097769209583E-2</v>
      </c>
      <c r="AO11" s="41">
        <f t="shared" si="21"/>
        <v>2.324947779493234E-2</v>
      </c>
      <c r="AP11" s="41">
        <f t="shared" si="22"/>
        <v>0</v>
      </c>
      <c r="AQ11" s="41">
        <f t="shared" si="23"/>
        <v>0</v>
      </c>
      <c r="AR11" s="41">
        <f t="shared" si="24"/>
        <v>8.941877794336809E-3</v>
      </c>
      <c r="AS11" s="41">
        <f t="shared" si="25"/>
        <v>4.5317220543806642E-3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820</v>
      </c>
      <c r="AZ11" s="46">
        <v>0.21466027572929422</v>
      </c>
      <c r="BA11" s="43">
        <v>1.02</v>
      </c>
      <c r="BB11" s="43">
        <v>7.08</v>
      </c>
      <c r="BC11" s="265">
        <f>IF(INDEX('[5]Hospital Capacity'!$I$2:$I$126,MATCH('Data Table'!A11,'[5]Hospital Capacity'!$B$2:$B$126,0))&gt;100,100,INDEX('[5]Hospital Capacity'!$I$2:$I$126,MATCH('Data Table'!A11,'[5]Hospital Capacity'!$B$2:$B$126,0)))</f>
        <v>0.10087290965034611</v>
      </c>
      <c r="BD11" s="45">
        <v>611.60961964592423</v>
      </c>
      <c r="BE11" s="45">
        <f>INDEX('[3]60-Mile'!$S$4:$S$129,MATCH(E11,'[3]60-Mile'!$A$4:$A$129,0))</f>
        <v>1232.810322893318</v>
      </c>
      <c r="BF11" s="47">
        <f t="shared" si="36"/>
        <v>30</v>
      </c>
      <c r="BG11" s="43">
        <f t="shared" si="37"/>
        <v>30</v>
      </c>
      <c r="BH11" s="95">
        <v>65.142857142857139</v>
      </c>
      <c r="BI11" s="45">
        <f>INDEX('[3]60-Mile'!$V$4:$V$129,MATCH(E11,'[3]60-Mile'!$A$4:$A$129,0))</f>
        <v>36.571428571428569</v>
      </c>
      <c r="BJ11" s="47">
        <f t="shared" si="38"/>
        <v>30</v>
      </c>
      <c r="BK11" s="47">
        <f t="shared" si="26"/>
        <v>30</v>
      </c>
      <c r="BL11" s="95">
        <v>0.8571428571428571</v>
      </c>
      <c r="BM11" s="45">
        <f>INDEX('[3]60-Mile'!$AA$4:$AA$129,MATCH(E11,'[3]60-Mile'!$A$4:$A$129,0))</f>
        <v>0.42857142857142855</v>
      </c>
      <c r="BO11" s="20">
        <v>884659</v>
      </c>
      <c r="BP11" s="38">
        <v>73.273108420006054</v>
      </c>
      <c r="BQ11" s="38">
        <f>INDEX('[3]60-Mile'!$U$4:$U$129,MATCH(E11,'[3]60-Mile'!$A$4:$A$129,0))</f>
        <v>115.36262919850805</v>
      </c>
      <c r="BR11" s="38">
        <v>0</v>
      </c>
      <c r="BS11" s="38">
        <f>INDEX('[3]60-Mile'!$Z$4:$Z$129,MATCH(E11,'[3]60-Mile'!$A$4:$A$129,0))</f>
        <v>96.693617620278346</v>
      </c>
      <c r="BT11" s="118">
        <f t="shared" si="27"/>
        <v>-0.91545789866714944</v>
      </c>
      <c r="BU11" s="266">
        <v>0.89912709034965388</v>
      </c>
      <c r="BV11" s="2">
        <f>'[3]60-Mile'!B11</f>
        <v>23</v>
      </c>
      <c r="BW11" s="2">
        <f>'[3]60-Mile'!C11</f>
        <v>39</v>
      </c>
      <c r="BX11" s="2">
        <f>'[3]60-Mile'!D11</f>
        <v>43</v>
      </c>
      <c r="BY11" s="2">
        <f>'[3]60-Mile'!E11</f>
        <v>35</v>
      </c>
      <c r="BZ11" s="2">
        <f>'[3]60-Mile'!F11</f>
        <v>42</v>
      </c>
      <c r="CA11" s="2">
        <f>'[3]60-Mile'!G11</f>
        <v>50</v>
      </c>
      <c r="CB11" s="2">
        <f>'[3]60-Mile'!H11</f>
        <v>24</v>
      </c>
      <c r="CC11" s="2">
        <f>'[3]60-Mile'!I11</f>
        <v>0</v>
      </c>
      <c r="CD11" s="2">
        <f>'[3]60-Mile'!J11</f>
        <v>0</v>
      </c>
      <c r="CE11" s="2">
        <f>'[3]60-Mile'!K11</f>
        <v>1</v>
      </c>
      <c r="CF11" s="2">
        <f>'[3]60-Mile'!L11</f>
        <v>0</v>
      </c>
      <c r="CG11" s="2">
        <f>'[3]60-Mile'!M11</f>
        <v>0</v>
      </c>
      <c r="CH11" s="2">
        <f>'[3]60-Mile'!N11</f>
        <v>0</v>
      </c>
      <c r="CI11" s="2">
        <f>'[3]60-Mile'!O11</f>
        <v>2</v>
      </c>
      <c r="CJ11" s="2"/>
      <c r="CK11" s="2">
        <v>866</v>
      </c>
      <c r="CL11" s="2">
        <v>3110</v>
      </c>
      <c r="CM11" s="2">
        <v>441</v>
      </c>
      <c r="CN11" s="2">
        <v>1195</v>
      </c>
      <c r="CO11" s="2">
        <v>892</v>
      </c>
      <c r="CP11" s="2">
        <v>429</v>
      </c>
      <c r="CQ11" s="2">
        <v>820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4.072106059333642E-3</v>
      </c>
      <c r="G12" s="31">
        <f t="shared" si="0"/>
        <v>1.009805731762168</v>
      </c>
      <c r="H12" s="31">
        <f t="shared" si="29"/>
        <v>4.0325638201989472E-3</v>
      </c>
      <c r="I12" s="31">
        <f t="shared" si="1"/>
        <v>3.295897330172147</v>
      </c>
      <c r="J12" s="31">
        <f t="shared" si="30"/>
        <v>0.28996146826450631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0.23859011769809074</v>
      </c>
      <c r="N12" s="31">
        <f t="shared" si="32"/>
        <v>7.2050182277161839E-2</v>
      </c>
      <c r="O12" s="31">
        <f t="shared" si="4"/>
        <v>0.16347289074561802</v>
      </c>
      <c r="P12" s="31">
        <f t="shared" si="5"/>
        <v>6.3444108761329304E-2</v>
      </c>
      <c r="Q12" s="31">
        <f t="shared" si="6"/>
        <v>0.18836293970457701</v>
      </c>
      <c r="R12" s="31">
        <f t="shared" si="7"/>
        <v>0.13037730652712751</v>
      </c>
      <c r="S12" s="31">
        <f t="shared" si="8"/>
        <v>8.0476900149031291E-2</v>
      </c>
      <c r="T12" s="31">
        <f t="shared" si="9"/>
        <v>0.91396402770170415</v>
      </c>
      <c r="V12" s="58" t="s">
        <v>346</v>
      </c>
      <c r="W12" s="60" t="s">
        <v>350</v>
      </c>
      <c r="X12" s="55">
        <v>2</v>
      </c>
      <c r="Z12" s="41">
        <f t="shared" si="10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1"/>
        <v>0.71543979543345926</v>
      </c>
      <c r="AF12" s="41">
        <f t="shared" si="12"/>
        <v>0.37869517015664822</v>
      </c>
      <c r="AG12" s="41">
        <f t="shared" si="13"/>
        <v>0.36286201022146503</v>
      </c>
      <c r="AH12" s="41">
        <f t="shared" si="14"/>
        <v>0.17970565453137105</v>
      </c>
      <c r="AI12" s="41">
        <f t="shared" si="15"/>
        <v>0.23361903350466598</v>
      </c>
      <c r="AJ12" s="41">
        <f t="shared" si="16"/>
        <v>0.16609771052830147</v>
      </c>
      <c r="AK12" s="41">
        <f t="shared" si="17"/>
        <v>0.14726558518725674</v>
      </c>
      <c r="AL12" s="41">
        <f t="shared" si="18"/>
        <v>0</v>
      </c>
      <c r="AM12" s="41">
        <f t="shared" si="19"/>
        <v>0</v>
      </c>
      <c r="AN12" s="41">
        <f t="shared" si="20"/>
        <v>0.13037730652712751</v>
      </c>
      <c r="AO12" s="41">
        <f t="shared" si="21"/>
        <v>8.1736445372809011E-2</v>
      </c>
      <c r="AP12" s="41">
        <f t="shared" si="22"/>
        <v>0</v>
      </c>
      <c r="AQ12" s="41">
        <f t="shared" si="23"/>
        <v>0</v>
      </c>
      <c r="AR12" s="41">
        <f t="shared" si="24"/>
        <v>8.0476900149031291E-2</v>
      </c>
      <c r="AS12" s="41">
        <f t="shared" si="25"/>
        <v>3.1722054380664652E-2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11527</v>
      </c>
      <c r="AZ12" s="46">
        <v>0.1867324665250549</v>
      </c>
      <c r="BA12" s="43">
        <v>2.93</v>
      </c>
      <c r="BB12" s="43">
        <v>4.3600000000000003</v>
      </c>
      <c r="BC12" s="265">
        <f>IF(INDEX('[5]Hospital Capacity'!$I$2:$I$126,MATCH('Data Table'!A12,'[5]Hospital Capacity'!$B$2:$B$126,0))&gt;100,100,INDEX('[5]Hospital Capacity'!$I$2:$I$126,MATCH('Data Table'!A12,'[5]Hospital Capacity'!$B$2:$B$126,0)))</f>
        <v>0.20174070424036902</v>
      </c>
      <c r="BD12" s="45">
        <v>364.13013944195194</v>
      </c>
      <c r="BE12" s="45">
        <f>INDEX('[3]60-Mile'!$S$4:$S$129,MATCH(E12,'[3]60-Mile'!$A$4:$A$129,0))</f>
        <v>378.59314059721703</v>
      </c>
      <c r="BF12" s="47">
        <f t="shared" si="36"/>
        <v>30</v>
      </c>
      <c r="BG12" s="43">
        <f t="shared" si="37"/>
        <v>30</v>
      </c>
      <c r="BH12" s="95">
        <v>341.57142857142856</v>
      </c>
      <c r="BI12" s="45">
        <f>INDEX('[3]60-Mile'!$V$4:$V$129,MATCH(E12,'[3]60-Mile'!$A$4:$A$129,0))</f>
        <v>128.57142857142858</v>
      </c>
      <c r="BJ12" s="47">
        <f t="shared" si="38"/>
        <v>30</v>
      </c>
      <c r="BK12" s="47">
        <f t="shared" si="26"/>
        <v>30</v>
      </c>
      <c r="BL12" s="95">
        <v>7.7142857142857144</v>
      </c>
      <c r="BM12" s="45">
        <f>INDEX('[3]60-Mile'!$AA$4:$AA$129,MATCH(E12,'[3]60-Mile'!$A$4:$A$129,0))</f>
        <v>3</v>
      </c>
      <c r="BO12" s="20">
        <v>5822434</v>
      </c>
      <c r="BP12" s="38">
        <v>54.354838417214914</v>
      </c>
      <c r="BQ12" s="38">
        <f>INDEX('[3]60-Mile'!$U$4:$U$129,MATCH(E12,'[3]60-Mile'!$A$4:$A$129,0))</f>
        <v>33.239053594804581</v>
      </c>
      <c r="BR12" s="38">
        <v>-16</v>
      </c>
      <c r="BS12" s="38">
        <f>INDEX('[3]60-Mile'!$Z$4:$Z$129,MATCH(E12,'[3]60-Mile'!$A$4:$A$129,0))</f>
        <v>41.010231900902909</v>
      </c>
      <c r="BT12" s="118">
        <f t="shared" si="27"/>
        <v>-0.43087959086691863</v>
      </c>
      <c r="BU12" s="266">
        <v>0.79825929575963095</v>
      </c>
      <c r="BV12" s="2">
        <f>'[3]60-Mile'!B12</f>
        <v>74</v>
      </c>
      <c r="BW12" s="2">
        <f>'[3]60-Mile'!C12</f>
        <v>358</v>
      </c>
      <c r="BX12" s="2">
        <f>'[3]60-Mile'!D12</f>
        <v>109</v>
      </c>
      <c r="BY12" s="2">
        <f>'[3]60-Mile'!E12</f>
        <v>136</v>
      </c>
      <c r="BZ12" s="2">
        <f>'[3]60-Mile'!F12</f>
        <v>67</v>
      </c>
      <c r="CA12" s="2">
        <f>'[3]60-Mile'!G12</f>
        <v>77</v>
      </c>
      <c r="CB12" s="2">
        <f>'[3]60-Mile'!H12</f>
        <v>79</v>
      </c>
      <c r="CC12" s="2">
        <f>'[3]60-Mile'!I12</f>
        <v>0</v>
      </c>
      <c r="CD12" s="2">
        <f>'[3]60-Mile'!J12</f>
        <v>10</v>
      </c>
      <c r="CE12" s="2">
        <f>'[3]60-Mile'!K12</f>
        <v>1</v>
      </c>
      <c r="CF12" s="2">
        <f>'[3]60-Mile'!L12</f>
        <v>8</v>
      </c>
      <c r="CG12" s="2">
        <f>'[3]60-Mile'!M12</f>
        <v>2</v>
      </c>
      <c r="CH12" s="2">
        <f>'[3]60-Mile'!N12</f>
        <v>0</v>
      </c>
      <c r="CI12" s="2">
        <f>'[3]60-Mile'!O12</f>
        <v>0</v>
      </c>
      <c r="CJ12" s="2"/>
      <c r="CK12" s="2">
        <v>11621</v>
      </c>
      <c r="CL12" s="2">
        <v>7228</v>
      </c>
      <c r="CM12" s="2">
        <v>8752</v>
      </c>
      <c r="CN12" s="2">
        <v>8572</v>
      </c>
      <c r="CO12" s="2">
        <v>8689</v>
      </c>
      <c r="CP12" s="2">
        <v>5559</v>
      </c>
      <c r="CQ12" s="2">
        <v>11527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1.2305894214718453E-3</v>
      </c>
      <c r="G13" s="31">
        <f t="shared" si="0"/>
        <v>0.46589402700939458</v>
      </c>
      <c r="H13" s="31">
        <f t="shared" si="29"/>
        <v>2.641350500608652E-3</v>
      </c>
      <c r="I13" s="31">
        <f t="shared" si="1"/>
        <v>3.2627048757860013</v>
      </c>
      <c r="J13" s="31">
        <f t="shared" si="30"/>
        <v>0.25198245741050562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0.23712538716618189</v>
      </c>
      <c r="N13" s="31">
        <f t="shared" si="32"/>
        <v>8.0774365977679966E-2</v>
      </c>
      <c r="O13" s="31">
        <f t="shared" si="4"/>
        <v>0.1424030514939606</v>
      </c>
      <c r="P13" s="31">
        <f t="shared" si="5"/>
        <v>5.4380664652567981E-2</v>
      </c>
      <c r="Q13" s="31">
        <f t="shared" si="6"/>
        <v>0.23799388838308419</v>
      </c>
      <c r="R13" s="31">
        <f t="shared" si="7"/>
        <v>0.19991938256357797</v>
      </c>
      <c r="S13" s="31">
        <f t="shared" si="8"/>
        <v>0.11624441132637853</v>
      </c>
      <c r="T13" s="31">
        <f t="shared" si="9"/>
        <v>0.70014785701425308</v>
      </c>
      <c r="V13" s="53" t="s">
        <v>347</v>
      </c>
      <c r="W13" s="18" t="s">
        <v>351</v>
      </c>
      <c r="X13" s="51">
        <v>1.5</v>
      </c>
      <c r="Z13" s="41">
        <f t="shared" si="10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1"/>
        <v>0.91342128487701113</v>
      </c>
      <c r="AF13" s="41">
        <f t="shared" si="12"/>
        <v>0.51484845840900273</v>
      </c>
      <c r="AG13" s="41">
        <f t="shared" si="13"/>
        <v>0.17035775127768313</v>
      </c>
      <c r="AH13" s="41">
        <f t="shared" si="14"/>
        <v>8.5205267234701787E-2</v>
      </c>
      <c r="AI13" s="41">
        <f t="shared" si="15"/>
        <v>0.10516550424850482</v>
      </c>
      <c r="AJ13" s="41">
        <f t="shared" si="16"/>
        <v>0.20405952975663741</v>
      </c>
      <c r="AK13" s="41">
        <f t="shared" si="17"/>
        <v>0.1270024406603113</v>
      </c>
      <c r="AL13" s="41">
        <f t="shared" si="18"/>
        <v>4.8115471795194598E-2</v>
      </c>
      <c r="AM13" s="41">
        <f t="shared" si="19"/>
        <v>0</v>
      </c>
      <c r="AN13" s="41">
        <f t="shared" si="20"/>
        <v>0.15180391076838337</v>
      </c>
      <c r="AO13" s="41">
        <f t="shared" si="21"/>
        <v>7.1201525746980299E-2</v>
      </c>
      <c r="AP13" s="41">
        <f t="shared" si="22"/>
        <v>0</v>
      </c>
      <c r="AQ13" s="41">
        <f t="shared" si="23"/>
        <v>0</v>
      </c>
      <c r="AR13" s="41">
        <f t="shared" si="24"/>
        <v>0.11624441132637853</v>
      </c>
      <c r="AS13" s="41">
        <f t="shared" si="25"/>
        <v>2.719033232628399E-2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2778</v>
      </c>
      <c r="AZ13" s="46">
        <v>0.20544996590953912</v>
      </c>
      <c r="BA13" s="43">
        <v>1.8</v>
      </c>
      <c r="BB13" s="43">
        <v>3.14</v>
      </c>
      <c r="BC13" s="265">
        <f>IF(INDEX('[5]Hospital Capacity'!$I$2:$I$126,MATCH('Data Table'!A13,'[5]Hospital Capacity'!$B$2:$B$126,0))&gt;100,100,INDEX('[5]Hospital Capacity'!$I$2:$I$126,MATCH('Data Table'!A13,'[5]Hospital Capacity'!$B$2:$B$126,0)))</f>
        <v>9.0815215569595889E-2</v>
      </c>
      <c r="BD13" s="45">
        <v>436.41584876893126</v>
      </c>
      <c r="BE13" s="45">
        <f>INDEX('[3]60-Mile'!$S$4:$S$129,MATCH(E13,'[3]60-Mile'!$A$4:$A$129,0))</f>
        <v>329.47610037900131</v>
      </c>
      <c r="BF13" s="47">
        <f t="shared" si="36"/>
        <v>29.528527064619649</v>
      </c>
      <c r="BG13" s="43">
        <f t="shared" si="37"/>
        <v>30</v>
      </c>
      <c r="BH13" s="95">
        <v>397.14285714285717</v>
      </c>
      <c r="BI13" s="45">
        <f>INDEX('[3]60-Mile'!$V$4:$V$129,MATCH(E13,'[3]60-Mile'!$A$4:$A$129,0))</f>
        <v>112</v>
      </c>
      <c r="BJ13" s="47">
        <f t="shared" si="38"/>
        <v>30</v>
      </c>
      <c r="BK13" s="47">
        <f t="shared" si="26"/>
        <v>30</v>
      </c>
      <c r="BL13" s="95">
        <v>11.142857142857142</v>
      </c>
      <c r="BM13" s="45">
        <f>INDEX('[3]60-Mile'!$AA$4:$AA$129,MATCH(E13,'[3]60-Mile'!$A$4:$A$129,0))</f>
        <v>2.5714285714285716</v>
      </c>
      <c r="BO13" s="20">
        <v>4903185</v>
      </c>
      <c r="BP13" s="38">
        <v>29.528527064619649</v>
      </c>
      <c r="BQ13" s="38">
        <f>INDEX('[3]60-Mile'!$U$4:$U$129,MATCH(E13,'[3]60-Mile'!$A$4:$A$129,0))</f>
        <v>40.907082537310167</v>
      </c>
      <c r="BR13" s="38">
        <v>-0.80579651365679272</v>
      </c>
      <c r="BS13" s="38">
        <f>INDEX('[3]60-Mile'!$Z$4:$Z$129,MATCH(E13,'[3]60-Mile'!$A$4:$A$129,0))</f>
        <v>52.755443146946391</v>
      </c>
      <c r="BT13" s="118">
        <f t="shared" si="27"/>
        <v>-0.82684256975402226</v>
      </c>
      <c r="BU13" s="266">
        <v>0.90918478443040407</v>
      </c>
      <c r="BV13" s="2">
        <f>'[3]60-Mile'!B13</f>
        <v>76</v>
      </c>
      <c r="BW13" s="2">
        <f>'[3]60-Mile'!C13</f>
        <v>14</v>
      </c>
      <c r="BX13" s="2">
        <f>'[3]60-Mile'!D13</f>
        <v>65</v>
      </c>
      <c r="BY13" s="2">
        <f>'[3]60-Mile'!E13</f>
        <v>105</v>
      </c>
      <c r="BZ13" s="2">
        <f>'[3]60-Mile'!F13</f>
        <v>248</v>
      </c>
      <c r="CA13" s="2">
        <f>'[3]60-Mile'!G13</f>
        <v>160</v>
      </c>
      <c r="CB13" s="2">
        <f>'[3]60-Mile'!H13</f>
        <v>116</v>
      </c>
      <c r="CC13" s="2">
        <f>'[3]60-Mile'!I13</f>
        <v>0</v>
      </c>
      <c r="CD13" s="2">
        <f>'[3]60-Mile'!J13</f>
        <v>0</v>
      </c>
      <c r="CE13" s="2">
        <f>'[3]60-Mile'!K13</f>
        <v>1</v>
      </c>
      <c r="CF13" s="2">
        <f>'[3]60-Mile'!L13</f>
        <v>3</v>
      </c>
      <c r="CG13" s="2">
        <f>'[3]60-Mile'!M13</f>
        <v>2</v>
      </c>
      <c r="CH13" s="2">
        <f>'[3]60-Mile'!N13</f>
        <v>2</v>
      </c>
      <c r="CI13" s="2">
        <f>'[3]60-Mile'!O13</f>
        <v>10</v>
      </c>
      <c r="CJ13" s="2"/>
      <c r="CK13" s="2">
        <v>5702</v>
      </c>
      <c r="CL13" s="2">
        <v>1495</v>
      </c>
      <c r="CM13" s="2">
        <v>1024</v>
      </c>
      <c r="CN13" s="2">
        <v>-389</v>
      </c>
      <c r="CO13" s="2">
        <v>9352</v>
      </c>
      <c r="CP13" s="2">
        <v>-3825</v>
      </c>
      <c r="CQ13" s="2">
        <v>2778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1.0952653074739426E-2</v>
      </c>
      <c r="G14" s="31">
        <f t="shared" si="0"/>
        <v>0.58099239505687261</v>
      </c>
      <c r="H14" s="31">
        <f t="shared" si="29"/>
        <v>1.8851628985035656E-2</v>
      </c>
      <c r="I14" s="31">
        <f t="shared" si="1"/>
        <v>3.3298113596536441</v>
      </c>
      <c r="J14" s="31">
        <f t="shared" si="30"/>
        <v>0.40643561159771818</v>
      </c>
      <c r="K14" s="31">
        <f t="shared" si="2"/>
        <v>1</v>
      </c>
      <c r="L14" s="31">
        <f t="shared" si="3"/>
        <v>1</v>
      </c>
      <c r="M14" s="31">
        <f t="shared" si="31"/>
        <v>0.37786144824553725</v>
      </c>
      <c r="N14" s="31">
        <f t="shared" si="32"/>
        <v>0.13227429184707507</v>
      </c>
      <c r="O14" s="31">
        <f t="shared" si="4"/>
        <v>0.32858051039869224</v>
      </c>
      <c r="P14" s="31">
        <f t="shared" si="5"/>
        <v>8.1570996978851965E-2</v>
      </c>
      <c r="Q14" s="31">
        <f t="shared" si="6"/>
        <v>0.24558715639846215</v>
      </c>
      <c r="R14" s="31">
        <f t="shared" si="7"/>
        <v>0.18076012306397346</v>
      </c>
      <c r="S14" s="31">
        <f t="shared" si="8"/>
        <v>1.076779379057424</v>
      </c>
      <c r="T14" s="31">
        <f t="shared" si="9"/>
        <v>0.79473140865613923</v>
      </c>
      <c r="V14" s="61" t="s">
        <v>348</v>
      </c>
      <c r="W14" s="59" t="s">
        <v>273</v>
      </c>
      <c r="X14" s="52">
        <v>0.5</v>
      </c>
      <c r="Z14" s="41">
        <f t="shared" si="10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1"/>
        <v>0.9282206784186825</v>
      </c>
      <c r="AF14" s="41">
        <f t="shared" si="12"/>
        <v>0.33006606991930298</v>
      </c>
      <c r="AG14" s="41">
        <f t="shared" si="13"/>
        <v>0.22316865417376489</v>
      </c>
      <c r="AH14" s="41">
        <f t="shared" si="14"/>
        <v>0.17118512780790085</v>
      </c>
      <c r="AI14" s="41">
        <f t="shared" si="15"/>
        <v>9.3319306537603453E-2</v>
      </c>
      <c r="AJ14" s="41">
        <f t="shared" si="16"/>
        <v>0.18481873290492198</v>
      </c>
      <c r="AK14" s="41">
        <f t="shared" si="17"/>
        <v>0.2216168786927962</v>
      </c>
      <c r="AL14" s="41">
        <f t="shared" si="18"/>
        <v>5.822089464414093E-3</v>
      </c>
      <c r="AM14" s="41">
        <f t="shared" si="19"/>
        <v>0</v>
      </c>
      <c r="AN14" s="41">
        <f t="shared" si="20"/>
        <v>0.17493803359955937</v>
      </c>
      <c r="AO14" s="41">
        <f t="shared" si="21"/>
        <v>0.16429025519934612</v>
      </c>
      <c r="AP14" s="41">
        <f t="shared" si="22"/>
        <v>0.99630247890839285</v>
      </c>
      <c r="AQ14" s="41">
        <f t="shared" si="23"/>
        <v>0</v>
      </c>
      <c r="AR14" s="41">
        <f t="shared" si="24"/>
        <v>8.0476900149031291E-2</v>
      </c>
      <c r="AS14" s="41">
        <f t="shared" si="25"/>
        <v>4.0785498489425982E-2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2124</v>
      </c>
      <c r="AZ14" s="46">
        <v>0.18004724308723763</v>
      </c>
      <c r="BA14" s="43">
        <v>2.11</v>
      </c>
      <c r="BB14" s="43">
        <v>4.25</v>
      </c>
      <c r="BC14" s="265">
        <f>IF(INDEX('[5]Hospital Capacity'!$I$2:$I$126,MATCH('Data Table'!A14,'[5]Hospital Capacity'!$B$2:$B$126,0))&gt;100,100,INDEX('[5]Hospital Capacity'!$I$2:$I$126,MATCH('Data Table'!A14,'[5]Hospital Capacity'!$B$2:$B$126,0)))</f>
        <v>8.0585482859396318E-2</v>
      </c>
      <c r="BD14" s="45">
        <v>399.77812495288202</v>
      </c>
      <c r="BE14" s="45">
        <f>INDEX('[3]60-Mile'!$S$4:$S$129,MATCH(E14,'[3]60-Mile'!$A$4:$A$129,0))</f>
        <v>558.81765947836675</v>
      </c>
      <c r="BF14" s="47">
        <f t="shared" si="36"/>
        <v>29.942950624665631</v>
      </c>
      <c r="BG14" s="43">
        <f t="shared" si="37"/>
        <v>30</v>
      </c>
      <c r="BH14" s="95">
        <v>457.14285714285717</v>
      </c>
      <c r="BI14" s="45">
        <f>INDEX('[3]60-Mile'!$V$4:$V$129,MATCH(E14,'[3]60-Mile'!$A$4:$A$129,0))</f>
        <v>258.42857142857144</v>
      </c>
      <c r="BJ14" s="47">
        <f t="shared" si="38"/>
        <v>0.4499655373188523</v>
      </c>
      <c r="BK14" s="47">
        <f t="shared" si="26"/>
        <v>30</v>
      </c>
      <c r="BL14" s="95">
        <v>7.7142857142857144</v>
      </c>
      <c r="BM14" s="45">
        <f>INDEX('[3]60-Mile'!$AA$4:$AA$129,MATCH(E14,'[3]60-Mile'!$A$4:$A$129,0))</f>
        <v>3.8571428571428572</v>
      </c>
      <c r="BO14" s="20">
        <v>6829174</v>
      </c>
      <c r="BP14" s="38">
        <v>29.942950624665631</v>
      </c>
      <c r="BQ14" s="38">
        <f>INDEX('[3]60-Mile'!$U$4:$U$129,MATCH(E14,'[3]60-Mile'!$A$4:$A$129,0))</f>
        <v>39.605894124260288</v>
      </c>
      <c r="BR14" s="38">
        <v>0.4499655373188523</v>
      </c>
      <c r="BS14" s="38">
        <f>INDEX('[3]60-Mile'!$Z$4:$Z$129,MATCH(E14,'[3]60-Mile'!$A$4:$A$129,0))</f>
        <v>37.570078722320225</v>
      </c>
      <c r="BT14" s="118">
        <f t="shared" si="27"/>
        <v>-0.85644135683736511</v>
      </c>
      <c r="BU14" s="266">
        <v>0.91941451714060363</v>
      </c>
      <c r="BV14" s="2">
        <f>'[3]60-Mile'!B14</f>
        <v>419</v>
      </c>
      <c r="BW14" s="2">
        <f>'[3]60-Mile'!C14</f>
        <v>265</v>
      </c>
      <c r="BX14" s="2">
        <f>'[3]60-Mile'!D14</f>
        <v>189</v>
      </c>
      <c r="BY14" s="2">
        <f>'[3]60-Mile'!E14</f>
        <v>219</v>
      </c>
      <c r="BZ14" s="2">
        <f>'[3]60-Mile'!F14</f>
        <v>264</v>
      </c>
      <c r="CA14" s="2">
        <f>'[3]60-Mile'!G14</f>
        <v>230</v>
      </c>
      <c r="CB14" s="2">
        <f>'[3]60-Mile'!H14</f>
        <v>223</v>
      </c>
      <c r="CC14" s="2">
        <f>'[3]60-Mile'!I14</f>
        <v>8</v>
      </c>
      <c r="CD14" s="2">
        <f>'[3]60-Mile'!J14</f>
        <v>4</v>
      </c>
      <c r="CE14" s="2">
        <f>'[3]60-Mile'!K14</f>
        <v>2</v>
      </c>
      <c r="CF14" s="2">
        <f>'[3]60-Mile'!L14</f>
        <v>6</v>
      </c>
      <c r="CG14" s="2">
        <f>'[3]60-Mile'!M14</f>
        <v>5</v>
      </c>
      <c r="CH14" s="2">
        <f>'[3]60-Mile'!N14</f>
        <v>1</v>
      </c>
      <c r="CI14" s="2">
        <f>'[3]60-Mile'!O14</f>
        <v>1</v>
      </c>
      <c r="CJ14" s="2"/>
      <c r="CK14" s="2">
        <v>4173</v>
      </c>
      <c r="CL14" s="2">
        <v>2379</v>
      </c>
      <c r="CM14" s="2">
        <v>2034</v>
      </c>
      <c r="CN14" s="2">
        <v>3739</v>
      </c>
      <c r="CO14" s="2">
        <v>4247</v>
      </c>
      <c r="CP14" s="2">
        <v>8365</v>
      </c>
      <c r="CQ14" s="2">
        <v>2124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1.5445834892794316E-5</v>
      </c>
      <c r="G15" s="31">
        <f t="shared" si="0"/>
        <v>0.58997927817672502</v>
      </c>
      <c r="H15" s="31">
        <f t="shared" si="29"/>
        <v>2.6180300671793425E-5</v>
      </c>
      <c r="I15" s="31">
        <f t="shared" si="1"/>
        <v>3.318575404597464</v>
      </c>
      <c r="J15" s="31">
        <f t="shared" si="30"/>
        <v>0.13820621039578398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1.8629394272971653E-2</v>
      </c>
      <c r="N15" s="31">
        <f t="shared" si="32"/>
        <v>3.805818110941913E-2</v>
      </c>
      <c r="O15" s="31">
        <f t="shared" si="4"/>
        <v>4.1594768867496142E-2</v>
      </c>
      <c r="P15" s="31">
        <f t="shared" si="5"/>
        <v>3.6253776435045314E-2</v>
      </c>
      <c r="Q15" s="31">
        <f t="shared" si="6"/>
        <v>3.6729542428729597E-2</v>
      </c>
      <c r="R15" s="31">
        <f t="shared" si="7"/>
        <v>1.2723767557146793E-2</v>
      </c>
      <c r="S15" s="31">
        <f t="shared" si="8"/>
        <v>1.0432190760059612E-2</v>
      </c>
      <c r="T15" s="31">
        <f t="shared" si="9"/>
        <v>0.66215929020782582</v>
      </c>
      <c r="V15" s="58" t="s">
        <v>352</v>
      </c>
      <c r="W15" s="60" t="s">
        <v>280</v>
      </c>
      <c r="X15" s="64">
        <v>1</v>
      </c>
      <c r="Z15" s="41">
        <f t="shared" si="10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1"/>
        <v>0.97003914824285487</v>
      </c>
      <c r="AF15" s="41">
        <f t="shared" si="12"/>
        <v>0.54017148353147126</v>
      </c>
      <c r="AG15" s="41">
        <f t="shared" si="13"/>
        <v>0.14480408858603064</v>
      </c>
      <c r="AH15" s="41">
        <f t="shared" si="14"/>
        <v>0.26491092176607278</v>
      </c>
      <c r="AI15" s="41">
        <f t="shared" si="15"/>
        <v>9.01321339123108E-2</v>
      </c>
      <c r="AJ15" s="41">
        <f t="shared" si="16"/>
        <v>0.17487685183118945</v>
      </c>
      <c r="AK15" s="41">
        <f t="shared" si="17"/>
        <v>0.31773651694677985</v>
      </c>
      <c r="AL15" s="41">
        <f t="shared" si="18"/>
        <v>0</v>
      </c>
      <c r="AM15" s="41">
        <f t="shared" si="19"/>
        <v>0</v>
      </c>
      <c r="AN15" s="41">
        <f t="shared" si="20"/>
        <v>1.2723767557146793E-2</v>
      </c>
      <c r="AO15" s="41">
        <f t="shared" si="21"/>
        <v>2.0797384433748071E-2</v>
      </c>
      <c r="AP15" s="41">
        <f t="shared" si="22"/>
        <v>0</v>
      </c>
      <c r="AQ15" s="41">
        <f t="shared" si="23"/>
        <v>0</v>
      </c>
      <c r="AR15" s="41">
        <f t="shared" si="24"/>
        <v>1.0432190760059612E-2</v>
      </c>
      <c r="AS15" s="41">
        <f t="shared" si="25"/>
        <v>1.8126888217522657E-2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276</v>
      </c>
      <c r="AZ15" s="46">
        <v>0.20893121644139975</v>
      </c>
      <c r="BA15" s="43">
        <v>1.65</v>
      </c>
      <c r="BB15" s="43">
        <v>5.46</v>
      </c>
      <c r="BC15" s="265">
        <f>IF(INDEX('[5]Hospital Capacity'!$I$2:$I$126,MATCH('Data Table'!A15,'[5]Hospital Capacity'!$B$2:$B$126,0))&gt;100,100,INDEX('[5]Hospital Capacity'!$I$2:$I$126,MATCH('Data Table'!A15,'[5]Hospital Capacity'!$B$2:$B$126,0)))</f>
        <v>7.7833213747088209E-2</v>
      </c>
      <c r="BD15" s="45">
        <v>380.8471058376864</v>
      </c>
      <c r="BE15" s="45">
        <f>INDEX('[3]60-Mile'!$S$4:$S$129,MATCH(E15,'[3]60-Mile'!$A$4:$A$129,0))</f>
        <v>791.80776284575086</v>
      </c>
      <c r="BF15" s="47">
        <f t="shared" si="36"/>
        <v>30</v>
      </c>
      <c r="BG15" s="43">
        <f t="shared" si="37"/>
        <v>30</v>
      </c>
      <c r="BH15" s="95">
        <v>36.428571428571431</v>
      </c>
      <c r="BI15" s="45">
        <f>INDEX('[3]60-Mile'!$V$4:$V$129,MATCH(E15,'[3]60-Mile'!$A$4:$A$129,0))</f>
        <v>32.714285714285715</v>
      </c>
      <c r="BJ15" s="47">
        <f t="shared" si="38"/>
        <v>30</v>
      </c>
      <c r="BK15" s="47">
        <f t="shared" si="26"/>
        <v>30</v>
      </c>
      <c r="BL15" s="95">
        <v>1</v>
      </c>
      <c r="BM15" s="45">
        <f>INDEX('[3]60-Mile'!$AA$4:$AA$129,MATCH(E15,'[3]60-Mile'!$A$4:$A$129,0))</f>
        <v>1.7142857142857142</v>
      </c>
      <c r="BO15" s="20">
        <v>762062</v>
      </c>
      <c r="BP15" s="38">
        <v>95.406338698112648</v>
      </c>
      <c r="BQ15" s="38">
        <f>INDEX('[3]60-Mile'!$U$4:$U$129,MATCH(E15,'[3]60-Mile'!$A$4:$A$129,0))</f>
        <v>53.258074502209261</v>
      </c>
      <c r="BR15" s="38">
        <v>0</v>
      </c>
      <c r="BS15" s="38">
        <f>INDEX('[3]60-Mile'!$Z$4:$Z$129,MATCH(E15,'[3]60-Mile'!$A$4:$A$129,0))</f>
        <v>38.064280825836192</v>
      </c>
      <c r="BT15" s="118">
        <f t="shared" si="27"/>
        <v>-0.94007829648570973</v>
      </c>
      <c r="BU15" s="266">
        <v>0.92216678625291182</v>
      </c>
      <c r="BV15" s="2">
        <f>'[3]60-Mile'!B15</f>
        <v>21</v>
      </c>
      <c r="BW15" s="2">
        <f>'[3]60-Mile'!C15</f>
        <v>29</v>
      </c>
      <c r="BX15" s="2">
        <f>'[3]60-Mile'!D15</f>
        <v>28</v>
      </c>
      <c r="BY15" s="2">
        <f>'[3]60-Mile'!E15</f>
        <v>42</v>
      </c>
      <c r="BZ15" s="2">
        <f>'[3]60-Mile'!F15</f>
        <v>57</v>
      </c>
      <c r="CA15" s="2">
        <f>'[3]60-Mile'!G15</f>
        <v>38</v>
      </c>
      <c r="CB15" s="2">
        <f>'[3]60-Mile'!H15</f>
        <v>14</v>
      </c>
      <c r="CC15" s="2">
        <f>'[3]60-Mile'!I15</f>
        <v>5</v>
      </c>
      <c r="CD15" s="2">
        <f>'[3]60-Mile'!J15</f>
        <v>1</v>
      </c>
      <c r="CE15" s="2">
        <f>'[3]60-Mile'!K15</f>
        <v>0</v>
      </c>
      <c r="CF15" s="2">
        <f>'[3]60-Mile'!L15</f>
        <v>5</v>
      </c>
      <c r="CG15" s="2">
        <f>'[3]60-Mile'!M15</f>
        <v>1</v>
      </c>
      <c r="CH15" s="2">
        <f>'[3]60-Mile'!N15</f>
        <v>0</v>
      </c>
      <c r="CI15" s="2">
        <f>'[3]60-Mile'!O15</f>
        <v>0</v>
      </c>
      <c r="CJ15" s="2"/>
      <c r="CK15" s="2">
        <v>528</v>
      </c>
      <c r="CL15" s="2">
        <v>972</v>
      </c>
      <c r="CM15" s="2">
        <v>722</v>
      </c>
      <c r="CN15" s="2">
        <v>1314</v>
      </c>
      <c r="CO15" s="2">
        <v>603</v>
      </c>
      <c r="CP15" s="2">
        <v>57</v>
      </c>
      <c r="CQ15" s="2">
        <v>276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2.8257800562223692E-3</v>
      </c>
      <c r="G16" s="31">
        <f t="shared" si="0"/>
        <v>0.8103327165243015</v>
      </c>
      <c r="H16" s="31">
        <f t="shared" si="29"/>
        <v>3.4871849532902644E-3</v>
      </c>
      <c r="I16" s="31">
        <f t="shared" si="1"/>
        <v>3.2576538501185444</v>
      </c>
      <c r="J16" s="31">
        <f t="shared" si="30"/>
        <v>0.25365844716373509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0.30424569909288696</v>
      </c>
      <c r="N16" s="31">
        <f t="shared" si="32"/>
        <v>0.12748957663527677</v>
      </c>
      <c r="O16" s="31">
        <f t="shared" si="4"/>
        <v>0.17673235855054037</v>
      </c>
      <c r="P16" s="31">
        <f t="shared" si="5"/>
        <v>0.12688821752265861</v>
      </c>
      <c r="Q16" s="31">
        <f t="shared" si="6"/>
        <v>0.27892384838110684</v>
      </c>
      <c r="R16" s="31">
        <f t="shared" si="7"/>
        <v>0.15356651060313964</v>
      </c>
      <c r="S16" s="31">
        <f t="shared" si="8"/>
        <v>0.24292101341281666</v>
      </c>
      <c r="T16" s="31">
        <f t="shared" si="9"/>
        <v>0.98793520963112247</v>
      </c>
      <c r="V16" s="53" t="s">
        <v>353</v>
      </c>
      <c r="W16" s="18" t="s">
        <v>281</v>
      </c>
      <c r="X16" s="63">
        <v>1</v>
      </c>
      <c r="Z16" s="41">
        <f t="shared" si="10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1"/>
        <v>0.74270779117919938</v>
      </c>
      <c r="AF16" s="41">
        <f t="shared" si="12"/>
        <v>0.26950433594337014</v>
      </c>
      <c r="AG16" s="41">
        <f t="shared" si="13"/>
        <v>0.1039182282793867</v>
      </c>
      <c r="AH16" s="41">
        <f t="shared" si="14"/>
        <v>0.22695584817970563</v>
      </c>
      <c r="AI16" s="41">
        <f t="shared" si="15"/>
        <v>0.23972932003260461</v>
      </c>
      <c r="AJ16" s="41">
        <f t="shared" si="16"/>
        <v>0.14993785118495953</v>
      </c>
      <c r="AK16" s="41">
        <f t="shared" si="17"/>
        <v>0.17573124960023098</v>
      </c>
      <c r="AL16" s="41">
        <f t="shared" si="18"/>
        <v>0</v>
      </c>
      <c r="AM16" s="41">
        <f t="shared" si="19"/>
        <v>0</v>
      </c>
      <c r="AN16" s="41">
        <f t="shared" si="20"/>
        <v>0.15356651060313964</v>
      </c>
      <c r="AO16" s="41">
        <f t="shared" si="21"/>
        <v>8.8366179275270185E-2</v>
      </c>
      <c r="AP16" s="41">
        <f t="shared" si="22"/>
        <v>0</v>
      </c>
      <c r="AQ16" s="41">
        <f t="shared" si="23"/>
        <v>0</v>
      </c>
      <c r="AR16" s="41">
        <f t="shared" si="24"/>
        <v>0.24292101341281666</v>
      </c>
      <c r="AS16" s="41">
        <f t="shared" si="25"/>
        <v>6.3444108761329304E-2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10322</v>
      </c>
      <c r="AZ16" s="46">
        <v>0.17172159606858609</v>
      </c>
      <c r="BA16" s="43">
        <v>1.41</v>
      </c>
      <c r="BB16" s="43">
        <v>4.97</v>
      </c>
      <c r="BC16" s="265">
        <f>IF(INDEX('[5]Hospital Capacity'!$I$2:$I$126,MATCH('Data Table'!A16,'[5]Hospital Capacity'!$B$2:$B$126,0))&gt;100,100,INDEX('[5]Hospital Capacity'!$I$2:$I$126,MATCH('Data Table'!A16,'[5]Hospital Capacity'!$B$2:$B$126,0)))</f>
        <v>0.2070172156990647</v>
      </c>
      <c r="BD16" s="45">
        <v>333.35904050616233</v>
      </c>
      <c r="BE16" s="45">
        <f>INDEX('[3]60-Mile'!$S$4:$S$129,MATCH(E16,'[3]60-Mile'!$A$4:$A$129,0))</f>
        <v>447.5927562270154</v>
      </c>
      <c r="BF16" s="47">
        <f t="shared" si="36"/>
        <v>30</v>
      </c>
      <c r="BG16" s="43">
        <f t="shared" si="37"/>
        <v>30</v>
      </c>
      <c r="BH16" s="95">
        <v>401.71428571428572</v>
      </c>
      <c r="BI16" s="45">
        <f>INDEX('[3]60-Mile'!$V$4:$V$129,MATCH(E16,'[3]60-Mile'!$A$4:$A$129,0))</f>
        <v>139</v>
      </c>
      <c r="BJ16" s="47">
        <f t="shared" si="38"/>
        <v>30</v>
      </c>
      <c r="BK16" s="47">
        <f t="shared" si="26"/>
        <v>30</v>
      </c>
      <c r="BL16" s="95">
        <v>23.285714285714285</v>
      </c>
      <c r="BM16" s="45">
        <f>INDEX('[3]60-Mile'!$AA$4:$AA$129,MATCH(E16,'[3]60-Mile'!$A$4:$A$129,0))</f>
        <v>6</v>
      </c>
      <c r="BO16" s="20">
        <v>11689100</v>
      </c>
      <c r="BP16" s="38">
        <v>83.176113926307778</v>
      </c>
      <c r="BQ16" s="38">
        <f>INDEX('[3]60-Mile'!$U$4:$U$129,MATCH(E16,'[3]60-Mile'!$A$4:$A$129,0))</f>
        <v>68.005128340475494</v>
      </c>
      <c r="BR16" s="38">
        <v>-1.4982964498672584</v>
      </c>
      <c r="BS16" s="38">
        <f>INDEX('[3]60-Mile'!$Z$4:$Z$129,MATCH(E16,'[3]60-Mile'!$A$4:$A$129,0))</f>
        <v>50.483426566238002</v>
      </c>
      <c r="BT16" s="118">
        <f t="shared" si="27"/>
        <v>-0.48541558235839877</v>
      </c>
      <c r="BU16" s="266">
        <v>0.79298278430093527</v>
      </c>
      <c r="BV16" s="2">
        <f>'[3]60-Mile'!B16</f>
        <v>118</v>
      </c>
      <c r="BW16" s="2">
        <f>'[3]60-Mile'!C16</f>
        <v>163</v>
      </c>
      <c r="BX16" s="2">
        <f>'[3]60-Mile'!D16</f>
        <v>147</v>
      </c>
      <c r="BY16" s="2">
        <f>'[3]60-Mile'!E16</f>
        <v>147</v>
      </c>
      <c r="BZ16" s="2">
        <f>'[3]60-Mile'!F16</f>
        <v>119</v>
      </c>
      <c r="CA16" s="2">
        <f>'[3]60-Mile'!G16</f>
        <v>156</v>
      </c>
      <c r="CB16" s="2">
        <f>'[3]60-Mile'!H16</f>
        <v>123</v>
      </c>
      <c r="CC16" s="2">
        <f>'[3]60-Mile'!I16</f>
        <v>13</v>
      </c>
      <c r="CD16" s="2">
        <f>'[3]60-Mile'!J16</f>
        <v>14</v>
      </c>
      <c r="CE16" s="2">
        <f>'[3]60-Mile'!K16</f>
        <v>4</v>
      </c>
      <c r="CF16" s="2">
        <f>'[3]60-Mile'!L16</f>
        <v>3</v>
      </c>
      <c r="CG16" s="2">
        <f>'[3]60-Mile'!M16</f>
        <v>3</v>
      </c>
      <c r="CH16" s="2">
        <f>'[3]60-Mile'!N16</f>
        <v>3</v>
      </c>
      <c r="CI16" s="2">
        <f>'[3]60-Mile'!O16</f>
        <v>2</v>
      </c>
      <c r="CJ16" s="2"/>
      <c r="CK16" s="2">
        <v>11777</v>
      </c>
      <c r="CL16" s="2">
        <v>6246</v>
      </c>
      <c r="CM16" s="2">
        <v>4184</v>
      </c>
      <c r="CN16" s="2">
        <v>8801</v>
      </c>
      <c r="CO16" s="2">
        <v>6848</v>
      </c>
      <c r="CP16" s="2">
        <v>4184</v>
      </c>
      <c r="CQ16" s="2">
        <v>10322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1.821100874649205E-3</v>
      </c>
      <c r="G17" s="31">
        <f t="shared" si="0"/>
        <v>0.94486047235536919</v>
      </c>
      <c r="H17" s="31">
        <f t="shared" si="29"/>
        <v>1.9273754463550838E-3</v>
      </c>
      <c r="I17" s="31">
        <f t="shared" si="1"/>
        <v>3.1691062777033294</v>
      </c>
      <c r="J17" s="31">
        <f t="shared" si="30"/>
        <v>0.21921901229214499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0.23647939375177721</v>
      </c>
      <c r="N17" s="31">
        <f t="shared" si="32"/>
        <v>0.10718784328376943</v>
      </c>
      <c r="O17" s="31">
        <f t="shared" si="4"/>
        <v>0.15965852329488692</v>
      </c>
      <c r="P17" s="31">
        <f t="shared" si="5"/>
        <v>9.0634441087613288E-2</v>
      </c>
      <c r="Q17" s="31">
        <f t="shared" si="6"/>
        <v>0.15146521398141288</v>
      </c>
      <c r="R17" s="31">
        <f t="shared" si="7"/>
        <v>8.2566786009363818E-2</v>
      </c>
      <c r="S17" s="31">
        <f t="shared" si="8"/>
        <v>1.0381293686056821</v>
      </c>
      <c r="T17" s="31">
        <f t="shared" si="9"/>
        <v>0.76017932195827465</v>
      </c>
      <c r="V17" s="61" t="s">
        <v>354</v>
      </c>
      <c r="W17" s="59" t="s">
        <v>282</v>
      </c>
      <c r="X17" s="65">
        <v>2</v>
      </c>
      <c r="Z17" s="41">
        <f t="shared" si="10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1"/>
        <v>0.86854789436763147</v>
      </c>
      <c r="AF17" s="41">
        <f t="shared" si="12"/>
        <v>0.44693119209834964</v>
      </c>
      <c r="AG17" s="41">
        <f t="shared" si="13"/>
        <v>0.25042589437819418</v>
      </c>
      <c r="AH17" s="41">
        <f t="shared" si="14"/>
        <v>0.23237800154918667</v>
      </c>
      <c r="AI17" s="41">
        <f t="shared" si="15"/>
        <v>0.23102828821399418</v>
      </c>
      <c r="AJ17" s="41">
        <f t="shared" si="16"/>
        <v>0.11151507256655295</v>
      </c>
      <c r="AK17" s="41">
        <f t="shared" si="17"/>
        <v>0.12666442057452498</v>
      </c>
      <c r="AL17" s="41">
        <f t="shared" si="18"/>
        <v>0</v>
      </c>
      <c r="AM17" s="41">
        <f t="shared" si="19"/>
        <v>0</v>
      </c>
      <c r="AN17" s="41">
        <f t="shared" si="20"/>
        <v>8.2566786009363818E-2</v>
      </c>
      <c r="AO17" s="41">
        <f t="shared" si="21"/>
        <v>7.9829261647443459E-2</v>
      </c>
      <c r="AP17" s="41">
        <f t="shared" si="22"/>
        <v>0.985968414805384</v>
      </c>
      <c r="AQ17" s="41">
        <f t="shared" si="23"/>
        <v>0</v>
      </c>
      <c r="AR17" s="41">
        <f t="shared" si="24"/>
        <v>5.216095380029806E-2</v>
      </c>
      <c r="AS17" s="41">
        <f t="shared" si="25"/>
        <v>4.5317220543806644E-2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4761</v>
      </c>
      <c r="AZ17" s="46">
        <v>0.19611312647890189</v>
      </c>
      <c r="BA17" s="43">
        <v>2.27</v>
      </c>
      <c r="BB17" s="43">
        <v>5.04</v>
      </c>
      <c r="BC17" s="265">
        <f>IF(INDEX('[5]Hospital Capacity'!$I$2:$I$126,MATCH('Data Table'!A17,'[5]Hospital Capacity'!$B$2:$B$126,0))&gt;100,100,INDEX('[5]Hospital Capacity'!$I$2:$I$126,MATCH('Data Table'!A17,'[5]Hospital Capacity'!$B$2:$B$126,0)))</f>
        <v>0.19950347736888166</v>
      </c>
      <c r="BD17" s="45">
        <v>260.19558672015773</v>
      </c>
      <c r="BE17" s="45">
        <f>INDEX('[3]60-Mile'!$S$4:$S$129,MATCH(E17,'[3]60-Mile'!$A$4:$A$129,0))</f>
        <v>328.65675340518618</v>
      </c>
      <c r="BF17" s="47">
        <f t="shared" si="36"/>
        <v>30</v>
      </c>
      <c r="BG17" s="43">
        <f t="shared" si="37"/>
        <v>30</v>
      </c>
      <c r="BH17" s="95">
        <v>217.57142857142858</v>
      </c>
      <c r="BI17" s="45">
        <f>INDEX('[3]60-Mile'!$V$4:$V$129,MATCH(E17,'[3]60-Mile'!$A$4:$A$129,0))</f>
        <v>125.57142857142857</v>
      </c>
      <c r="BJ17" s="47">
        <f t="shared" si="38"/>
        <v>0.75647079736603007</v>
      </c>
      <c r="BK17" s="47">
        <f t="shared" si="26"/>
        <v>30</v>
      </c>
      <c r="BL17" s="95">
        <v>5</v>
      </c>
      <c r="BM17" s="45">
        <f>INDEX('[3]60-Mile'!$AA$4:$AA$129,MATCH(E17,'[3]60-Mile'!$A$4:$A$129,0))</f>
        <v>4.2857142857142856</v>
      </c>
      <c r="BO17" s="20">
        <v>4467673</v>
      </c>
      <c r="BP17" s="38">
        <v>34.632301327637769</v>
      </c>
      <c r="BQ17" s="38">
        <f>INDEX('[3]60-Mile'!$U$4:$U$129,MATCH(E17,'[3]60-Mile'!$A$4:$A$129,0))</f>
        <v>35.669934764582941</v>
      </c>
      <c r="BR17" s="38">
        <v>0.75647079736603007</v>
      </c>
      <c r="BS17" s="38">
        <f>INDEX('[3]60-Mile'!$Z$4:$Z$129,MATCH(E17,'[3]60-Mile'!$A$4:$A$129,0))</f>
        <v>64.184805132441184</v>
      </c>
      <c r="BT17" s="118">
        <f t="shared" si="27"/>
        <v>-0.73709578873526282</v>
      </c>
      <c r="BU17" s="266">
        <v>0.80049652263111837</v>
      </c>
      <c r="BV17" s="2">
        <f>'[3]60-Mile'!B17</f>
        <v>72</v>
      </c>
      <c r="BW17" s="2">
        <f>'[3]60-Mile'!C17</f>
        <v>89</v>
      </c>
      <c r="BX17" s="2">
        <f>'[3]60-Mile'!D17</f>
        <v>194</v>
      </c>
      <c r="BY17" s="2">
        <f>'[3]60-Mile'!E17</f>
        <v>164</v>
      </c>
      <c r="BZ17" s="2">
        <f>'[3]60-Mile'!F17</f>
        <v>237</v>
      </c>
      <c r="CA17" s="2">
        <f>'[3]60-Mile'!G17</f>
        <v>12</v>
      </c>
      <c r="CB17" s="2">
        <f>'[3]60-Mile'!H17</f>
        <v>111</v>
      </c>
      <c r="CC17" s="2">
        <f>'[3]60-Mile'!I17</f>
        <v>5</v>
      </c>
      <c r="CD17" s="2">
        <f>'[3]60-Mile'!J17</f>
        <v>1</v>
      </c>
      <c r="CE17" s="2">
        <f>'[3]60-Mile'!K17</f>
        <v>10</v>
      </c>
      <c r="CF17" s="2">
        <f>'[3]60-Mile'!L17</f>
        <v>5</v>
      </c>
      <c r="CG17" s="2">
        <f>'[3]60-Mile'!M17</f>
        <v>5</v>
      </c>
      <c r="CH17" s="2">
        <f>'[3]60-Mile'!N17</f>
        <v>0</v>
      </c>
      <c r="CI17" s="2">
        <f>'[3]60-Mile'!O17</f>
        <v>4</v>
      </c>
      <c r="CJ17" s="2"/>
      <c r="CK17" s="2">
        <v>2678</v>
      </c>
      <c r="CL17" s="2">
        <v>776</v>
      </c>
      <c r="CM17" s="2">
        <v>3772</v>
      </c>
      <c r="CN17" s="2">
        <v>3545</v>
      </c>
      <c r="CO17" s="2">
        <v>0</v>
      </c>
      <c r="CP17" s="2">
        <v>1905</v>
      </c>
      <c r="CQ17" s="2">
        <v>4761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1.1613318480058231E-6</v>
      </c>
      <c r="G18" s="31">
        <f t="shared" si="0"/>
        <v>0.53967856453713869</v>
      </c>
      <c r="H18" s="31">
        <f t="shared" si="29"/>
        <v>2.1518954509557965E-6</v>
      </c>
      <c r="I18" s="31">
        <f t="shared" si="1"/>
        <v>3.4609834037728069</v>
      </c>
      <c r="J18" s="31">
        <f t="shared" si="30"/>
        <v>8.4625037568797856E-2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1.1084848538588059E-2</v>
      </c>
      <c r="N18" s="31">
        <f t="shared" si="32"/>
        <v>3.1948970403324808E-3</v>
      </c>
      <c r="O18" s="31">
        <f t="shared" si="4"/>
        <v>1.1806375442739081E-2</v>
      </c>
      <c r="P18" s="31">
        <f t="shared" si="5"/>
        <v>0</v>
      </c>
      <c r="Q18" s="31">
        <f t="shared" si="6"/>
        <v>1.4266042412558525E-2</v>
      </c>
      <c r="R18" s="31">
        <f t="shared" si="7"/>
        <v>1.4266042412558525E-2</v>
      </c>
      <c r="S18" s="31">
        <f t="shared" si="8"/>
        <v>0</v>
      </c>
      <c r="T18" s="31">
        <f t="shared" si="9"/>
        <v>0.72939222068383891</v>
      </c>
      <c r="Z18" s="41">
        <f t="shared" si="10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1"/>
        <v>0.95057817202597816</v>
      </c>
      <c r="AF18" s="41">
        <f t="shared" si="12"/>
        <v>0.42042630491024946</v>
      </c>
      <c r="AG18" s="41">
        <f t="shared" si="13"/>
        <v>0.25553662691652468</v>
      </c>
      <c r="AH18" s="41">
        <f t="shared" si="14"/>
        <v>0.18357862122385749</v>
      </c>
      <c r="AI18" s="41">
        <f t="shared" si="15"/>
        <v>5.0281658198378265E-2</v>
      </c>
      <c r="AJ18" s="41">
        <f t="shared" si="16"/>
        <v>6.6578679340838068E-2</v>
      </c>
      <c r="AK18" s="41">
        <f t="shared" si="17"/>
        <v>5.7265802084096949E-2</v>
      </c>
      <c r="AL18" s="41">
        <f t="shared" si="18"/>
        <v>0</v>
      </c>
      <c r="AM18" s="41">
        <f t="shared" si="19"/>
        <v>0</v>
      </c>
      <c r="AN18" s="41">
        <f t="shared" si="20"/>
        <v>1.4266042412558525E-2</v>
      </c>
      <c r="AO18" s="41">
        <f t="shared" si="21"/>
        <v>5.9031877213695403E-3</v>
      </c>
      <c r="AP18" s="41">
        <f t="shared" si="22"/>
        <v>0</v>
      </c>
      <c r="AQ18" s="41">
        <f t="shared" si="23"/>
        <v>0</v>
      </c>
      <c r="AR18" s="41">
        <f t="shared" si="24"/>
        <v>0</v>
      </c>
      <c r="AS18" s="41">
        <f t="shared" si="25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1136</v>
      </c>
      <c r="AZ18" s="46">
        <v>0.19246940096924267</v>
      </c>
      <c r="BA18" s="43">
        <v>2.2999999999999998</v>
      </c>
      <c r="BB18" s="43">
        <v>4.41</v>
      </c>
      <c r="BC18" s="265">
        <f>IF(INDEX('[5]Hospital Capacity'!$I$2:$I$126,MATCH('Data Table'!A18,'[5]Hospital Capacity'!$B$2:$B$126,0))&gt;100,100,INDEX('[5]Hospital Capacity'!$I$2:$I$126,MATCH('Data Table'!A18,'[5]Hospital Capacity'!$B$2:$B$126,0)))</f>
        <v>4.3420508094481766E-2</v>
      </c>
      <c r="BD18" s="45">
        <v>174.62911164215981</v>
      </c>
      <c r="BE18" s="45">
        <f>INDEX('[3]60-Mile'!$S$4:$S$129,MATCH(E18,'[3]60-Mile'!$A$4:$A$129,0))</f>
        <v>160.43731782102915</v>
      </c>
      <c r="BF18" s="47">
        <f t="shared" si="36"/>
        <v>30</v>
      </c>
      <c r="BG18" s="43">
        <f t="shared" si="37"/>
        <v>30</v>
      </c>
      <c r="BH18" s="95">
        <v>40.428571428571431</v>
      </c>
      <c r="BI18" s="45">
        <f>INDEX('[3]60-Mile'!$V$4:$V$129,MATCH(E18,'[3]60-Mile'!$A$4:$A$129,0))</f>
        <v>9.2857142857142865</v>
      </c>
      <c r="BJ18" s="47">
        <f t="shared" si="38"/>
        <v>30</v>
      </c>
      <c r="BK18" s="47">
        <f t="shared" si="26"/>
        <v>30</v>
      </c>
      <c r="BL18" s="95">
        <v>0</v>
      </c>
      <c r="BM18" s="45">
        <f>INDEX('[3]60-Mile'!$AA$4:$AA$129,MATCH(E18,'[3]60-Mile'!$A$4:$A$129,0))</f>
        <v>0</v>
      </c>
      <c r="BO18" s="20">
        <v>1787065</v>
      </c>
      <c r="BP18" s="38">
        <v>43.861440766194939</v>
      </c>
      <c r="BQ18" s="38">
        <f>INDEX('[3]60-Mile'!$U$4:$U$129,MATCH(E18,'[3]60-Mile'!$A$4:$A$129,0))</f>
        <v>94.603503127664538</v>
      </c>
      <c r="BR18" s="38">
        <v>0</v>
      </c>
      <c r="BS18" s="38">
        <f>INDEX('[3]60-Mile'!$Z$4:$Z$129,MATCH(E18,'[3]60-Mile'!$A$4:$A$129,0))</f>
        <v>0</v>
      </c>
      <c r="BT18" s="118">
        <f t="shared" si="27"/>
        <v>-0.90115634405195633</v>
      </c>
      <c r="BU18" s="266">
        <v>0.95657949190551828</v>
      </c>
      <c r="BV18" s="2">
        <f>'[3]60-Mile'!B18</f>
        <v>0</v>
      </c>
      <c r="BW18" s="2">
        <f>'[3]60-Mile'!C18</f>
        <v>13</v>
      </c>
      <c r="BX18" s="2">
        <f>'[3]60-Mile'!D18</f>
        <v>17</v>
      </c>
      <c r="BY18" s="2">
        <f>'[3]60-Mile'!E18</f>
        <v>15</v>
      </c>
      <c r="BZ18" s="2">
        <f>'[3]60-Mile'!F18</f>
        <v>9</v>
      </c>
      <c r="CA18" s="2">
        <f>'[3]60-Mile'!G18</f>
        <v>0</v>
      </c>
      <c r="CB18" s="2">
        <f>'[3]60-Mile'!H18</f>
        <v>11</v>
      </c>
      <c r="CC18" s="2">
        <f>'[3]60-Mile'!I18</f>
        <v>0</v>
      </c>
      <c r="CD18" s="2">
        <f>'[3]60-Mile'!J18</f>
        <v>0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539</v>
      </c>
      <c r="CL18" s="2">
        <v>293</v>
      </c>
      <c r="CM18" s="2">
        <v>3179</v>
      </c>
      <c r="CN18" s="2">
        <v>1045</v>
      </c>
      <c r="CO18" s="2">
        <v>522</v>
      </c>
      <c r="CP18" s="2">
        <v>0</v>
      </c>
      <c r="CQ18" s="2">
        <v>1136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1.680361360082198E-3</v>
      </c>
      <c r="G19" s="31">
        <f t="shared" si="0"/>
        <v>0.75668828996640924</v>
      </c>
      <c r="H19" s="31">
        <f t="shared" si="29"/>
        <v>2.2206784251369771E-3</v>
      </c>
      <c r="I19" s="31">
        <f t="shared" si="1"/>
        <v>3.179311411194722</v>
      </c>
      <c r="J19" s="31">
        <f t="shared" si="30"/>
        <v>0.18405717869735227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0.48242493710500312</v>
      </c>
      <c r="N19" s="31">
        <f t="shared" si="32"/>
        <v>3.5665397904771121E-2</v>
      </c>
      <c r="O19" s="31">
        <f t="shared" si="4"/>
        <v>6.3027881209699391E-2</v>
      </c>
      <c r="P19" s="31">
        <f t="shared" si="5"/>
        <v>3.3232628398791542E-2</v>
      </c>
      <c r="Q19" s="31">
        <f t="shared" si="6"/>
        <v>0.50030713587005915</v>
      </c>
      <c r="R19" s="31">
        <f t="shared" si="7"/>
        <v>0.46978793720738093</v>
      </c>
      <c r="S19" s="31">
        <f t="shared" si="8"/>
        <v>1.350434613312071</v>
      </c>
      <c r="T19" s="31">
        <f t="shared" si="9"/>
        <v>0.91835043248604498</v>
      </c>
      <c r="Z19" s="41">
        <f t="shared" si="10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1"/>
        <v>0.68674617003462246</v>
      </c>
      <c r="AF19" s="41">
        <f t="shared" si="12"/>
        <v>0.40216277433525527</v>
      </c>
      <c r="AG19" s="41">
        <f t="shared" si="13"/>
        <v>0.25383304940374785</v>
      </c>
      <c r="AH19" s="41">
        <f t="shared" si="14"/>
        <v>0.17970565453137105</v>
      </c>
      <c r="AI19" s="41">
        <f t="shared" si="15"/>
        <v>0.16157479301564517</v>
      </c>
      <c r="AJ19" s="41">
        <f t="shared" si="16"/>
        <v>0.13246915196795969</v>
      </c>
      <c r="AK19" s="41">
        <f t="shared" si="17"/>
        <v>6.8920225483974057E-2</v>
      </c>
      <c r="AL19" s="41">
        <f t="shared" si="18"/>
        <v>0</v>
      </c>
      <c r="AM19" s="41">
        <f t="shared" si="19"/>
        <v>0</v>
      </c>
      <c r="AN19" s="41">
        <f t="shared" si="20"/>
        <v>0.46978793720738093</v>
      </c>
      <c r="AO19" s="41">
        <f t="shared" si="21"/>
        <v>3.1513940604849695E-2</v>
      </c>
      <c r="AP19" s="41">
        <f t="shared" si="22"/>
        <v>0.99574012747004426</v>
      </c>
      <c r="AQ19" s="41">
        <f t="shared" si="23"/>
        <v>0</v>
      </c>
      <c r="AR19" s="41">
        <f t="shared" si="24"/>
        <v>0.35469448584202679</v>
      </c>
      <c r="AS19" s="41">
        <f t="shared" si="25"/>
        <v>1.6616314199395771E-2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12795</v>
      </c>
      <c r="AZ19" s="46">
        <v>0.18995864543271562</v>
      </c>
      <c r="BA19" s="43">
        <v>2.29</v>
      </c>
      <c r="BB19" s="43">
        <v>4.3600000000000003</v>
      </c>
      <c r="BC19" s="265">
        <f>IF(INDEX('[5]Hospital Capacity'!$I$2:$I$126,MATCH('Data Table'!A19,'[5]Hospital Capacity'!$B$2:$B$126,0))&gt;100,100,INDEX('[5]Hospital Capacity'!$I$2:$I$126,MATCH('Data Table'!A19,'[5]Hospital Capacity'!$B$2:$B$126,0)))</f>
        <v>0.13952721249408426</v>
      </c>
      <c r="BD19" s="45">
        <v>300.09568960284378</v>
      </c>
      <c r="BE19" s="45">
        <f>INDEX('[3]60-Mile'!$S$4:$S$129,MATCH(E19,'[3]60-Mile'!$A$4:$A$129,0))</f>
        <v>188.68716729975512</v>
      </c>
      <c r="BF19" s="47">
        <f t="shared" si="36"/>
        <v>30</v>
      </c>
      <c r="BG19" s="43">
        <f t="shared" si="37"/>
        <v>30</v>
      </c>
      <c r="BH19" s="95">
        <v>1221.8571428571429</v>
      </c>
      <c r="BI19" s="45">
        <f>INDEX('[3]60-Mile'!$V$4:$V$129,MATCH(E19,'[3]60-Mile'!$A$4:$A$129,0))</f>
        <v>49.571428571428569</v>
      </c>
      <c r="BJ19" s="47">
        <f t="shared" si="38"/>
        <v>0.46664471330719803</v>
      </c>
      <c r="BK19" s="47">
        <f t="shared" si="26"/>
        <v>30</v>
      </c>
      <c r="BL19" s="95">
        <v>34</v>
      </c>
      <c r="BM19" s="45">
        <f>INDEX('[3]60-Mile'!$AA$4:$AA$129,MATCH(E19,'[3]60-Mile'!$A$4:$A$129,0))</f>
        <v>1.5714285714285714</v>
      </c>
      <c r="BO19" s="20">
        <v>21477737</v>
      </c>
      <c r="BP19" s="38">
        <v>41.393074044719675</v>
      </c>
      <c r="BQ19" s="38">
        <f>INDEX('[3]60-Mile'!$U$4:$U$129,MATCH(E19,'[3]60-Mile'!$A$4:$A$129,0))</f>
        <v>51.808483247126162</v>
      </c>
      <c r="BR19" s="38">
        <v>0.46664471330719803</v>
      </c>
      <c r="BS19" s="38">
        <f>INDEX('[3]60-Mile'!$Z$4:$Z$129,MATCH(E19,'[3]60-Mile'!$A$4:$A$129,0))</f>
        <v>58.318196699132962</v>
      </c>
      <c r="BT19" s="118">
        <f t="shared" si="27"/>
        <v>-0.37349234006924492</v>
      </c>
      <c r="BU19" s="266">
        <v>0.86047278750591571</v>
      </c>
      <c r="BV19" s="2">
        <f>'[3]60-Mile'!B19</f>
        <v>32</v>
      </c>
      <c r="BW19" s="2">
        <f>'[3]60-Mile'!C19</f>
        <v>42</v>
      </c>
      <c r="BX19" s="2">
        <f>'[3]60-Mile'!D19</f>
        <v>73</v>
      </c>
      <c r="BY19" s="2">
        <f>'[3]60-Mile'!E19</f>
        <v>69</v>
      </c>
      <c r="BZ19" s="2">
        <f>'[3]60-Mile'!F19</f>
        <v>56</v>
      </c>
      <c r="CA19" s="2">
        <f>'[3]60-Mile'!G19</f>
        <v>44</v>
      </c>
      <c r="CB19" s="2">
        <f>'[3]60-Mile'!H19</f>
        <v>31</v>
      </c>
      <c r="CC19" s="2">
        <f>'[3]60-Mile'!I19</f>
        <v>2</v>
      </c>
      <c r="CD19" s="2">
        <f>'[3]60-Mile'!J19</f>
        <v>4</v>
      </c>
      <c r="CE19" s="2">
        <f>'[3]60-Mile'!K19</f>
        <v>1</v>
      </c>
      <c r="CF19" s="2">
        <f>'[3]60-Mile'!L19</f>
        <v>1</v>
      </c>
      <c r="CG19" s="2">
        <f>'[3]60-Mile'!M19</f>
        <v>1</v>
      </c>
      <c r="CH19" s="2">
        <f>'[3]60-Mile'!N19</f>
        <v>1</v>
      </c>
      <c r="CI19" s="2">
        <f>'[3]60-Mile'!O19</f>
        <v>1</v>
      </c>
      <c r="CJ19" s="2"/>
      <c r="CK19" s="2">
        <v>17991</v>
      </c>
      <c r="CL19" s="2">
        <v>11940</v>
      </c>
      <c r="CM19" s="2">
        <v>14847</v>
      </c>
      <c r="CN19" s="2">
        <v>26545</v>
      </c>
      <c r="CO19" s="2">
        <v>30173</v>
      </c>
      <c r="CP19" s="2">
        <v>8732</v>
      </c>
      <c r="CQ19" s="2">
        <v>12795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0.58288033181211141</v>
      </c>
      <c r="G20" s="31">
        <f t="shared" si="0"/>
        <v>1.0344250830521611</v>
      </c>
      <c r="H20" s="31">
        <f t="shared" si="29"/>
        <v>0.56348240328074062</v>
      </c>
      <c r="I20" s="31">
        <f t="shared" si="1"/>
        <v>3.5</v>
      </c>
      <c r="J20" s="31">
        <f t="shared" si="30"/>
        <v>0.68023049616557862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2.1706210679096971</v>
      </c>
      <c r="N20" s="31">
        <f t="shared" si="32"/>
        <v>0.95744146870424496</v>
      </c>
      <c r="O20" s="31">
        <f t="shared" si="4"/>
        <v>0.85114885114885119</v>
      </c>
      <c r="P20" s="31">
        <f t="shared" si="5"/>
        <v>0.97583081570996988</v>
      </c>
      <c r="Q20" s="31">
        <f t="shared" si="6"/>
        <v>1.2308589533310617</v>
      </c>
      <c r="R20" s="31">
        <f t="shared" si="7"/>
        <v>0.39895345634811352</v>
      </c>
      <c r="S20" s="31">
        <f t="shared" si="8"/>
        <v>0.58122205663189264</v>
      </c>
      <c r="T20" s="31">
        <f t="shared" si="9"/>
        <v>0.85250996749645758</v>
      </c>
      <c r="Z20" s="41">
        <f t="shared" si="10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1"/>
        <v>0.74397501753750761</v>
      </c>
      <c r="AF20" s="41">
        <f t="shared" si="12"/>
        <v>0.4290317954346296</v>
      </c>
      <c r="AG20" s="41">
        <f t="shared" si="13"/>
        <v>0.33049403747870532</v>
      </c>
      <c r="AH20" s="41">
        <f t="shared" si="14"/>
        <v>0.21533694810224635</v>
      </c>
      <c r="AI20" s="41">
        <f t="shared" si="15"/>
        <v>0.2442970487356047</v>
      </c>
      <c r="AJ20" s="41">
        <f t="shared" si="16"/>
        <v>0.31468548024127446</v>
      </c>
      <c r="AK20" s="41">
        <f t="shared" si="17"/>
        <v>0.37071736194143601</v>
      </c>
      <c r="AL20" s="41">
        <f t="shared" si="18"/>
        <v>0</v>
      </c>
      <c r="AM20" s="41">
        <f t="shared" si="19"/>
        <v>0</v>
      </c>
      <c r="AN20" s="41">
        <f t="shared" si="20"/>
        <v>0.39895345634811352</v>
      </c>
      <c r="AO20" s="41">
        <f t="shared" si="21"/>
        <v>0.4255744255744256</v>
      </c>
      <c r="AP20" s="41">
        <f t="shared" si="22"/>
        <v>0</v>
      </c>
      <c r="AQ20" s="41">
        <f t="shared" si="23"/>
        <v>0</v>
      </c>
      <c r="AR20" s="41">
        <f t="shared" si="24"/>
        <v>0.58122205663189264</v>
      </c>
      <c r="AS20" s="41">
        <f t="shared" si="25"/>
        <v>0.48791540785498494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10266</v>
      </c>
      <c r="AZ20" s="46">
        <v>0.19365242978669384</v>
      </c>
      <c r="BA20" s="43">
        <v>2.74</v>
      </c>
      <c r="BB20" s="43">
        <v>4.82</v>
      </c>
      <c r="BC20" s="265">
        <f>IF(INDEX('[5]Hospital Capacity'!$I$2:$I$126,MATCH('Data Table'!A20,'[5]Hospital Capacity'!$B$2:$B$126,0))&gt;100,100,INDEX('[5]Hospital Capacity'!$I$2:$I$126,MATCH('Data Table'!A20,'[5]Hospital Capacity'!$B$2:$B$126,0)))</f>
        <v>0.21096165803108807</v>
      </c>
      <c r="BD20" s="45">
        <v>647.06632504495508</v>
      </c>
      <c r="BE20" s="45">
        <f>INDEX('[3]60-Mile'!$S$4:$S$129,MATCH(E20,'[3]60-Mile'!$A$4:$A$129,0))</f>
        <v>920.23118157709109</v>
      </c>
      <c r="BF20" s="47">
        <f t="shared" si="36"/>
        <v>30</v>
      </c>
      <c r="BG20" s="43">
        <f t="shared" si="37"/>
        <v>30</v>
      </c>
      <c r="BH20" s="95">
        <v>1038.1428571428571</v>
      </c>
      <c r="BI20" s="45">
        <f>INDEX('[3]60-Mile'!$V$4:$V$129,MATCH(E20,'[3]60-Mile'!$A$4:$A$129,0))</f>
        <v>669.42857142857144</v>
      </c>
      <c r="BJ20" s="47">
        <f t="shared" si="38"/>
        <v>30</v>
      </c>
      <c r="BK20" s="47">
        <f t="shared" si="26"/>
        <v>30</v>
      </c>
      <c r="BL20" s="95">
        <v>55.714285714285715</v>
      </c>
      <c r="BM20" s="45">
        <f>INDEX('[3]60-Mile'!$AA$4:$AA$129,MATCH(E20,'[3]60-Mile'!$A$4:$A$129,0))</f>
        <v>46.142857142857146</v>
      </c>
      <c r="BO20" s="20">
        <v>9986857</v>
      </c>
      <c r="BP20" s="38">
        <v>76.666887842000008</v>
      </c>
      <c r="BQ20" s="38">
        <f>INDEX('[3]60-Mile'!$U$4:$U$129,MATCH(E20,'[3]60-Mile'!$A$4:$A$129,0))</f>
        <v>44.675146506065936</v>
      </c>
      <c r="BR20" s="38">
        <v>0</v>
      </c>
      <c r="BS20" s="38">
        <f>INDEX('[3]60-Mile'!$Z$4:$Z$129,MATCH(E20,'[3]60-Mile'!$A$4:$A$129,0))</f>
        <v>73.875427896480304</v>
      </c>
      <c r="BT20" s="118">
        <f t="shared" si="27"/>
        <v>-0.48795003507501522</v>
      </c>
      <c r="BU20" s="266">
        <v>0.78903834196891198</v>
      </c>
      <c r="BV20" s="2">
        <f>'[3]60-Mile'!B20</f>
        <v>49</v>
      </c>
      <c r="BW20" s="2">
        <f>'[3]60-Mile'!C20</f>
        <v>168</v>
      </c>
      <c r="BX20" s="2">
        <f>'[3]60-Mile'!D20</f>
        <v>86</v>
      </c>
      <c r="BY20" s="2">
        <f>'[3]60-Mile'!E20</f>
        <v>3547</v>
      </c>
      <c r="BZ20" s="2">
        <f>'[3]60-Mile'!F20</f>
        <v>297</v>
      </c>
      <c r="CA20" s="2">
        <f>'[3]60-Mile'!G20</f>
        <v>328</v>
      </c>
      <c r="CB20" s="2">
        <f>'[3]60-Mile'!H20</f>
        <v>211</v>
      </c>
      <c r="CC20" s="2">
        <f>'[3]60-Mile'!I20</f>
        <v>24</v>
      </c>
      <c r="CD20" s="2">
        <f>'[3]60-Mile'!J20</f>
        <v>17</v>
      </c>
      <c r="CE20" s="2">
        <f>'[3]60-Mile'!K20</f>
        <v>19</v>
      </c>
      <c r="CF20" s="2">
        <f>'[3]60-Mile'!L20</f>
        <v>230</v>
      </c>
      <c r="CG20" s="2">
        <f>'[3]60-Mile'!M20</f>
        <v>26</v>
      </c>
      <c r="CH20" s="2">
        <f>'[3]60-Mile'!N20</f>
        <v>1</v>
      </c>
      <c r="CI20" s="2">
        <f>'[3]60-Mile'!O20</f>
        <v>6</v>
      </c>
      <c r="CJ20" s="2"/>
      <c r="CK20" s="2">
        <v>13241</v>
      </c>
      <c r="CL20" s="2">
        <v>13374</v>
      </c>
      <c r="CM20" s="2">
        <v>-34416</v>
      </c>
      <c r="CN20" s="2">
        <v>67862</v>
      </c>
      <c r="CO20" s="2">
        <v>6569</v>
      </c>
      <c r="CP20" s="2">
        <v>10317</v>
      </c>
      <c r="CQ20" s="2">
        <v>10266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5.9065464605381909E-2</v>
      </c>
      <c r="G21" s="31">
        <f t="shared" si="0"/>
        <v>0.91098504022318183</v>
      </c>
      <c r="H21" s="31">
        <f t="shared" si="29"/>
        <v>6.4836920473371862E-2</v>
      </c>
      <c r="I21" s="31">
        <f t="shared" si="1"/>
        <v>3.1785898360993712</v>
      </c>
      <c r="J21" s="31">
        <f t="shared" si="30"/>
        <v>0.45663486642022355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0.7832721341205503</v>
      </c>
      <c r="N21" s="31">
        <f t="shared" si="32"/>
        <v>0.3442738822185899</v>
      </c>
      <c r="O21" s="31">
        <f t="shared" si="4"/>
        <v>0.43175006811370448</v>
      </c>
      <c r="P21" s="31">
        <f t="shared" si="5"/>
        <v>0.33836858006042297</v>
      </c>
      <c r="Q21" s="31">
        <f t="shared" si="6"/>
        <v>0.44734797627639122</v>
      </c>
      <c r="R21" s="31">
        <f t="shared" si="7"/>
        <v>0.13037730652712751</v>
      </c>
      <c r="S21" s="31">
        <f t="shared" si="8"/>
        <v>8.0476900149031291E-2</v>
      </c>
      <c r="T21" s="31">
        <f t="shared" si="9"/>
        <v>0.9367615329196991</v>
      </c>
      <c r="Z21" s="41">
        <f t="shared" si="10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1"/>
        <v>0.71543979543345926</v>
      </c>
      <c r="AF21" s="41">
        <f t="shared" si="12"/>
        <v>0.35206774502157973</v>
      </c>
      <c r="AG21" s="41">
        <f t="shared" si="13"/>
        <v>0.30664395229982966</v>
      </c>
      <c r="AH21" s="41">
        <f t="shared" si="14"/>
        <v>0.13710302091402013</v>
      </c>
      <c r="AI21" s="41">
        <f t="shared" si="15"/>
        <v>0.23361903350466598</v>
      </c>
      <c r="AJ21" s="41">
        <f t="shared" si="16"/>
        <v>0.16609771052830147</v>
      </c>
      <c r="AK21" s="41">
        <f t="shared" si="17"/>
        <v>0.29476514931772635</v>
      </c>
      <c r="AL21" s="41">
        <f t="shared" si="18"/>
        <v>0</v>
      </c>
      <c r="AM21" s="41">
        <f t="shared" si="19"/>
        <v>0</v>
      </c>
      <c r="AN21" s="41">
        <f t="shared" si="20"/>
        <v>0.13037730652712751</v>
      </c>
      <c r="AO21" s="41">
        <f t="shared" si="21"/>
        <v>0.21587503405685224</v>
      </c>
      <c r="AP21" s="41">
        <f t="shared" si="22"/>
        <v>0</v>
      </c>
      <c r="AQ21" s="41">
        <f t="shared" si="23"/>
        <v>0</v>
      </c>
      <c r="AR21" s="41">
        <f t="shared" si="24"/>
        <v>8.0476900149031291E-2</v>
      </c>
      <c r="AS21" s="41">
        <f t="shared" si="25"/>
        <v>0.16918429003021149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11527</v>
      </c>
      <c r="AZ21" s="46">
        <v>0.1830718952676624</v>
      </c>
      <c r="BA21" s="43">
        <v>2.6</v>
      </c>
      <c r="BB21" s="43">
        <v>3.81</v>
      </c>
      <c r="BC21" s="265">
        <f>IF(INDEX('[5]Hospital Capacity'!$I$2:$I$126,MATCH('Data Table'!A21,'[5]Hospital Capacity'!$B$2:$B$126,0))&gt;100,100,INDEX('[5]Hospital Capacity'!$I$2:$I$126,MATCH('Data Table'!A21,'[5]Hospital Capacity'!$B$2:$B$126,0)))</f>
        <v>0.20174070424036902</v>
      </c>
      <c r="BD21" s="45">
        <v>364.13013944195194</v>
      </c>
      <c r="BE21" s="45">
        <f>INDEX('[3]60-Mile'!$S$4:$S$129,MATCH(E21,'[3]60-Mile'!$A$4:$A$129,0))</f>
        <v>736.12609970589256</v>
      </c>
      <c r="BF21" s="47">
        <f t="shared" si="36"/>
        <v>30</v>
      </c>
      <c r="BG21" s="43">
        <f t="shared" si="37"/>
        <v>30</v>
      </c>
      <c r="BH21" s="95">
        <v>341.57142857142856</v>
      </c>
      <c r="BI21" s="45">
        <f>INDEX('[3]60-Mile'!$V$4:$V$129,MATCH(E21,'[3]60-Mile'!$A$4:$A$129,0))</f>
        <v>339.57142857142856</v>
      </c>
      <c r="BJ21" s="47">
        <f t="shared" si="38"/>
        <v>30</v>
      </c>
      <c r="BK21" s="47">
        <f t="shared" si="26"/>
        <v>30</v>
      </c>
      <c r="BL21" s="95">
        <v>7.7142857142857144</v>
      </c>
      <c r="BM21" s="45">
        <f>INDEX('[3]60-Mile'!$AA$4:$AA$129,MATCH(E21,'[3]60-Mile'!$A$4:$A$129,0))</f>
        <v>16</v>
      </c>
      <c r="BO21" s="20">
        <v>5822434</v>
      </c>
      <c r="BP21" s="38">
        <v>54.354838417214914</v>
      </c>
      <c r="BQ21" s="38">
        <f>INDEX('[3]60-Mile'!$U$4:$U$129,MATCH(E21,'[3]60-Mile'!$A$4:$A$129,0))</f>
        <v>51.351161869427699</v>
      </c>
      <c r="BR21" s="38">
        <v>-16</v>
      </c>
      <c r="BS21" s="38">
        <f>INDEX('[3]60-Mile'!$Z$4:$Z$129,MATCH(E21,'[3]60-Mile'!$A$4:$A$129,0))</f>
        <v>39.768312714520121</v>
      </c>
      <c r="BT21" s="118">
        <f t="shared" si="27"/>
        <v>-0.43087959086691863</v>
      </c>
      <c r="BU21" s="266">
        <v>0.79825929575963095</v>
      </c>
      <c r="BV21" s="2">
        <f>'[3]60-Mile'!B21</f>
        <v>387</v>
      </c>
      <c r="BW21" s="2">
        <f>'[3]60-Mile'!C21</f>
        <v>547</v>
      </c>
      <c r="BX21" s="2">
        <f>'[3]60-Mile'!D21</f>
        <v>431</v>
      </c>
      <c r="BY21" s="2">
        <f>'[3]60-Mile'!E21</f>
        <v>335</v>
      </c>
      <c r="BZ21" s="2">
        <f>'[3]60-Mile'!F21</f>
        <v>204</v>
      </c>
      <c r="CA21" s="2">
        <f>'[3]60-Mile'!G21</f>
        <v>242</v>
      </c>
      <c r="CB21" s="2">
        <f>'[3]60-Mile'!H21</f>
        <v>231</v>
      </c>
      <c r="CC21" s="2">
        <f>'[3]60-Mile'!I21</f>
        <v>29</v>
      </c>
      <c r="CD21" s="2">
        <f>'[3]60-Mile'!J21</f>
        <v>20</v>
      </c>
      <c r="CE21" s="2">
        <f>'[3]60-Mile'!K21</f>
        <v>22</v>
      </c>
      <c r="CF21" s="2">
        <f>'[3]60-Mile'!L21</f>
        <v>14</v>
      </c>
      <c r="CG21" s="2">
        <f>'[3]60-Mile'!M21</f>
        <v>19</v>
      </c>
      <c r="CH21" s="2">
        <f>'[3]60-Mile'!N21</f>
        <v>4</v>
      </c>
      <c r="CI21" s="2">
        <f>'[3]60-Mile'!O21</f>
        <v>4</v>
      </c>
      <c r="CJ21" s="2"/>
      <c r="CK21" s="2">
        <v>11621</v>
      </c>
      <c r="CL21" s="2">
        <v>7228</v>
      </c>
      <c r="CM21" s="2">
        <v>8752</v>
      </c>
      <c r="CN21" s="2">
        <v>8572</v>
      </c>
      <c r="CO21" s="2">
        <v>8689</v>
      </c>
      <c r="CP21" s="2">
        <v>5559</v>
      </c>
      <c r="CQ21" s="2">
        <v>11527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9.2465647192358236E-7</v>
      </c>
      <c r="G22" s="31">
        <f t="shared" si="0"/>
        <v>0.664589648911738</v>
      </c>
      <c r="H22" s="31">
        <f t="shared" si="29"/>
        <v>1.3913194005318958E-6</v>
      </c>
      <c r="I22" s="31">
        <f t="shared" si="1"/>
        <v>3.1149366044737654</v>
      </c>
      <c r="J22" s="31">
        <f t="shared" si="30"/>
        <v>5.0192488022832188E-2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1.5518682286404425E-2</v>
      </c>
      <c r="N22" s="31">
        <f t="shared" si="32"/>
        <v>9.3263394395072478E-3</v>
      </c>
      <c r="O22" s="31">
        <f t="shared" si="4"/>
        <v>9.8083734447370809E-3</v>
      </c>
      <c r="P22" s="31">
        <f t="shared" si="5"/>
        <v>9.0634441087613284E-3</v>
      </c>
      <c r="Q22" s="31">
        <f t="shared" si="6"/>
        <v>1.1593285298964154E-2</v>
      </c>
      <c r="R22" s="31">
        <f t="shared" si="7"/>
        <v>5.7284494629578631E-3</v>
      </c>
      <c r="S22" s="31">
        <f t="shared" si="8"/>
        <v>1.0432190760059612E-2</v>
      </c>
      <c r="T22" s="31">
        <f t="shared" si="9"/>
        <v>0.64708688723936081</v>
      </c>
      <c r="Z22" s="41">
        <f t="shared" si="10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1"/>
        <v>0.96331832273539864</v>
      </c>
      <c r="AF22" s="41">
        <f t="shared" si="12"/>
        <v>0.5820691974263178</v>
      </c>
      <c r="AG22" s="41">
        <f t="shared" si="13"/>
        <v>0.3117546848381601</v>
      </c>
      <c r="AH22" s="41">
        <f t="shared" si="14"/>
        <v>0.26955848179705649</v>
      </c>
      <c r="AI22" s="41">
        <f t="shared" si="15"/>
        <v>4.1638241138260722E-2</v>
      </c>
      <c r="AJ22" s="41">
        <f t="shared" si="16"/>
        <v>3.8932540563819881E-2</v>
      </c>
      <c r="AK22" s="41">
        <f t="shared" si="17"/>
        <v>2.8983017228174202E-2</v>
      </c>
      <c r="AL22" s="41">
        <f t="shared" si="18"/>
        <v>0</v>
      </c>
      <c r="AM22" s="41">
        <f t="shared" si="19"/>
        <v>0</v>
      </c>
      <c r="AN22" s="41">
        <f t="shared" si="20"/>
        <v>5.7284494629578631E-3</v>
      </c>
      <c r="AO22" s="41">
        <f t="shared" si="21"/>
        <v>4.9041867223685405E-3</v>
      </c>
      <c r="AP22" s="41">
        <f t="shared" si="22"/>
        <v>0</v>
      </c>
      <c r="AQ22" s="41">
        <f t="shared" si="23"/>
        <v>0</v>
      </c>
      <c r="AR22" s="41">
        <f t="shared" si="24"/>
        <v>1.0432190760059612E-2</v>
      </c>
      <c r="AS22" s="41">
        <f t="shared" si="25"/>
        <v>4.5317220543806642E-3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573</v>
      </c>
      <c r="AZ22" s="46">
        <v>0.21469105114024717</v>
      </c>
      <c r="BA22" s="43">
        <v>2.63</v>
      </c>
      <c r="BB22" s="43">
        <v>5.52</v>
      </c>
      <c r="BC22" s="265">
        <f>IF(INDEX('[5]Hospital Capacity'!$I$2:$I$126,MATCH('Data Table'!A22,'[5]Hospital Capacity'!$B$2:$B$126,0))&gt;100,100,INDEX('[5]Hospital Capacity'!$I$2:$I$126,MATCH('Data Table'!A22,'[5]Hospital Capacity'!$B$2:$B$126,0)))</f>
        <v>3.5956522739382241E-2</v>
      </c>
      <c r="BD22" s="45">
        <v>121.98619851861851</v>
      </c>
      <c r="BE22" s="45">
        <f>INDEX('[3]60-Mile'!$S$4:$S$129,MATCH(E22,'[3]60-Mile'!$A$4:$A$129,0))</f>
        <v>91.88099481774502</v>
      </c>
      <c r="BF22" s="47">
        <f t="shared" si="36"/>
        <v>30</v>
      </c>
      <c r="BG22" s="43">
        <f t="shared" si="37"/>
        <v>30</v>
      </c>
      <c r="BH22" s="95">
        <v>18.285714285714285</v>
      </c>
      <c r="BI22" s="45">
        <f>INDEX('[3]60-Mile'!$V$4:$V$129,MATCH(E22,'[3]60-Mile'!$A$4:$A$129,0))</f>
        <v>7.7142857142857144</v>
      </c>
      <c r="BJ22" s="47">
        <f t="shared" si="38"/>
        <v>30</v>
      </c>
      <c r="BK22" s="47">
        <f t="shared" si="26"/>
        <v>30</v>
      </c>
      <c r="BL22" s="95">
        <v>1</v>
      </c>
      <c r="BM22" s="45">
        <f>INDEX('[3]60-Mile'!$AA$4:$AA$129,MATCH(E22,'[3]60-Mile'!$A$4:$A$129,0))</f>
        <v>0.42857142857142855</v>
      </c>
      <c r="BO22" s="20">
        <v>1792147</v>
      </c>
      <c r="BP22" s="38">
        <v>93.617763402181467</v>
      </c>
      <c r="BQ22" s="38">
        <f>INDEX('[3]60-Mile'!$U$4:$U$129,MATCH(E22,'[3]60-Mile'!$A$4:$A$129,0))</f>
        <v>78.812893631934998</v>
      </c>
      <c r="BR22" s="38">
        <v>0</v>
      </c>
      <c r="BS22" s="38">
        <f>INDEX('[3]60-Mile'!$Z$4:$Z$129,MATCH(E22,'[3]60-Mile'!$A$4:$A$129,0))</f>
        <v>91.841565480914426</v>
      </c>
      <c r="BT22" s="118">
        <f t="shared" si="27"/>
        <v>-0.92663664547079727</v>
      </c>
      <c r="BU22" s="266">
        <v>0.96404347726061779</v>
      </c>
      <c r="BV22" s="2">
        <f>'[3]60-Mile'!B22</f>
        <v>7</v>
      </c>
      <c r="BW22" s="2">
        <f>'[3]60-Mile'!C22</f>
        <v>9</v>
      </c>
      <c r="BX22" s="2">
        <f>'[3]60-Mile'!D22</f>
        <v>8</v>
      </c>
      <c r="BY22" s="2">
        <f>'[3]60-Mile'!E22</f>
        <v>6</v>
      </c>
      <c r="BZ22" s="2">
        <f>'[3]60-Mile'!F22</f>
        <v>7</v>
      </c>
      <c r="CA22" s="2">
        <f>'[3]60-Mile'!G22</f>
        <v>8</v>
      </c>
      <c r="CB22" s="2">
        <f>'[3]60-Mile'!H22</f>
        <v>9</v>
      </c>
      <c r="CC22" s="2">
        <f>'[3]60-Mile'!I22</f>
        <v>1</v>
      </c>
      <c r="CD22" s="2">
        <f>'[3]60-Mile'!J22</f>
        <v>0</v>
      </c>
      <c r="CE22" s="2">
        <f>'[3]60-Mile'!K22</f>
        <v>2</v>
      </c>
      <c r="CF22" s="2">
        <f>'[3]60-Mile'!L22</f>
        <v>0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2925</v>
      </c>
      <c r="CL22" s="2">
        <v>2071</v>
      </c>
      <c r="CM22" s="2">
        <v>2199</v>
      </c>
      <c r="CN22" s="2">
        <v>1085</v>
      </c>
      <c r="CO22" s="2">
        <v>1954</v>
      </c>
      <c r="CP22" s="2">
        <v>1708</v>
      </c>
      <c r="CQ22" s="2">
        <v>573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2.5494928435677151E-2</v>
      </c>
      <c r="G23" s="31">
        <f t="shared" si="0"/>
        <v>1.5411926582711839</v>
      </c>
      <c r="H23" s="31">
        <f t="shared" si="29"/>
        <v>1.6542337065293192E-2</v>
      </c>
      <c r="I23" s="31">
        <f t="shared" si="1"/>
        <v>3.4970621585403565</v>
      </c>
      <c r="J23" s="31">
        <f t="shared" si="30"/>
        <v>0.49204076379963552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0.19755508820138426</v>
      </c>
      <c r="N23" s="31">
        <f t="shared" si="32"/>
        <v>9.697402719269102E-2</v>
      </c>
      <c r="O23" s="31">
        <f t="shared" si="4"/>
        <v>0.15475433657251839</v>
      </c>
      <c r="P23" s="31">
        <f t="shared" si="5"/>
        <v>7.552870090634442E-2</v>
      </c>
      <c r="Q23" s="31">
        <f t="shared" si="6"/>
        <v>0.17604249936964722</v>
      </c>
      <c r="R23" s="31">
        <f t="shared" si="7"/>
        <v>0.12095841366014873</v>
      </c>
      <c r="S23" s="31">
        <f t="shared" si="8"/>
        <v>1.0477256274399811</v>
      </c>
      <c r="T23" s="31">
        <f t="shared" si="9"/>
        <v>0.72931329479376006</v>
      </c>
      <c r="Z23" s="41">
        <f t="shared" si="10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1"/>
        <v>0.9398293770224706</v>
      </c>
      <c r="AF23" s="41">
        <f t="shared" si="12"/>
        <v>0.43132346927630222</v>
      </c>
      <c r="AG23" s="41">
        <f t="shared" si="13"/>
        <v>0.20954003407155022</v>
      </c>
      <c r="AH23" s="41">
        <f t="shared" si="14"/>
        <v>0.37180480247869868</v>
      </c>
      <c r="AI23" s="41">
        <f t="shared" si="15"/>
        <v>0.47992391086046754</v>
      </c>
      <c r="AJ23" s="41">
        <f t="shared" si="16"/>
        <v>0.34210540460340561</v>
      </c>
      <c r="AK23" s="41">
        <f t="shared" si="17"/>
        <v>0.3204559353140633</v>
      </c>
      <c r="AL23" s="41">
        <f t="shared" si="18"/>
        <v>0</v>
      </c>
      <c r="AM23" s="41">
        <f t="shared" si="19"/>
        <v>0</v>
      </c>
      <c r="AN23" s="41">
        <f t="shared" si="20"/>
        <v>0.12095841366014873</v>
      </c>
      <c r="AO23" s="41">
        <f t="shared" si="21"/>
        <v>7.7377168286259193E-2</v>
      </c>
      <c r="AP23" s="41">
        <f t="shared" si="22"/>
        <v>0.95383591059944461</v>
      </c>
      <c r="AQ23" s="41">
        <f t="shared" si="23"/>
        <v>0</v>
      </c>
      <c r="AR23" s="41">
        <f t="shared" si="24"/>
        <v>9.3889716840536513E-2</v>
      </c>
      <c r="AS23" s="41">
        <f t="shared" si="25"/>
        <v>3.776435045317221E-2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1611</v>
      </c>
      <c r="AZ23" s="46">
        <v>0.19396747472076434</v>
      </c>
      <c r="BA23" s="43">
        <v>2.0299999999999998</v>
      </c>
      <c r="BB23" s="43">
        <v>6.84</v>
      </c>
      <c r="BC23" s="265">
        <f>IF(INDEX('[5]Hospital Capacity'!$I$2:$I$126,MATCH('Data Table'!A23,'[5]Hospital Capacity'!$B$2:$B$126,0))&gt;100,100,INDEX('[5]Hospital Capacity'!$I$2:$I$126,MATCH('Data Table'!A23,'[5]Hospital Capacity'!$B$2:$B$126,0)))</f>
        <v>0.41443621397761266</v>
      </c>
      <c r="BD23" s="45">
        <v>699.27848775209134</v>
      </c>
      <c r="BE23" s="45">
        <f>INDEX('[3]60-Mile'!$S$4:$S$129,MATCH(E23,'[3]60-Mile'!$A$4:$A$129,0))</f>
        <v>798.39952263596501</v>
      </c>
      <c r="BF23" s="47">
        <f t="shared" si="36"/>
        <v>30</v>
      </c>
      <c r="BG23" s="43">
        <f t="shared" si="37"/>
        <v>30</v>
      </c>
      <c r="BH23" s="95">
        <v>317.14285714285717</v>
      </c>
      <c r="BI23" s="45">
        <f>INDEX('[3]60-Mile'!$V$4:$V$129,MATCH(E23,'[3]60-Mile'!$A$4:$A$129,0))</f>
        <v>121.71428571428571</v>
      </c>
      <c r="BJ23" s="47">
        <f t="shared" si="38"/>
        <v>1.7095112913514547</v>
      </c>
      <c r="BK23" s="47">
        <f t="shared" si="26"/>
        <v>30</v>
      </c>
      <c r="BL23" s="95">
        <v>9</v>
      </c>
      <c r="BM23" s="45">
        <f>INDEX('[3]60-Mile'!$AA$4:$AA$129,MATCH(E23,'[3]60-Mile'!$A$4:$A$129,0))</f>
        <v>3.5714285714285716</v>
      </c>
      <c r="BO23" s="20">
        <v>3155070</v>
      </c>
      <c r="BP23" s="38">
        <v>61.551654278176294</v>
      </c>
      <c r="BQ23" s="38">
        <f>INDEX('[3]60-Mile'!$U$4:$U$129,MATCH(E23,'[3]60-Mile'!$A$4:$A$129,0))</f>
        <v>44.152243172924166</v>
      </c>
      <c r="BR23" s="38">
        <v>1.7095112913514547</v>
      </c>
      <c r="BS23" s="38">
        <f>INDEX('[3]60-Mile'!$Z$4:$Z$129,MATCH(E23,'[3]60-Mile'!$A$4:$A$129,0))</f>
        <v>43.514859905682165</v>
      </c>
      <c r="BT23" s="118">
        <f t="shared" si="27"/>
        <v>-0.87965875404494132</v>
      </c>
      <c r="BU23" s="266">
        <v>0.58556378602238734</v>
      </c>
      <c r="BV23" s="2">
        <f>'[3]60-Mile'!B23</f>
        <v>102</v>
      </c>
      <c r="BW23" s="2">
        <f>'[3]60-Mile'!C23</f>
        <v>99</v>
      </c>
      <c r="BX23" s="2">
        <f>'[3]60-Mile'!D23</f>
        <v>240</v>
      </c>
      <c r="BY23" s="2">
        <f>'[3]60-Mile'!E23</f>
        <v>139</v>
      </c>
      <c r="BZ23" s="2">
        <f>'[3]60-Mile'!F23</f>
        <v>69</v>
      </c>
      <c r="CA23" s="2">
        <f>'[3]60-Mile'!G23</f>
        <v>87</v>
      </c>
      <c r="CB23" s="2">
        <f>'[3]60-Mile'!H23</f>
        <v>116</v>
      </c>
      <c r="CC23" s="2">
        <f>'[3]60-Mile'!I23</f>
        <v>0</v>
      </c>
      <c r="CD23" s="2">
        <f>'[3]60-Mile'!J23</f>
        <v>3</v>
      </c>
      <c r="CE23" s="2">
        <f>'[3]60-Mile'!K23</f>
        <v>8</v>
      </c>
      <c r="CF23" s="2">
        <f>'[3]60-Mile'!L23</f>
        <v>4</v>
      </c>
      <c r="CG23" s="2">
        <f>'[3]60-Mile'!M23</f>
        <v>2</v>
      </c>
      <c r="CH23" s="2">
        <f>'[3]60-Mile'!N23</f>
        <v>1</v>
      </c>
      <c r="CI23" s="2">
        <f>'[3]60-Mile'!O23</f>
        <v>7</v>
      </c>
      <c r="CJ23" s="2"/>
      <c r="CK23" s="2">
        <v>365</v>
      </c>
      <c r="CL23" s="2">
        <v>2990</v>
      </c>
      <c r="CM23" s="2">
        <v>2258</v>
      </c>
      <c r="CN23" s="2">
        <v>791</v>
      </c>
      <c r="CO23" s="2">
        <v>1588</v>
      </c>
      <c r="CP23" s="2">
        <v>2230</v>
      </c>
      <c r="CQ23" s="2">
        <v>1611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2.0363161074432464E-3</v>
      </c>
      <c r="G24" s="31">
        <f t="shared" si="0"/>
        <v>1.0526933466058614</v>
      </c>
      <c r="H24" s="31">
        <f t="shared" si="29"/>
        <v>1.9343867936553632E-3</v>
      </c>
      <c r="I24" s="31">
        <f t="shared" si="1"/>
        <v>3.1267395113905785</v>
      </c>
      <c r="J24" s="31">
        <f t="shared" si="30"/>
        <v>0.2078515901158651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0.26287595987262757</v>
      </c>
      <c r="N24" s="31">
        <f t="shared" si="32"/>
        <v>9.9972953089976141E-2</v>
      </c>
      <c r="O24" s="31">
        <f t="shared" si="4"/>
        <v>0.24779038349185872</v>
      </c>
      <c r="P24" s="31">
        <f t="shared" si="5"/>
        <v>1.2084592145015106E-2</v>
      </c>
      <c r="Q24" s="31">
        <f t="shared" si="6"/>
        <v>0.18833869526673419</v>
      </c>
      <c r="R24" s="31">
        <f t="shared" si="7"/>
        <v>0.18076012306397346</v>
      </c>
      <c r="S24" s="31">
        <f t="shared" si="8"/>
        <v>1.076779379057424</v>
      </c>
      <c r="T24" s="31">
        <f t="shared" si="9"/>
        <v>0.62712684977844957</v>
      </c>
      <c r="Z24" s="41">
        <f t="shared" si="10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1"/>
        <v>0.9282206784186825</v>
      </c>
      <c r="AF24" s="41">
        <f t="shared" si="12"/>
        <v>0.66635305152650903</v>
      </c>
      <c r="AG24" s="41">
        <f t="shared" si="13"/>
        <v>0.30834752981260644</v>
      </c>
      <c r="AH24" s="41">
        <f t="shared" si="14"/>
        <v>0.55770720371804805</v>
      </c>
      <c r="AI24" s="41">
        <f t="shared" si="15"/>
        <v>9.3319306537603453E-2</v>
      </c>
      <c r="AJ24" s="41">
        <f t="shared" si="16"/>
        <v>0.18481873290492198</v>
      </c>
      <c r="AK24" s="41">
        <f t="shared" si="17"/>
        <v>4.5102503558912627E-2</v>
      </c>
      <c r="AL24" s="41">
        <f t="shared" si="18"/>
        <v>5.822089464414093E-3</v>
      </c>
      <c r="AM24" s="41">
        <f t="shared" si="19"/>
        <v>0.17677049429015135</v>
      </c>
      <c r="AN24" s="41">
        <f t="shared" si="20"/>
        <v>0.17493803359955937</v>
      </c>
      <c r="AO24" s="41">
        <f t="shared" si="21"/>
        <v>3.5509944600853688E-2</v>
      </c>
      <c r="AP24" s="41">
        <f t="shared" si="22"/>
        <v>0.99630247890839285</v>
      </c>
      <c r="AQ24" s="41">
        <f t="shared" si="23"/>
        <v>0</v>
      </c>
      <c r="AR24" s="41">
        <f t="shared" si="24"/>
        <v>8.0476900149031291E-2</v>
      </c>
      <c r="AS24" s="41">
        <f t="shared" si="25"/>
        <v>6.0422960725075529E-3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2124</v>
      </c>
      <c r="AZ24" s="46">
        <v>0.22627786632107705</v>
      </c>
      <c r="BA24" s="43">
        <v>2.61</v>
      </c>
      <c r="BB24" s="43">
        <v>9.24</v>
      </c>
      <c r="BC24" s="265">
        <f>IF(INDEX('[5]Hospital Capacity'!$I$2:$I$126,MATCH('Data Table'!A24,'[5]Hospital Capacity'!$B$2:$B$126,0))&gt;100,100,INDEX('[5]Hospital Capacity'!$I$2:$I$126,MATCH('Data Table'!A24,'[5]Hospital Capacity'!$B$2:$B$126,0)))</f>
        <v>8.0585482859396318E-2</v>
      </c>
      <c r="BD24" s="45">
        <v>399.77812495288202</v>
      </c>
      <c r="BE24" s="45">
        <f>INDEX('[3]60-Mile'!$S$4:$S$129,MATCH(E24,'[3]60-Mile'!$A$4:$A$129,0))</f>
        <v>130.95397568460996</v>
      </c>
      <c r="BF24" s="47">
        <f t="shared" si="36"/>
        <v>29.942950624665631</v>
      </c>
      <c r="BG24" s="43">
        <f t="shared" si="37"/>
        <v>26.704167465483131</v>
      </c>
      <c r="BH24" s="95">
        <v>457.14285714285717</v>
      </c>
      <c r="BI24" s="45">
        <f>INDEX('[3]60-Mile'!$V$4:$V$129,MATCH(E24,'[3]60-Mile'!$A$4:$A$129,0))</f>
        <v>55.857142857142854</v>
      </c>
      <c r="BJ24" s="47">
        <f t="shared" si="38"/>
        <v>0.4499655373188523</v>
      </c>
      <c r="BK24" s="47">
        <f t="shared" si="26"/>
        <v>30</v>
      </c>
      <c r="BL24" s="95">
        <v>7.7142857142857144</v>
      </c>
      <c r="BM24" s="45">
        <f>INDEX('[3]60-Mile'!$AA$4:$AA$129,MATCH(E24,'[3]60-Mile'!$A$4:$A$129,0))</f>
        <v>0.5714285714285714</v>
      </c>
      <c r="BO24" s="20">
        <v>6829174</v>
      </c>
      <c r="BP24" s="38">
        <v>29.942950624665631</v>
      </c>
      <c r="BQ24" s="38">
        <f>INDEX('[3]60-Mile'!$U$4:$U$129,MATCH(E24,'[3]60-Mile'!$A$4:$A$129,0))</f>
        <v>26.704167465483131</v>
      </c>
      <c r="BR24" s="38">
        <v>0.4499655373188523</v>
      </c>
      <c r="BS24" s="38">
        <f>INDEX('[3]60-Mile'!$Z$4:$Z$129,MATCH(E24,'[3]60-Mile'!$A$4:$A$129,0))</f>
        <v>49.385925905793165</v>
      </c>
      <c r="BT24" s="118">
        <f t="shared" si="27"/>
        <v>-0.85644135683736511</v>
      </c>
      <c r="BU24" s="266">
        <v>0.91941451714060363</v>
      </c>
      <c r="BV24" s="2">
        <f>'[3]60-Mile'!B24</f>
        <v>83</v>
      </c>
      <c r="BW24" s="2">
        <f>'[3]60-Mile'!C24</f>
        <v>36</v>
      </c>
      <c r="BX24" s="2">
        <f>'[3]60-Mile'!D24</f>
        <v>46</v>
      </c>
      <c r="BY24" s="2">
        <f>'[3]60-Mile'!E24</f>
        <v>53</v>
      </c>
      <c r="BZ24" s="2">
        <f>'[3]60-Mile'!F24</f>
        <v>49</v>
      </c>
      <c r="CA24" s="2">
        <f>'[3]60-Mile'!G24</f>
        <v>30</v>
      </c>
      <c r="CB24" s="2">
        <f>'[3]60-Mile'!H24</f>
        <v>94</v>
      </c>
      <c r="CC24" s="2">
        <f>'[3]60-Mile'!I24</f>
        <v>0</v>
      </c>
      <c r="CD24" s="2">
        <f>'[3]60-Mile'!J24</f>
        <v>0</v>
      </c>
      <c r="CE24" s="2">
        <f>'[3]60-Mile'!K24</f>
        <v>3</v>
      </c>
      <c r="CF24" s="2">
        <f>'[3]60-Mile'!L24</f>
        <v>0</v>
      </c>
      <c r="CG24" s="2">
        <f>'[3]60-Mile'!M24</f>
        <v>1</v>
      </c>
      <c r="CH24" s="2">
        <f>'[3]60-Mile'!N24</f>
        <v>0</v>
      </c>
      <c r="CI24" s="2">
        <f>'[3]60-Mile'!O24</f>
        <v>0</v>
      </c>
      <c r="CJ24" s="2"/>
      <c r="CK24" s="2">
        <v>4173</v>
      </c>
      <c r="CL24" s="2">
        <v>2379</v>
      </c>
      <c r="CM24" s="2">
        <v>2034</v>
      </c>
      <c r="CN24" s="2">
        <v>3739</v>
      </c>
      <c r="CO24" s="2">
        <v>4247</v>
      </c>
      <c r="CP24" s="2">
        <v>8365</v>
      </c>
      <c r="CQ24" s="2">
        <v>2124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1.7551113404352124E-5</v>
      </c>
      <c r="G25" s="31">
        <f t="shared" si="0"/>
        <v>0.4372888481750723</v>
      </c>
      <c r="H25" s="31">
        <f t="shared" si="29"/>
        <v>4.0136201683618939E-5</v>
      </c>
      <c r="I25" s="31">
        <f t="shared" si="1"/>
        <v>3.1649829914441812</v>
      </c>
      <c r="J25" s="31">
        <f t="shared" si="30"/>
        <v>9.9483808174277447E-2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5.9653080143279885E-2</v>
      </c>
      <c r="N25" s="31">
        <f t="shared" si="32"/>
        <v>2.7728735168522388E-2</v>
      </c>
      <c r="O25" s="31">
        <f t="shared" si="4"/>
        <v>4.5045863227681414E-2</v>
      </c>
      <c r="P25" s="31">
        <f t="shared" si="5"/>
        <v>2.4169184290030211E-2</v>
      </c>
      <c r="Q25" s="31">
        <f t="shared" si="6"/>
        <v>5.5685814495236255E-2</v>
      </c>
      <c r="R25" s="31">
        <f t="shared" si="7"/>
        <v>3.5637565408978243E-2</v>
      </c>
      <c r="S25" s="31">
        <f t="shared" si="8"/>
        <v>2.0864381520119223E-2</v>
      </c>
      <c r="T25" s="31">
        <f t="shared" si="9"/>
        <v>0.82949630594392543</v>
      </c>
      <c r="Z25" s="41">
        <f t="shared" si="10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1"/>
        <v>0.73510443302934991</v>
      </c>
      <c r="AF25" s="41">
        <f t="shared" si="12"/>
        <v>0.4704464450569002</v>
      </c>
      <c r="AG25" s="41">
        <f t="shared" si="13"/>
        <v>0.1482112436115843</v>
      </c>
      <c r="AH25" s="41">
        <f t="shared" si="14"/>
        <v>0.15569326103795506</v>
      </c>
      <c r="AI25" s="41">
        <f t="shared" si="15"/>
        <v>6.669217176276647E-2</v>
      </c>
      <c r="AJ25" s="41">
        <f t="shared" si="16"/>
        <v>7.2643646278770652E-2</v>
      </c>
      <c r="AK25" s="41">
        <f t="shared" si="17"/>
        <v>6.2737187903164474E-2</v>
      </c>
      <c r="AL25" s="41">
        <f t="shared" si="18"/>
        <v>0</v>
      </c>
      <c r="AM25" s="41">
        <f t="shared" si="19"/>
        <v>0</v>
      </c>
      <c r="AN25" s="41">
        <f t="shared" si="20"/>
        <v>3.5637565408978243E-2</v>
      </c>
      <c r="AO25" s="41">
        <f t="shared" si="21"/>
        <v>2.2522931613840707E-2</v>
      </c>
      <c r="AP25" s="41">
        <f t="shared" si="22"/>
        <v>0</v>
      </c>
      <c r="AQ25" s="41">
        <f t="shared" si="23"/>
        <v>0</v>
      </c>
      <c r="AR25" s="41">
        <f t="shared" si="24"/>
        <v>2.0864381520119223E-2</v>
      </c>
      <c r="AS25" s="41">
        <f t="shared" si="25"/>
        <v>1.2084592145015106E-2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10658</v>
      </c>
      <c r="AZ25" s="46">
        <v>0.19934585584172027</v>
      </c>
      <c r="BA25" s="43">
        <v>1.67</v>
      </c>
      <c r="BB25" s="43">
        <v>4.05</v>
      </c>
      <c r="BC25" s="265">
        <f>IF(INDEX('[5]Hospital Capacity'!$I$2:$I$126,MATCH('Data Table'!A25,'[5]Hospital Capacity'!$B$2:$B$126,0))&gt;100,100,INDEX('[5]Hospital Capacity'!$I$2:$I$126,MATCH('Data Table'!A25,'[5]Hospital Capacity'!$B$2:$B$126,0)))</f>
        <v>5.7591735985293512E-2</v>
      </c>
      <c r="BD25" s="45">
        <v>186.17783206875862</v>
      </c>
      <c r="BE25" s="45">
        <f>INDEX('[3]60-Mile'!$S$4:$S$129,MATCH(E25,'[3]60-Mile'!$A$4:$A$129,0))</f>
        <v>173.69973506170732</v>
      </c>
      <c r="BF25" s="47">
        <f t="shared" si="36"/>
        <v>30</v>
      </c>
      <c r="BG25" s="43">
        <f t="shared" si="37"/>
        <v>30</v>
      </c>
      <c r="BH25" s="95">
        <v>95.857142857142861</v>
      </c>
      <c r="BI25" s="45">
        <f>INDEX('[3]60-Mile'!$V$4:$V$129,MATCH(E25,'[3]60-Mile'!$A$4:$A$129,0))</f>
        <v>35.428571428571431</v>
      </c>
      <c r="BJ25" s="47">
        <f t="shared" si="38"/>
        <v>30</v>
      </c>
      <c r="BK25" s="47">
        <f t="shared" si="26"/>
        <v>30</v>
      </c>
      <c r="BL25" s="95">
        <v>2</v>
      </c>
      <c r="BM25" s="45">
        <f>INDEX('[3]60-Mile'!$AA$4:$AA$129,MATCH(E25,'[3]60-Mile'!$A$4:$A$129,0))</f>
        <v>1.1428571428571428</v>
      </c>
      <c r="BO25" s="20">
        <v>3956971</v>
      </c>
      <c r="BP25" s="38">
        <v>31.953709442857132</v>
      </c>
      <c r="BQ25" s="38">
        <f>INDEX('[3]60-Mile'!$U$4:$U$129,MATCH(E25,'[3]60-Mile'!$A$4:$A$129,0))</f>
        <v>43.790335799033677</v>
      </c>
      <c r="BR25" s="38">
        <v>0</v>
      </c>
      <c r="BS25" s="38">
        <f>INDEX('[3]60-Mile'!$Z$4:$Z$129,MATCH(E25,'[3]60-Mile'!$A$4:$A$129,0))</f>
        <v>90.628552080084461</v>
      </c>
      <c r="BT25" s="118">
        <f t="shared" si="27"/>
        <v>-0.47020886605869971</v>
      </c>
      <c r="BU25" s="266">
        <v>0.94240826401470645</v>
      </c>
      <c r="BV25" s="2">
        <f>'[3]60-Mile'!B25</f>
        <v>42</v>
      </c>
      <c r="BW25" s="2">
        <f>'[3]60-Mile'!C25</f>
        <v>51</v>
      </c>
      <c r="BX25" s="2">
        <f>'[3]60-Mile'!D25</f>
        <v>39</v>
      </c>
      <c r="BY25" s="2">
        <f>'[3]60-Mile'!E25</f>
        <v>30</v>
      </c>
      <c r="BZ25" s="2">
        <f>'[3]60-Mile'!F25</f>
        <v>36</v>
      </c>
      <c r="CA25" s="2">
        <f>'[3]60-Mile'!G25</f>
        <v>36</v>
      </c>
      <c r="CB25" s="2">
        <f>'[3]60-Mile'!H25</f>
        <v>14</v>
      </c>
      <c r="CC25" s="2">
        <f>'[3]60-Mile'!I25</f>
        <v>4</v>
      </c>
      <c r="CD25" s="2">
        <f>'[3]60-Mile'!J25</f>
        <v>0</v>
      </c>
      <c r="CE25" s="2">
        <f>'[3]60-Mile'!K25</f>
        <v>2</v>
      </c>
      <c r="CF25" s="2">
        <f>'[3]60-Mile'!L25</f>
        <v>1</v>
      </c>
      <c r="CG25" s="2">
        <f>'[3]60-Mile'!M25</f>
        <v>0</v>
      </c>
      <c r="CH25" s="2">
        <f>'[3]60-Mile'!N25</f>
        <v>1</v>
      </c>
      <c r="CI25" s="2">
        <f>'[3]60-Mile'!O25</f>
        <v>0</v>
      </c>
      <c r="CJ25" s="2"/>
      <c r="CK25" s="2">
        <v>2265</v>
      </c>
      <c r="CL25" s="2">
        <v>2650</v>
      </c>
      <c r="CM25" s="2">
        <v>4749</v>
      </c>
      <c r="CN25" s="2">
        <v>4170</v>
      </c>
      <c r="CO25" s="2">
        <v>-1323</v>
      </c>
      <c r="CP25" s="2">
        <v>-495</v>
      </c>
      <c r="CQ25" s="2">
        <v>10658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1.0560310763380139E-4</v>
      </c>
      <c r="G26" s="31">
        <f t="shared" si="0"/>
        <v>0.56577793497589424</v>
      </c>
      <c r="H26" s="31">
        <f t="shared" si="29"/>
        <v>1.8665115959020346E-4</v>
      </c>
      <c r="I26" s="31">
        <f t="shared" si="1"/>
        <v>3.2556952891454491</v>
      </c>
      <c r="J26" s="31">
        <f t="shared" si="30"/>
        <v>0.13895999007422744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0.11521802222640241</v>
      </c>
      <c r="N26" s="31">
        <f t="shared" si="32"/>
        <v>5.9869803003161609E-2</v>
      </c>
      <c r="O26" s="31">
        <f t="shared" si="4"/>
        <v>9.9355190264281162E-2</v>
      </c>
      <c r="P26" s="31">
        <f t="shared" si="5"/>
        <v>4.8338368580060423E-2</v>
      </c>
      <c r="Q26" s="31">
        <f t="shared" si="6"/>
        <v>0.10978910599334732</v>
      </c>
      <c r="R26" s="31">
        <f t="shared" si="7"/>
        <v>7.2376755714679164E-2</v>
      </c>
      <c r="S26" s="31">
        <f t="shared" si="8"/>
        <v>1.0649226429751661</v>
      </c>
      <c r="T26" s="31">
        <f t="shared" si="9"/>
        <v>0.77396799638994751</v>
      </c>
      <c r="Z26" s="41">
        <f t="shared" si="10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1"/>
        <v>0.92097938494263543</v>
      </c>
      <c r="AF26" s="41">
        <f t="shared" si="12"/>
        <v>0.37106370296841956</v>
      </c>
      <c r="AG26" s="41">
        <f t="shared" si="13"/>
        <v>0.21124361158432708</v>
      </c>
      <c r="AH26" s="41">
        <f t="shared" si="14"/>
        <v>0.15569326103795506</v>
      </c>
      <c r="AI26" s="41">
        <f t="shared" si="15"/>
        <v>9.9420531176806076E-2</v>
      </c>
      <c r="AJ26" s="41">
        <f t="shared" si="16"/>
        <v>0.10181782076205022</v>
      </c>
      <c r="AK26" s="41">
        <f t="shared" si="17"/>
        <v>9.6297784657594046E-2</v>
      </c>
      <c r="AL26" s="41">
        <f t="shared" si="18"/>
        <v>0</v>
      </c>
      <c r="AM26" s="41">
        <f t="shared" si="19"/>
        <v>0</v>
      </c>
      <c r="AN26" s="41">
        <f t="shared" si="20"/>
        <v>7.2376755714679164E-2</v>
      </c>
      <c r="AO26" s="41">
        <f t="shared" si="21"/>
        <v>4.9677595132140581E-2</v>
      </c>
      <c r="AP26" s="41">
        <f t="shared" si="22"/>
        <v>0.97997480392896641</v>
      </c>
      <c r="AQ26" s="41">
        <f t="shared" si="23"/>
        <v>0</v>
      </c>
      <c r="AR26" s="41">
        <f t="shared" si="24"/>
        <v>8.4947839046199694E-2</v>
      </c>
      <c r="AS26" s="41">
        <f t="shared" si="25"/>
        <v>2.4169184290030211E-2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2444</v>
      </c>
      <c r="AZ26" s="46">
        <v>0.18568334032155381</v>
      </c>
      <c r="BA26" s="43">
        <v>2.04</v>
      </c>
      <c r="BB26" s="43">
        <v>4.05</v>
      </c>
      <c r="BC26" s="265">
        <f>IF(INDEX('[5]Hospital Capacity'!$I$2:$I$126,MATCH('Data Table'!A26,'[5]Hospital Capacity'!$B$2:$B$126,0))&gt;100,100,INDEX('[5]Hospital Capacity'!$I$2:$I$126,MATCH('Data Table'!A26,'[5]Hospital Capacity'!$B$2:$B$126,0)))</f>
        <v>8.5854168963334185E-2</v>
      </c>
      <c r="BD26" s="45">
        <v>241.73038301128011</v>
      </c>
      <c r="BE26" s="45">
        <f>INDEX('[3]60-Mile'!$S$4:$S$129,MATCH(E26,'[3]60-Mile'!$A$4:$A$129,0))</f>
        <v>255.04925997590013</v>
      </c>
      <c r="BF26" s="47">
        <f t="shared" si="36"/>
        <v>30</v>
      </c>
      <c r="BG26" s="43">
        <f t="shared" si="37"/>
        <v>30</v>
      </c>
      <c r="BH26" s="95">
        <v>191.14285714285714</v>
      </c>
      <c r="BI26" s="45">
        <f>INDEX('[3]60-Mile'!$V$4:$V$129,MATCH(E26,'[3]60-Mile'!$A$4:$A$129,0))</f>
        <v>78.142857142857139</v>
      </c>
      <c r="BJ26" s="47">
        <f t="shared" si="38"/>
        <v>0.93423950888032414</v>
      </c>
      <c r="BK26" s="47">
        <f t="shared" si="26"/>
        <v>30</v>
      </c>
      <c r="BL26" s="95">
        <v>8.1428571428571423</v>
      </c>
      <c r="BM26" s="45">
        <f>INDEX('[3]60-Mile'!$AA$4:$AA$129,MATCH(E26,'[3]60-Mile'!$A$4:$A$129,0))</f>
        <v>2.2857142857142856</v>
      </c>
      <c r="BO26" s="20">
        <v>6137428</v>
      </c>
      <c r="BP26" s="38">
        <v>57.400795400347668</v>
      </c>
      <c r="BQ26" s="38">
        <f>INDEX('[3]60-Mile'!$U$4:$U$129,MATCH(E26,'[3]60-Mile'!$A$4:$A$129,0))</f>
        <v>52.466170044776426</v>
      </c>
      <c r="BR26" s="38">
        <v>0.93423950888032414</v>
      </c>
      <c r="BS26" s="38">
        <f>INDEX('[3]60-Mile'!$Z$4:$Z$129,MATCH(E26,'[3]60-Mile'!$A$4:$A$129,0))</f>
        <v>56.360819738374467</v>
      </c>
      <c r="BT26" s="118">
        <f t="shared" si="27"/>
        <v>-0.84195876988527074</v>
      </c>
      <c r="BU26" s="266">
        <v>0.9141458310366658</v>
      </c>
      <c r="BV26" s="2">
        <f>'[3]60-Mile'!B26</f>
        <v>71</v>
      </c>
      <c r="BW26" s="2">
        <f>'[3]60-Mile'!C26</f>
        <v>101</v>
      </c>
      <c r="BX26" s="2">
        <f>'[3]60-Mile'!D26</f>
        <v>64</v>
      </c>
      <c r="BY26" s="2">
        <f>'[3]60-Mile'!E26</f>
        <v>149</v>
      </c>
      <c r="BZ26" s="2">
        <f>'[3]60-Mile'!F26</f>
        <v>38</v>
      </c>
      <c r="CA26" s="2">
        <f>'[3]60-Mile'!G26</f>
        <v>28</v>
      </c>
      <c r="CB26" s="2">
        <f>'[3]60-Mile'!H26</f>
        <v>96</v>
      </c>
      <c r="CC26" s="2">
        <f>'[3]60-Mile'!I26</f>
        <v>7</v>
      </c>
      <c r="CD26" s="2">
        <f>'[3]60-Mile'!J26</f>
        <v>2</v>
      </c>
      <c r="CE26" s="2">
        <f>'[3]60-Mile'!K26</f>
        <v>1</v>
      </c>
      <c r="CF26" s="2">
        <f>'[3]60-Mile'!L26</f>
        <v>2</v>
      </c>
      <c r="CG26" s="2">
        <f>'[3]60-Mile'!M26</f>
        <v>2</v>
      </c>
      <c r="CH26" s="2">
        <f>'[3]60-Mile'!N26</f>
        <v>0</v>
      </c>
      <c r="CI26" s="2">
        <f>'[3]60-Mile'!O26</f>
        <v>2</v>
      </c>
      <c r="CJ26" s="2"/>
      <c r="CK26" s="2">
        <v>4003</v>
      </c>
      <c r="CL26" s="2">
        <v>4408</v>
      </c>
      <c r="CM26" s="2">
        <v>3921</v>
      </c>
      <c r="CN26" s="2">
        <v>3633</v>
      </c>
      <c r="CO26" s="2">
        <v>5683</v>
      </c>
      <c r="CP26" s="2">
        <v>2793</v>
      </c>
      <c r="CQ26" s="2">
        <v>2444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1.6735802769407396E-2</v>
      </c>
      <c r="G27" s="31">
        <f t="shared" si="0"/>
        <v>0.74052459344734856</v>
      </c>
      <c r="H27" s="31">
        <f t="shared" si="29"/>
        <v>2.259992837172033E-2</v>
      </c>
      <c r="I27" s="31">
        <f t="shared" si="1"/>
        <v>3.1314812905885989</v>
      </c>
      <c r="J27" s="31">
        <f t="shared" si="30"/>
        <v>0.24118990902829035</v>
      </c>
      <c r="K27" s="31">
        <f t="shared" si="2"/>
        <v>1</v>
      </c>
      <c r="L27" s="31">
        <f t="shared" si="3"/>
        <v>1</v>
      </c>
      <c r="M27" s="31">
        <f t="shared" si="31"/>
        <v>1.9419492665760472</v>
      </c>
      <c r="N27" s="31">
        <f t="shared" si="32"/>
        <v>1.1013556690935464</v>
      </c>
      <c r="O27" s="31">
        <f t="shared" si="4"/>
        <v>2</v>
      </c>
      <c r="P27" s="31">
        <f t="shared" si="5"/>
        <v>0.94561933534743203</v>
      </c>
      <c r="Q27" s="31">
        <f t="shared" si="6"/>
        <v>0.84059359748250073</v>
      </c>
      <c r="R27" s="31">
        <f t="shared" si="7"/>
        <v>3.4646103001927844E-2</v>
      </c>
      <c r="S27" s="31">
        <f t="shared" si="8"/>
        <v>1.7883755588673618E-2</v>
      </c>
      <c r="T27" s="31">
        <f t="shared" si="9"/>
        <v>0.85229591269351324</v>
      </c>
      <c r="Z27" s="41">
        <f t="shared" si="10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1"/>
        <v>0.90663257224321692</v>
      </c>
      <c r="AF27" s="41">
        <f t="shared" si="12"/>
        <v>0.26666884233202981</v>
      </c>
      <c r="AG27" s="41">
        <f t="shared" si="13"/>
        <v>0.42248722316865411</v>
      </c>
      <c r="AH27" s="41">
        <f t="shared" si="14"/>
        <v>0.25329202168861342</v>
      </c>
      <c r="AI27" s="41">
        <f t="shared" si="15"/>
        <v>3.2372674295040565E-2</v>
      </c>
      <c r="AJ27" s="41">
        <f t="shared" si="16"/>
        <v>3.5773383162535831E-2</v>
      </c>
      <c r="AK27" s="41">
        <f t="shared" si="17"/>
        <v>0.20541652586575451</v>
      </c>
      <c r="AL27" s="41">
        <f t="shared" si="18"/>
        <v>0</v>
      </c>
      <c r="AM27" s="41">
        <f t="shared" si="19"/>
        <v>0</v>
      </c>
      <c r="AN27" s="41">
        <f t="shared" si="20"/>
        <v>3.4646103001927844E-2</v>
      </c>
      <c r="AO27" s="41">
        <f t="shared" si="21"/>
        <v>1</v>
      </c>
      <c r="AP27" s="41">
        <f t="shared" si="22"/>
        <v>0</v>
      </c>
      <c r="AQ27" s="41">
        <f t="shared" si="23"/>
        <v>0</v>
      </c>
      <c r="AR27" s="41">
        <f t="shared" si="24"/>
        <v>1.7883755588673618E-2</v>
      </c>
      <c r="AS27" s="41">
        <f t="shared" si="25"/>
        <v>0.47280966767371602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3078</v>
      </c>
      <c r="AZ27" s="46">
        <v>0.1713317902063391</v>
      </c>
      <c r="BA27" s="43">
        <v>3.28</v>
      </c>
      <c r="BB27" s="43">
        <v>5.31</v>
      </c>
      <c r="BC27" s="265">
        <f>IF(INDEX('[5]Hospital Capacity'!$I$2:$I$126,MATCH('Data Table'!A27,'[5]Hospital Capacity'!$B$2:$B$126,0))&gt;100,100,INDEX('[5]Hospital Capacity'!$I$2:$I$126,MATCH('Data Table'!A27,'[5]Hospital Capacity'!$B$2:$B$126,0)))</f>
        <v>2.795528263451675E-2</v>
      </c>
      <c r="BD27" s="45">
        <v>115.97062976376448</v>
      </c>
      <c r="BE27" s="45">
        <f>INDEX('[3]60-Mile'!$S$4:$S$129,MATCH(E27,'[3]60-Mile'!$A$4:$A$129,0))</f>
        <v>519.54866150537339</v>
      </c>
      <c r="BF27" s="47">
        <f t="shared" si="36"/>
        <v>30</v>
      </c>
      <c r="BG27" s="43">
        <f t="shared" si="37"/>
        <v>30</v>
      </c>
      <c r="BH27" s="95">
        <v>93.285714285714292</v>
      </c>
      <c r="BI27" s="45">
        <f>INDEX('[3]60-Mile'!$V$4:$V$129,MATCH(E27,'[3]60-Mile'!$A$4:$A$129,0))</f>
        <v>1573</v>
      </c>
      <c r="BJ27" s="47">
        <f t="shared" si="38"/>
        <v>30</v>
      </c>
      <c r="BK27" s="47">
        <f t="shared" si="26"/>
        <v>30</v>
      </c>
      <c r="BL27" s="95">
        <v>1.7142857142857142</v>
      </c>
      <c r="BM27" s="45">
        <f>INDEX('[3]60-Mile'!$AA$4:$AA$129,MATCH(E27,'[3]60-Mile'!$A$4:$A$129,0))</f>
        <v>44.714285714285715</v>
      </c>
      <c r="BO27" s="20">
        <v>4217737</v>
      </c>
      <c r="BP27" s="38">
        <v>52.037780296561785</v>
      </c>
      <c r="BQ27" s="38">
        <f>INDEX('[3]60-Mile'!$U$4:$U$129,MATCH(E27,'[3]60-Mile'!$A$4:$A$129,0))</f>
        <v>35.562436100855464</v>
      </c>
      <c r="BR27" s="38">
        <v>0</v>
      </c>
      <c r="BS27" s="38">
        <f>INDEX('[3]60-Mile'!$Z$4:$Z$129,MATCH(E27,'[3]60-Mile'!$A$4:$A$129,0))</f>
        <v>49.07201141349482</v>
      </c>
      <c r="BT27" s="118">
        <f t="shared" si="27"/>
        <v>-0.81326514448643383</v>
      </c>
      <c r="BU27" s="266">
        <v>0.97204471736548326</v>
      </c>
      <c r="BV27" s="2">
        <f>'[3]60-Mile'!B27</f>
        <v>1431</v>
      </c>
      <c r="BW27" s="2">
        <f>'[3]60-Mile'!C27</f>
        <v>1414</v>
      </c>
      <c r="BX27" s="2">
        <f>'[3]60-Mile'!D27</f>
        <v>1565</v>
      </c>
      <c r="BY27" s="2">
        <f>'[3]60-Mile'!E27</f>
        <v>2122</v>
      </c>
      <c r="BZ27" s="2">
        <f>'[3]60-Mile'!F27</f>
        <v>1492</v>
      </c>
      <c r="CA27" s="2">
        <f>'[3]60-Mile'!G27</f>
        <v>1849</v>
      </c>
      <c r="CB27" s="2">
        <f>'[3]60-Mile'!H27</f>
        <v>1138</v>
      </c>
      <c r="CC27" s="2">
        <f>'[3]60-Mile'!I27</f>
        <v>62</v>
      </c>
      <c r="CD27" s="2">
        <f>'[3]60-Mile'!J27</f>
        <v>55</v>
      </c>
      <c r="CE27" s="2">
        <f>'[3]60-Mile'!K27</f>
        <v>49</v>
      </c>
      <c r="CF27" s="2">
        <f>'[3]60-Mile'!L27</f>
        <v>53</v>
      </c>
      <c r="CG27" s="2">
        <f>'[3]60-Mile'!M27</f>
        <v>57</v>
      </c>
      <c r="CH27" s="2">
        <f>'[3]60-Mile'!N27</f>
        <v>26</v>
      </c>
      <c r="CI27" s="2">
        <f>'[3]60-Mile'!O27</f>
        <v>11</v>
      </c>
      <c r="CJ27" s="2"/>
      <c r="CK27" s="2">
        <v>1819</v>
      </c>
      <c r="CL27" s="2">
        <v>1894</v>
      </c>
      <c r="CM27" s="2">
        <v>2974</v>
      </c>
      <c r="CN27" s="2">
        <v>1993</v>
      </c>
      <c r="CO27" s="2">
        <v>781</v>
      </c>
      <c r="CP27" s="2">
        <v>339</v>
      </c>
      <c r="CQ27" s="2">
        <v>3078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11.847409847285842</v>
      </c>
      <c r="G28" s="31">
        <f t="shared" si="0"/>
        <v>2.7951834447064563</v>
      </c>
      <c r="H28" s="31">
        <f t="shared" si="29"/>
        <v>4.2385088784503839</v>
      </c>
      <c r="I28" s="31">
        <f t="shared" si="1"/>
        <v>2.7589011442119369</v>
      </c>
      <c r="J28" s="31">
        <f t="shared" si="30"/>
        <v>1.3299141602026736</v>
      </c>
      <c r="K28" s="31">
        <f t="shared" si="2"/>
        <v>0.99369463797238844</v>
      </c>
      <c r="L28" s="31">
        <f t="shared" si="3"/>
        <v>0.99969362037214338</v>
      </c>
      <c r="M28" s="31">
        <f t="shared" si="31"/>
        <v>1.930171938559827</v>
      </c>
      <c r="N28" s="31">
        <f t="shared" si="32"/>
        <v>1.0341660915377666</v>
      </c>
      <c r="O28" s="31">
        <f t="shared" si="4"/>
        <v>0.57923894287530653</v>
      </c>
      <c r="P28" s="31">
        <f t="shared" si="5"/>
        <v>1.2114803625377644</v>
      </c>
      <c r="Q28" s="31">
        <f t="shared" si="6"/>
        <v>0.90228663752237726</v>
      </c>
      <c r="R28" s="31">
        <f t="shared" si="7"/>
        <v>3.0570090884053977E-2</v>
      </c>
      <c r="S28" s="31">
        <f t="shared" si="8"/>
        <v>0.11326378539493294</v>
      </c>
      <c r="T28" s="31">
        <f t="shared" si="9"/>
        <v>0.71954657590345394</v>
      </c>
      <c r="Z28" s="41">
        <f t="shared" si="10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1"/>
        <v>0.94849630015161457</v>
      </c>
      <c r="AF28" s="41">
        <f t="shared" si="12"/>
        <v>0.44126780058698195</v>
      </c>
      <c r="AG28" s="41">
        <f t="shared" si="13"/>
        <v>0.54173764906303234</v>
      </c>
      <c r="AH28" s="41">
        <f t="shared" si="14"/>
        <v>0.40046475600309839</v>
      </c>
      <c r="AI28" s="41">
        <f t="shared" si="15"/>
        <v>0.92649051982016273</v>
      </c>
      <c r="AJ28" s="41">
        <f t="shared" si="16"/>
        <v>0.75508621957340094</v>
      </c>
      <c r="AK28" s="41">
        <f t="shared" si="17"/>
        <v>0.57999661608650288</v>
      </c>
      <c r="AL28" s="41">
        <f t="shared" si="18"/>
        <v>0</v>
      </c>
      <c r="AM28" s="41">
        <f t="shared" si="19"/>
        <v>0</v>
      </c>
      <c r="AN28" s="41">
        <f t="shared" si="20"/>
        <v>3.0570090884053977E-2</v>
      </c>
      <c r="AO28" s="41">
        <f t="shared" si="21"/>
        <v>0.28961947143765326</v>
      </c>
      <c r="AP28" s="41">
        <f t="shared" si="22"/>
        <v>0</v>
      </c>
      <c r="AQ28" s="41">
        <f t="shared" si="23"/>
        <v>0</v>
      </c>
      <c r="AR28" s="41">
        <f t="shared" si="24"/>
        <v>0.11326378539493294</v>
      </c>
      <c r="AS28" s="41">
        <f t="shared" si="25"/>
        <v>0.60574018126888218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1228</v>
      </c>
      <c r="AZ28" s="46">
        <v>0.19533455896511814</v>
      </c>
      <c r="BA28" s="43">
        <v>3.98</v>
      </c>
      <c r="BB28" s="43">
        <v>7.21</v>
      </c>
      <c r="BC28" s="265">
        <f>IF(INDEX('[5]Hospital Capacity'!$I$2:$I$126,MATCH('Data Table'!A28,'[5]Hospital Capacity'!$B$2:$B$126,0))&gt;100,100,INDEX('[5]Hospital Capacity'!$I$2:$I$126,MATCH('Data Table'!A28,'[5]Hospital Capacity'!$B$2:$B$126,0)))</f>
        <v>0.80006687441762792</v>
      </c>
      <c r="BD28" s="45">
        <v>1485.6636440845666</v>
      </c>
      <c r="BE28" s="45">
        <f>INDEX('[3]60-Mile'!$S$4:$S$129,MATCH(E28,'[3]60-Mile'!$A$4:$A$129,0))</f>
        <v>1427.5156027592247</v>
      </c>
      <c r="BF28" s="47">
        <f t="shared" si="36"/>
        <v>30</v>
      </c>
      <c r="BG28" s="43">
        <f t="shared" si="37"/>
        <v>30</v>
      </c>
      <c r="BH28" s="95">
        <v>82.714285714285708</v>
      </c>
      <c r="BI28" s="45">
        <f>INDEX('[3]60-Mile'!$V$4:$V$129,MATCH(E28,'[3]60-Mile'!$A$4:$A$129,0))</f>
        <v>455.57142857142856</v>
      </c>
      <c r="BJ28" s="47">
        <f t="shared" si="38"/>
        <v>30</v>
      </c>
      <c r="BK28" s="47">
        <f t="shared" si="26"/>
        <v>30</v>
      </c>
      <c r="BL28" s="95">
        <v>10.857142857142858</v>
      </c>
      <c r="BM28" s="45">
        <f>INDEX('[3]60-Mile'!$AA$4:$AA$129,MATCH(E28,'[3]60-Mile'!$A$4:$A$129,0))</f>
        <v>57.285714285714285</v>
      </c>
      <c r="BO28" s="20">
        <v>1059361</v>
      </c>
      <c r="BP28" s="38">
        <v>221.61594799526063</v>
      </c>
      <c r="BQ28" s="38">
        <f>INDEX('[3]60-Mile'!$U$4:$U$129,MATCH(E28,'[3]60-Mile'!$A$4:$A$129,0))</f>
        <v>144.06228879722102</v>
      </c>
      <c r="BR28" s="38">
        <v>-0.63092975357145731</v>
      </c>
      <c r="BS28" s="38">
        <f>INDEX('[3]60-Mile'!$Z$4:$Z$129,MATCH(E28,'[3]60-Mile'!$A$4:$A$129,0))</f>
        <v>76.740896732494932</v>
      </c>
      <c r="BT28" s="118">
        <f t="shared" si="27"/>
        <v>-0.89699260030322914</v>
      </c>
      <c r="BU28" s="266">
        <v>0.19993312558237208</v>
      </c>
      <c r="BV28" s="2">
        <f>'[3]60-Mile'!B28</f>
        <v>299</v>
      </c>
      <c r="BW28" s="2">
        <f>'[3]60-Mile'!C28</f>
        <v>346</v>
      </c>
      <c r="BX28" s="2">
        <f>'[3]60-Mile'!D28</f>
        <v>321</v>
      </c>
      <c r="BY28" s="2">
        <f>'[3]60-Mile'!E28</f>
        <v>367</v>
      </c>
      <c r="BZ28" s="2">
        <f>'[3]60-Mile'!F28</f>
        <v>455</v>
      </c>
      <c r="CA28" s="2">
        <f>'[3]60-Mile'!G28</f>
        <v>249</v>
      </c>
      <c r="CB28" s="2">
        <f>'[3]60-Mile'!H28</f>
        <v>1152</v>
      </c>
      <c r="CC28" s="2">
        <f>'[3]60-Mile'!I28</f>
        <v>50</v>
      </c>
      <c r="CD28" s="2">
        <f>'[3]60-Mile'!J28</f>
        <v>50</v>
      </c>
      <c r="CE28" s="2">
        <f>'[3]60-Mile'!K28</f>
        <v>44</v>
      </c>
      <c r="CF28" s="2">
        <f>'[3]60-Mile'!L28</f>
        <v>29</v>
      </c>
      <c r="CG28" s="2">
        <f>'[3]60-Mile'!M28</f>
        <v>37</v>
      </c>
      <c r="CH28" s="2">
        <f>'[3]60-Mile'!N28</f>
        <v>17</v>
      </c>
      <c r="CI28" s="2">
        <f>'[3]60-Mile'!O28</f>
        <v>174</v>
      </c>
      <c r="CJ28" s="2"/>
      <c r="CK28" s="2">
        <v>1910</v>
      </c>
      <c r="CL28" s="2">
        <v>2323</v>
      </c>
      <c r="CM28" s="2">
        <v>3656</v>
      </c>
      <c r="CN28" s="2">
        <v>0</v>
      </c>
      <c r="CO28" s="2">
        <v>0</v>
      </c>
      <c r="CP28" s="2">
        <v>6420</v>
      </c>
      <c r="CQ28" s="2">
        <v>1228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3.4405007246353946E-2</v>
      </c>
      <c r="G29" s="31">
        <f t="shared" si="0"/>
        <v>1.5905706498659553</v>
      </c>
      <c r="H29" s="31">
        <f t="shared" si="29"/>
        <v>2.1630606128217829E-2</v>
      </c>
      <c r="I29" s="31">
        <f t="shared" si="1"/>
        <v>3.191578187815689</v>
      </c>
      <c r="J29" s="31">
        <f t="shared" si="30"/>
        <v>0.24233268641629649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1.9941872401852334</v>
      </c>
      <c r="N29" s="31">
        <f t="shared" si="32"/>
        <v>0.20893415022312334</v>
      </c>
      <c r="O29" s="31">
        <f t="shared" si="4"/>
        <v>0.54510298917213729</v>
      </c>
      <c r="P29" s="31">
        <f t="shared" si="5"/>
        <v>0.40946241025178148</v>
      </c>
      <c r="Q29" s="31">
        <f t="shared" si="6"/>
        <v>2.0148032701071665</v>
      </c>
      <c r="R29" s="31">
        <f t="shared" si="7"/>
        <v>1</v>
      </c>
      <c r="S29" s="31">
        <f t="shared" si="8"/>
        <v>1.5761372999251777</v>
      </c>
      <c r="T29" s="31">
        <f t="shared" si="9"/>
        <v>2.4783795647643361</v>
      </c>
      <c r="Z29" s="41">
        <f t="shared" si="10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1"/>
        <v>0.22149306419859249</v>
      </c>
      <c r="AF29" s="41">
        <f t="shared" si="12"/>
        <v>0.18199638278411293</v>
      </c>
      <c r="AG29" s="41">
        <f t="shared" si="13"/>
        <v>0.64565587734241903</v>
      </c>
      <c r="AH29" s="41">
        <f t="shared" si="14"/>
        <v>0.37490317583268784</v>
      </c>
      <c r="AI29" s="41">
        <f t="shared" si="15"/>
        <v>0.28500579834542422</v>
      </c>
      <c r="AJ29" s="41">
        <f t="shared" si="16"/>
        <v>0.15040304577190644</v>
      </c>
      <c r="AK29" s="41">
        <f t="shared" si="17"/>
        <v>0.11457116553795797</v>
      </c>
      <c r="AL29" s="41">
        <f t="shared" si="18"/>
        <v>0</v>
      </c>
      <c r="AM29" s="41">
        <f t="shared" si="19"/>
        <v>0.39307320077871255</v>
      </c>
      <c r="AN29" s="41">
        <f t="shared" si="20"/>
        <v>1</v>
      </c>
      <c r="AO29" s="41">
        <f t="shared" si="21"/>
        <v>7.6014894196712382E-2</v>
      </c>
      <c r="AP29" s="41">
        <f t="shared" si="22"/>
        <v>0.96361867101310605</v>
      </c>
      <c r="AQ29" s="41">
        <f t="shared" si="23"/>
        <v>0.37320863381673619</v>
      </c>
      <c r="AR29" s="41">
        <f t="shared" si="24"/>
        <v>0.61251862891207154</v>
      </c>
      <c r="AS29" s="41">
        <f t="shared" si="25"/>
        <v>1.8126888217522657E-2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33355</v>
      </c>
      <c r="AZ29" s="46">
        <v>0.15969155198797574</v>
      </c>
      <c r="BA29" s="43">
        <v>4.59</v>
      </c>
      <c r="BB29" s="43">
        <v>6.88</v>
      </c>
      <c r="BC29" s="265">
        <f>IF(INDEX('[5]Hospital Capacity'!$I$2:$I$126,MATCH('Data Table'!A29,'[5]Hospital Capacity'!$B$2:$B$126,0))&gt;100,100,INDEX('[5]Hospital Capacity'!$I$2:$I$126,MATCH('Data Table'!A29,'[5]Hospital Capacity'!$B$2:$B$126,0)))</f>
        <v>0.2461155223880597</v>
      </c>
      <c r="BD29" s="45">
        <v>334.24484949466904</v>
      </c>
      <c r="BE29" s="45">
        <f>INDEX('[3]60-Mile'!$S$4:$S$129,MATCH(E29,'[3]60-Mile'!$A$4:$A$129,0))</f>
        <v>299.3431938433751</v>
      </c>
      <c r="BF29" s="47">
        <f t="shared" si="36"/>
        <v>30</v>
      </c>
      <c r="BG29" s="43">
        <f t="shared" si="37"/>
        <v>22.671268761365109</v>
      </c>
      <c r="BH29" s="95">
        <v>2597</v>
      </c>
      <c r="BI29" s="45">
        <f>INDEX('[3]60-Mile'!$V$4:$V$129,MATCH(E29,'[3]60-Mile'!$A$4:$A$129,0))</f>
        <v>119.57142857142857</v>
      </c>
      <c r="BJ29" s="47">
        <f t="shared" si="38"/>
        <v>1.4193575343512879</v>
      </c>
      <c r="BK29" s="47">
        <f t="shared" si="26"/>
        <v>22.294438474212129</v>
      </c>
      <c r="BL29" s="95">
        <v>58.714285714285715</v>
      </c>
      <c r="BM29" s="45">
        <f>INDEX('[3]60-Mile'!$AA$4:$AA$129,MATCH(E29,'[3]60-Mile'!$A$4:$A$129,0))</f>
        <v>1.7142857142857142</v>
      </c>
      <c r="BO29" s="20">
        <v>39512223</v>
      </c>
      <c r="BP29" s="38">
        <v>42.291891688556873</v>
      </c>
      <c r="BQ29" s="38">
        <f>INDEX('[3]60-Mile'!$U$4:$U$129,MATCH(E29,'[3]60-Mile'!$A$4:$A$129,0))</f>
        <v>22.671268761365109</v>
      </c>
      <c r="BR29" s="38">
        <v>1.4193575343512879</v>
      </c>
      <c r="BS29" s="38">
        <f>INDEX('[3]60-Mile'!$Z$4:$Z$129,MATCH(E29,'[3]60-Mile'!$A$4:$A$129,0))</f>
        <v>22.294438474212129</v>
      </c>
      <c r="BT29" s="118">
        <f t="shared" si="27"/>
        <v>0.55701387160281501</v>
      </c>
      <c r="BU29" s="266">
        <v>0.75388447761194033</v>
      </c>
      <c r="BV29" s="2">
        <f>'[3]60-Mile'!B29</f>
        <v>50</v>
      </c>
      <c r="BW29" s="2">
        <f>'[3]60-Mile'!C29</f>
        <v>73</v>
      </c>
      <c r="BX29" s="2">
        <f>'[3]60-Mile'!D29</f>
        <v>101</v>
      </c>
      <c r="BY29" s="2">
        <f>'[3]60-Mile'!E29</f>
        <v>345</v>
      </c>
      <c r="BZ29" s="2">
        <f>'[3]60-Mile'!F29</f>
        <v>90</v>
      </c>
      <c r="CA29" s="2">
        <f>'[3]60-Mile'!G29</f>
        <v>46</v>
      </c>
      <c r="CB29" s="2">
        <f>'[3]60-Mile'!H29</f>
        <v>132</v>
      </c>
      <c r="CC29" s="2">
        <f>'[3]60-Mile'!I29</f>
        <v>2</v>
      </c>
      <c r="CD29" s="2">
        <f>'[3]60-Mile'!J29</f>
        <v>1</v>
      </c>
      <c r="CE29" s="2">
        <f>'[3]60-Mile'!K29</f>
        <v>3</v>
      </c>
      <c r="CF29" s="2">
        <f>'[3]60-Mile'!L29</f>
        <v>3</v>
      </c>
      <c r="CG29" s="2">
        <f>'[3]60-Mile'!M29</f>
        <v>0</v>
      </c>
      <c r="CH29" s="2">
        <f>'[3]60-Mile'!N29</f>
        <v>0</v>
      </c>
      <c r="CI29" s="2">
        <f>'[3]60-Mile'!O29</f>
        <v>3</v>
      </c>
      <c r="CJ29" s="2"/>
      <c r="CK29" s="2">
        <v>35933</v>
      </c>
      <c r="CL29" s="2">
        <v>30177</v>
      </c>
      <c r="CM29" s="2">
        <v>24852</v>
      </c>
      <c r="CN29" s="2">
        <v>38687</v>
      </c>
      <c r="CO29" s="2">
        <v>25958</v>
      </c>
      <c r="CP29" s="2">
        <v>43902</v>
      </c>
      <c r="CQ29" s="2">
        <v>33355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1.8185092641945618E-2</v>
      </c>
      <c r="G30" s="31">
        <f t="shared" si="0"/>
        <v>1.3157937657563568</v>
      </c>
      <c r="H30" s="31">
        <f t="shared" si="29"/>
        <v>1.3820625325346709E-2</v>
      </c>
      <c r="I30" s="31">
        <f t="shared" si="1"/>
        <v>3.139830945263375</v>
      </c>
      <c r="J30" s="31">
        <f t="shared" si="30"/>
        <v>0.29152075659415155</v>
      </c>
      <c r="K30" s="31">
        <f t="shared" si="2"/>
        <v>1</v>
      </c>
      <c r="L30" s="31">
        <f t="shared" si="3"/>
        <v>1</v>
      </c>
      <c r="M30" s="31">
        <f t="shared" si="31"/>
        <v>0.66278858254281903</v>
      </c>
      <c r="N30" s="31">
        <f t="shared" si="32"/>
        <v>0.15888050398649459</v>
      </c>
      <c r="O30" s="31">
        <f t="shared" si="4"/>
        <v>0.85874609237814647</v>
      </c>
      <c r="P30" s="31">
        <f t="shared" si="5"/>
        <v>0.11178247734138973</v>
      </c>
      <c r="Q30" s="31">
        <f t="shared" si="6"/>
        <v>0.50390807855632447</v>
      </c>
      <c r="R30" s="31">
        <f t="shared" si="7"/>
        <v>0.39917378132745807</v>
      </c>
      <c r="S30" s="31">
        <f t="shared" si="8"/>
        <v>1.1443689374837096</v>
      </c>
      <c r="T30" s="31">
        <f t="shared" si="9"/>
        <v>0.93694736169607507</v>
      </c>
      <c r="Z30" s="41">
        <f t="shared" si="10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1"/>
        <v>0.77628928967436805</v>
      </c>
      <c r="AF30" s="41">
        <f t="shared" si="12"/>
        <v>0.29100652744580208</v>
      </c>
      <c r="AG30" s="41">
        <f t="shared" si="13"/>
        <v>0.51277683134582619</v>
      </c>
      <c r="AH30" s="41">
        <f t="shared" si="14"/>
        <v>0.21146398140975983</v>
      </c>
      <c r="AI30" s="41">
        <f t="shared" si="15"/>
        <v>0.2957764765003853</v>
      </c>
      <c r="AJ30" s="41">
        <f t="shared" si="16"/>
        <v>0.15876854575165525</v>
      </c>
      <c r="AK30" s="41">
        <f t="shared" si="17"/>
        <v>0.1327522108424963</v>
      </c>
      <c r="AL30" s="41">
        <f t="shared" si="18"/>
        <v>0</v>
      </c>
      <c r="AM30" s="41">
        <f t="shared" si="19"/>
        <v>0.37795415704075663</v>
      </c>
      <c r="AN30" s="41">
        <f t="shared" si="20"/>
        <v>0.39917378132745807</v>
      </c>
      <c r="AO30" s="41">
        <f t="shared" si="21"/>
        <v>0.24039596766869495</v>
      </c>
      <c r="AP30" s="41">
        <f t="shared" si="22"/>
        <v>0.9834151371856471</v>
      </c>
      <c r="AQ30" s="41">
        <f t="shared" si="23"/>
        <v>0</v>
      </c>
      <c r="AR30" s="41">
        <f t="shared" si="24"/>
        <v>0.16095380029806258</v>
      </c>
      <c r="AS30" s="41">
        <f t="shared" si="25"/>
        <v>5.5891238670694864E-2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8838</v>
      </c>
      <c r="AZ30" s="46">
        <v>0.17467758237914713</v>
      </c>
      <c r="BA30" s="43">
        <v>3.81</v>
      </c>
      <c r="BB30" s="43">
        <v>4.7699999999999996</v>
      </c>
      <c r="BC30" s="265">
        <f>IF(INDEX('[5]Hospital Capacity'!$I$2:$I$126,MATCH('Data Table'!A30,'[5]Hospital Capacity'!$B$2:$B$126,0))&gt;100,100,INDEX('[5]Hospital Capacity'!$I$2:$I$126,MATCH('Data Table'!A30,'[5]Hospital Capacity'!$B$2:$B$126,0)))</f>
        <v>0.25541649484536083</v>
      </c>
      <c r="BD30" s="45">
        <v>350.17417301506561</v>
      </c>
      <c r="BE30" s="45">
        <f>INDEX('[3]60-Mile'!$S$4:$S$129,MATCH(E30,'[3]60-Mile'!$A$4:$A$129,0))</f>
        <v>343.41331002128237</v>
      </c>
      <c r="BF30" s="47">
        <f t="shared" si="36"/>
        <v>30</v>
      </c>
      <c r="BG30" s="43">
        <f t="shared" si="37"/>
        <v>22.95315877045536</v>
      </c>
      <c r="BH30" s="95">
        <v>1038.7142857142858</v>
      </c>
      <c r="BI30" s="45">
        <f>INDEX('[3]60-Mile'!$V$4:$V$129,MATCH(E30,'[3]60-Mile'!$A$4:$A$129,0))</f>
        <v>378.14285714285717</v>
      </c>
      <c r="BJ30" s="47">
        <f t="shared" si="38"/>
        <v>0.83220025027142353</v>
      </c>
      <c r="BK30" s="47">
        <f t="shared" si="26"/>
        <v>30</v>
      </c>
      <c r="BL30" s="95">
        <v>15.428571428571429</v>
      </c>
      <c r="BM30" s="45">
        <f>INDEX('[3]60-Mile'!$AA$4:$AA$129,MATCH(E30,'[3]60-Mile'!$A$4:$A$129,0))</f>
        <v>5.2857142857142856</v>
      </c>
      <c r="BO30" s="20">
        <v>10488084</v>
      </c>
      <c r="BP30" s="38">
        <v>37.754953569914719</v>
      </c>
      <c r="BQ30" s="38">
        <f>INDEX('[3]60-Mile'!$U$4:$U$129,MATCH(E30,'[3]60-Mile'!$A$4:$A$129,0))</f>
        <v>22.95315877045536</v>
      </c>
      <c r="BR30" s="38">
        <v>0.83220025027142353</v>
      </c>
      <c r="BS30" s="38">
        <f>INDEX('[3]60-Mile'!$Z$4:$Z$129,MATCH(E30,'[3]60-Mile'!$A$4:$A$129,0))</f>
        <v>42.402802893484242</v>
      </c>
      <c r="BT30" s="118">
        <f t="shared" si="27"/>
        <v>-0.55257857934873611</v>
      </c>
      <c r="BU30" s="266">
        <v>0.74458350515463922</v>
      </c>
      <c r="BV30" s="2">
        <f>'[3]60-Mile'!B30</f>
        <v>219</v>
      </c>
      <c r="BW30" s="2">
        <f>'[3]60-Mile'!C30</f>
        <v>405</v>
      </c>
      <c r="BX30" s="2">
        <f>'[3]60-Mile'!D30</f>
        <v>366</v>
      </c>
      <c r="BY30" s="2">
        <f>'[3]60-Mile'!E30</f>
        <v>457</v>
      </c>
      <c r="BZ30" s="2">
        <f>'[3]60-Mile'!F30</f>
        <v>572</v>
      </c>
      <c r="CA30" s="2">
        <f>'[3]60-Mile'!G30</f>
        <v>292</v>
      </c>
      <c r="CB30" s="2">
        <f>'[3]60-Mile'!H30</f>
        <v>336</v>
      </c>
      <c r="CC30" s="2">
        <f>'[3]60-Mile'!I30</f>
        <v>4</v>
      </c>
      <c r="CD30" s="2">
        <f>'[3]60-Mile'!J30</f>
        <v>7</v>
      </c>
      <c r="CE30" s="2">
        <f>'[3]60-Mile'!K30</f>
        <v>7</v>
      </c>
      <c r="CF30" s="2">
        <f>'[3]60-Mile'!L30</f>
        <v>3</v>
      </c>
      <c r="CG30" s="2">
        <f>'[3]60-Mile'!M30</f>
        <v>8</v>
      </c>
      <c r="CH30" s="2">
        <f>'[3]60-Mile'!N30</f>
        <v>3</v>
      </c>
      <c r="CI30" s="2">
        <f>'[3]60-Mile'!O30</f>
        <v>5</v>
      </c>
      <c r="CJ30" s="2"/>
      <c r="CK30" s="2">
        <v>5462</v>
      </c>
      <c r="CL30" s="2">
        <v>7149</v>
      </c>
      <c r="CM30" s="2">
        <v>955</v>
      </c>
      <c r="CN30" s="2">
        <v>1503</v>
      </c>
      <c r="CO30" s="2">
        <v>4666</v>
      </c>
      <c r="CP30" s="2">
        <v>-493</v>
      </c>
      <c r="CQ30" s="2">
        <v>8838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0.17650986262577889</v>
      </c>
      <c r="G31" s="31">
        <f t="shared" si="0"/>
        <v>1.7388729444832576</v>
      </c>
      <c r="H31" s="31">
        <f t="shared" si="29"/>
        <v>0.10150820000148572</v>
      </c>
      <c r="I31" s="31">
        <f t="shared" si="1"/>
        <v>3.4449541284403669</v>
      </c>
      <c r="J31" s="31">
        <f t="shared" si="30"/>
        <v>0.38846529649756095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2.6373263072081108</v>
      </c>
      <c r="N31" s="31">
        <f t="shared" si="32"/>
        <v>0.28519545756929832</v>
      </c>
      <c r="O31" s="31">
        <f t="shared" si="4"/>
        <v>1.6102079738443373</v>
      </c>
      <c r="P31" s="31">
        <f t="shared" si="5"/>
        <v>0.82175226586102712</v>
      </c>
      <c r="Q31" s="31">
        <f t="shared" si="6"/>
        <v>2.380967918068877</v>
      </c>
      <c r="R31" s="31">
        <f t="shared" si="7"/>
        <v>1</v>
      </c>
      <c r="S31" s="31">
        <f t="shared" si="8"/>
        <v>1.5761372999251777</v>
      </c>
      <c r="T31" s="31">
        <f t="shared" si="9"/>
        <v>1.6805161061794056</v>
      </c>
      <c r="Z31" s="41">
        <f t="shared" si="10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1"/>
        <v>0.22149306419859249</v>
      </c>
      <c r="AF31" s="41">
        <f t="shared" si="12"/>
        <v>0.37356222644867471</v>
      </c>
      <c r="AG31" s="41">
        <f t="shared" si="13"/>
        <v>1</v>
      </c>
      <c r="AH31" s="41">
        <f t="shared" si="14"/>
        <v>0.16886134779240897</v>
      </c>
      <c r="AI31" s="41">
        <f t="shared" si="15"/>
        <v>0.28500579834542422</v>
      </c>
      <c r="AJ31" s="41">
        <f t="shared" si="16"/>
        <v>0.15040304577190644</v>
      </c>
      <c r="AK31" s="41">
        <f t="shared" si="17"/>
        <v>0.24116227256830983</v>
      </c>
      <c r="AL31" s="41">
        <f t="shared" si="18"/>
        <v>0</v>
      </c>
      <c r="AM31" s="41">
        <f t="shared" si="19"/>
        <v>0</v>
      </c>
      <c r="AN31" s="41">
        <f t="shared" si="20"/>
        <v>1</v>
      </c>
      <c r="AO31" s="41">
        <f t="shared" si="21"/>
        <v>0.80510398692216867</v>
      </c>
      <c r="AP31" s="41">
        <f t="shared" si="22"/>
        <v>0.96361867101310605</v>
      </c>
      <c r="AQ31" s="41">
        <f t="shared" si="23"/>
        <v>0</v>
      </c>
      <c r="AR31" s="41">
        <f t="shared" si="24"/>
        <v>0.61251862891207154</v>
      </c>
      <c r="AS31" s="41">
        <f t="shared" si="25"/>
        <v>0.41087613293051356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33355</v>
      </c>
      <c r="AZ31" s="46">
        <v>0.18602682164546511</v>
      </c>
      <c r="BA31" s="43">
        <v>6.67</v>
      </c>
      <c r="BB31" s="43">
        <v>4.22</v>
      </c>
      <c r="BC31" s="265">
        <f>IF(INDEX('[5]Hospital Capacity'!$I$2:$I$126,MATCH('Data Table'!A31,'[5]Hospital Capacity'!$B$2:$B$126,0))&gt;100,100,INDEX('[5]Hospital Capacity'!$I$2:$I$126,MATCH('Data Table'!A31,'[5]Hospital Capacity'!$B$2:$B$126,0)))</f>
        <v>0.2461155223880597</v>
      </c>
      <c r="BD31" s="45">
        <v>334.24484949466904</v>
      </c>
      <c r="BE31" s="45">
        <f>INDEX('[3]60-Mile'!$S$4:$S$129,MATCH(E31,'[3]60-Mile'!$A$4:$A$129,0))</f>
        <v>606.19490123804871</v>
      </c>
      <c r="BF31" s="47">
        <f t="shared" si="36"/>
        <v>30</v>
      </c>
      <c r="BG31" s="43">
        <f t="shared" si="37"/>
        <v>30</v>
      </c>
      <c r="BH31" s="95">
        <v>2597</v>
      </c>
      <c r="BI31" s="45">
        <f>INDEX('[3]60-Mile'!$V$4:$V$129,MATCH(E31,'[3]60-Mile'!$A$4:$A$129,0))</f>
        <v>1266.4285714285713</v>
      </c>
      <c r="BJ31" s="47">
        <f t="shared" si="38"/>
        <v>1.4193575343512879</v>
      </c>
      <c r="BK31" s="47">
        <f t="shared" si="26"/>
        <v>30</v>
      </c>
      <c r="BL31" s="95">
        <v>58.714285714285715</v>
      </c>
      <c r="BM31" s="45">
        <f>INDEX('[3]60-Mile'!$AA$4:$AA$129,MATCH(E31,'[3]60-Mile'!$A$4:$A$129,0))</f>
        <v>38.857142857142854</v>
      </c>
      <c r="BO31" s="20">
        <v>39512223</v>
      </c>
      <c r="BP31" s="38">
        <v>42.291891688556873</v>
      </c>
      <c r="BQ31" s="38">
        <f>INDEX('[3]60-Mile'!$U$4:$U$129,MATCH(E31,'[3]60-Mile'!$A$4:$A$129,0))</f>
        <v>35.767503526818345</v>
      </c>
      <c r="BR31" s="38">
        <v>1.4193575343512879</v>
      </c>
      <c r="BS31" s="38">
        <f>INDEX('[3]60-Mile'!$Z$4:$Z$129,MATCH(E31,'[3]60-Mile'!$A$4:$A$129,0))</f>
        <v>47.63773819223556</v>
      </c>
      <c r="BT31" s="118">
        <f t="shared" si="27"/>
        <v>0.55701387160281501</v>
      </c>
      <c r="BU31" s="266">
        <v>0.75388447761194033</v>
      </c>
      <c r="BV31" s="2">
        <f>'[3]60-Mile'!B31</f>
        <v>1162</v>
      </c>
      <c r="BW31" s="2">
        <f>'[3]60-Mile'!C31</f>
        <v>1142</v>
      </c>
      <c r="BX31" s="2">
        <f>'[3]60-Mile'!D31</f>
        <v>1442</v>
      </c>
      <c r="BY31" s="2">
        <f>'[3]60-Mile'!E31</f>
        <v>1440</v>
      </c>
      <c r="BZ31" s="2">
        <f>'[3]60-Mile'!F31</f>
        <v>1306</v>
      </c>
      <c r="CA31" s="2">
        <f>'[3]60-Mile'!G31</f>
        <v>1535</v>
      </c>
      <c r="CB31" s="2">
        <f>'[3]60-Mile'!H31</f>
        <v>838</v>
      </c>
      <c r="CC31" s="2">
        <f>'[3]60-Mile'!I31</f>
        <v>59</v>
      </c>
      <c r="CD31" s="2">
        <f>'[3]60-Mile'!J31</f>
        <v>47</v>
      </c>
      <c r="CE31" s="2">
        <f>'[3]60-Mile'!K31</f>
        <v>42</v>
      </c>
      <c r="CF31" s="2">
        <f>'[3]60-Mile'!L31</f>
        <v>34</v>
      </c>
      <c r="CG31" s="2">
        <f>'[3]60-Mile'!M31</f>
        <v>55</v>
      </c>
      <c r="CH31" s="2">
        <f>'[3]60-Mile'!N31</f>
        <v>25</v>
      </c>
      <c r="CI31" s="2">
        <f>'[3]60-Mile'!O31</f>
        <v>10</v>
      </c>
      <c r="CJ31" s="2"/>
      <c r="CK31" s="2">
        <v>35933</v>
      </c>
      <c r="CL31" s="2">
        <v>30177</v>
      </c>
      <c r="CM31" s="2">
        <v>24852</v>
      </c>
      <c r="CN31" s="2">
        <v>38687</v>
      </c>
      <c r="CO31" s="2">
        <v>25958</v>
      </c>
      <c r="CP31" s="2">
        <v>43902</v>
      </c>
      <c r="CQ31" s="2">
        <v>33355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3.4845427055734653E-3</v>
      </c>
      <c r="G32" s="31">
        <f t="shared" si="0"/>
        <v>0.78316333667871307</v>
      </c>
      <c r="H32" s="31">
        <f t="shared" si="29"/>
        <v>4.4493179677574371E-3</v>
      </c>
      <c r="I32" s="31">
        <f t="shared" si="1"/>
        <v>3.421554478919699</v>
      </c>
      <c r="J32" s="31">
        <f t="shared" si="30"/>
        <v>0.22294256041490171</v>
      </c>
      <c r="K32" s="31">
        <f t="shared" si="2"/>
        <v>1</v>
      </c>
      <c r="L32" s="31">
        <f t="shared" si="3"/>
        <v>1</v>
      </c>
      <c r="M32" s="31">
        <f t="shared" si="31"/>
        <v>0.75593883427029274</v>
      </c>
      <c r="N32" s="31">
        <f t="shared" si="32"/>
        <v>2.4201153930298133E-2</v>
      </c>
      <c r="O32" s="31">
        <f t="shared" si="4"/>
        <v>0.53110525837798561</v>
      </c>
      <c r="P32" s="31">
        <f t="shared" si="5"/>
        <v>0.11782477341389727</v>
      </c>
      <c r="Q32" s="31">
        <f t="shared" si="6"/>
        <v>0.73173768033999464</v>
      </c>
      <c r="R32" s="31">
        <f t="shared" si="7"/>
        <v>0.5872211511980171</v>
      </c>
      <c r="S32" s="31">
        <f t="shared" si="8"/>
        <v>0.23099850968703425</v>
      </c>
      <c r="T32" s="31">
        <f t="shared" si="9"/>
        <v>1.2265377216921687</v>
      </c>
      <c r="Z32" s="41">
        <f t="shared" si="10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1"/>
        <v>0.73485551356611079</v>
      </c>
      <c r="AF32" s="41">
        <f t="shared" si="12"/>
        <v>8.0447580920351161E-2</v>
      </c>
      <c r="AG32" s="41">
        <f t="shared" si="13"/>
        <v>0.3407155025553662</v>
      </c>
      <c r="AH32" s="41">
        <f t="shared" si="14"/>
        <v>0.19907048799380328</v>
      </c>
      <c r="AI32" s="41">
        <f t="shared" si="15"/>
        <v>0.12168867306477175</v>
      </c>
      <c r="AJ32" s="41">
        <f t="shared" si="16"/>
        <v>0.11252609689513908</v>
      </c>
      <c r="AK32" s="41">
        <f t="shared" si="17"/>
        <v>0.11041646351976263</v>
      </c>
      <c r="AL32" s="41">
        <f t="shared" si="18"/>
        <v>0</v>
      </c>
      <c r="AM32" s="41">
        <f t="shared" si="19"/>
        <v>0</v>
      </c>
      <c r="AN32" s="41">
        <f t="shared" si="20"/>
        <v>0.5872211511980171</v>
      </c>
      <c r="AO32" s="41">
        <f t="shared" si="21"/>
        <v>0.26555262918899281</v>
      </c>
      <c r="AP32" s="41">
        <f t="shared" si="22"/>
        <v>0</v>
      </c>
      <c r="AQ32" s="41">
        <f t="shared" si="23"/>
        <v>0</v>
      </c>
      <c r="AR32" s="41">
        <f t="shared" si="24"/>
        <v>0.23099850968703425</v>
      </c>
      <c r="AS32" s="41">
        <f t="shared" si="25"/>
        <v>5.8912386706948636E-2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10669</v>
      </c>
      <c r="AZ32" s="46">
        <v>0.14573126016706042</v>
      </c>
      <c r="BA32" s="43">
        <v>2.8</v>
      </c>
      <c r="BB32" s="43">
        <v>4.6100000000000003</v>
      </c>
      <c r="BC32" s="265">
        <f>IF(INDEX('[5]Hospital Capacity'!$I$2:$I$126,MATCH('Data Table'!A32,'[5]Hospital Capacity'!$B$2:$B$126,0))&gt;100,100,INDEX('[5]Hospital Capacity'!$I$2:$I$126,MATCH('Data Table'!A32,'[5]Hospital Capacity'!$B$2:$B$126,0)))</f>
        <v>0.10508372641509435</v>
      </c>
      <c r="BD32" s="45">
        <v>262.1207476377391</v>
      </c>
      <c r="BE32" s="45">
        <f>INDEX('[3]60-Mile'!$S$4:$S$129,MATCH(E32,'[3]60-Mile'!$A$4:$A$129,0))</f>
        <v>289.27236471559388</v>
      </c>
      <c r="BF32" s="47">
        <f t="shared" si="36"/>
        <v>30</v>
      </c>
      <c r="BG32" s="43">
        <f t="shared" si="37"/>
        <v>30</v>
      </c>
      <c r="BH32" s="95">
        <v>1526.4285714285713</v>
      </c>
      <c r="BI32" s="45">
        <f>INDEX('[3]60-Mile'!$V$4:$V$129,MATCH(E32,'[3]60-Mile'!$A$4:$A$129,0))</f>
        <v>417.71428571428572</v>
      </c>
      <c r="BJ32" s="47">
        <f t="shared" si="38"/>
        <v>30</v>
      </c>
      <c r="BK32" s="47">
        <f t="shared" si="26"/>
        <v>30</v>
      </c>
      <c r="BL32" s="95">
        <v>22.142857142857142</v>
      </c>
      <c r="BM32" s="45">
        <f>INDEX('[3]60-Mile'!$AA$4:$AA$129,MATCH(E32,'[3]60-Mile'!$A$4:$A$129,0))</f>
        <v>5.5714285714285712</v>
      </c>
      <c r="BO32" s="20">
        <v>28995881</v>
      </c>
      <c r="BP32" s="38">
        <v>32.363062299409769</v>
      </c>
      <c r="BQ32" s="38">
        <f>INDEX('[3]60-Mile'!$U$4:$U$129,MATCH(E32,'[3]60-Mile'!$A$4:$A$129,0))</f>
        <v>33.565004610186982</v>
      </c>
      <c r="BR32" s="38">
        <v>0</v>
      </c>
      <c r="BS32" s="38">
        <f>INDEX('[3]60-Mile'!$Z$4:$Z$129,MATCH(E32,'[3]60-Mile'!$A$4:$A$129,0))</f>
        <v>48.670550553463507</v>
      </c>
      <c r="BT32" s="118">
        <f t="shared" si="27"/>
        <v>-0.46971102713222146</v>
      </c>
      <c r="BU32" s="266">
        <v>0.89491627358490566</v>
      </c>
      <c r="BV32" s="2">
        <f>'[3]60-Mile'!B32</f>
        <v>466</v>
      </c>
      <c r="BW32" s="2">
        <f>'[3]60-Mile'!C32</f>
        <v>337</v>
      </c>
      <c r="BX32" s="2">
        <f>'[3]60-Mile'!D32</f>
        <v>482</v>
      </c>
      <c r="BY32" s="2">
        <f>'[3]60-Mile'!E32</f>
        <v>465</v>
      </c>
      <c r="BZ32" s="2">
        <f>'[3]60-Mile'!F32</f>
        <v>552</v>
      </c>
      <c r="CA32" s="2">
        <f>'[3]60-Mile'!G32</f>
        <v>207</v>
      </c>
      <c r="CB32" s="2">
        <f>'[3]60-Mile'!H32</f>
        <v>415</v>
      </c>
      <c r="CC32" s="2">
        <f>'[3]60-Mile'!I32</f>
        <v>2</v>
      </c>
      <c r="CD32" s="2">
        <f>'[3]60-Mile'!J32</f>
        <v>7</v>
      </c>
      <c r="CE32" s="2">
        <f>'[3]60-Mile'!K32</f>
        <v>8</v>
      </c>
      <c r="CF32" s="2">
        <f>'[3]60-Mile'!L32</f>
        <v>8</v>
      </c>
      <c r="CG32" s="2">
        <f>'[3]60-Mile'!M32</f>
        <v>7</v>
      </c>
      <c r="CH32" s="2">
        <f>'[3]60-Mile'!N32</f>
        <v>3</v>
      </c>
      <c r="CI32" s="2">
        <f>'[3]60-Mile'!O32</f>
        <v>4</v>
      </c>
      <c r="CJ32" s="2"/>
      <c r="CK32" s="2">
        <v>3514</v>
      </c>
      <c r="CL32" s="2">
        <v>15297</v>
      </c>
      <c r="CM32" s="2">
        <v>6091</v>
      </c>
      <c r="CN32" s="2">
        <v>12301</v>
      </c>
      <c r="CO32" s="2">
        <v>-7081</v>
      </c>
      <c r="CP32" s="2">
        <v>13490</v>
      </c>
      <c r="CQ32" s="2">
        <v>10669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1.7498972999834732E-3</v>
      </c>
      <c r="G33" s="31">
        <f t="shared" si="0"/>
        <v>0.90683283676048809</v>
      </c>
      <c r="H33" s="31">
        <f t="shared" si="29"/>
        <v>1.9296801230033694E-3</v>
      </c>
      <c r="I33" s="31">
        <f t="shared" si="1"/>
        <v>3.1687970312338933</v>
      </c>
      <c r="J33" s="31">
        <f t="shared" si="30"/>
        <v>0.25134308133842764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0.15343261228228988</v>
      </c>
      <c r="N33" s="31">
        <f t="shared" si="32"/>
        <v>6.1059468001120154E-4</v>
      </c>
      <c r="O33" s="31">
        <f t="shared" si="4"/>
        <v>1.6347289074561803E-3</v>
      </c>
      <c r="P33" s="31">
        <f t="shared" si="5"/>
        <v>0</v>
      </c>
      <c r="Q33" s="31">
        <f t="shared" si="6"/>
        <v>0.16474800330487469</v>
      </c>
      <c r="R33" s="31">
        <f t="shared" si="7"/>
        <v>0.16474800330487469</v>
      </c>
      <c r="S33" s="31">
        <f t="shared" si="8"/>
        <v>1.1899681914097353</v>
      </c>
      <c r="T33" s="31">
        <f t="shared" si="9"/>
        <v>0.6264856654664811</v>
      </c>
      <c r="Z33" s="41">
        <f t="shared" si="10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1"/>
        <v>0.89086012989070174</v>
      </c>
      <c r="AF33" s="41">
        <f t="shared" si="12"/>
        <v>0.70534558577463624</v>
      </c>
      <c r="AG33" s="41">
        <f t="shared" si="13"/>
        <v>0.12436115843270869</v>
      </c>
      <c r="AH33" s="41">
        <f t="shared" si="14"/>
        <v>2.2463206816421381E-2</v>
      </c>
      <c r="AI33" s="41">
        <f t="shared" si="15"/>
        <v>0.38000423575567904</v>
      </c>
      <c r="AJ33" s="41">
        <f t="shared" si="16"/>
        <v>0.23763258375463381</v>
      </c>
      <c r="AK33" s="41">
        <f t="shared" si="17"/>
        <v>3.2644922614918873E-2</v>
      </c>
      <c r="AL33" s="41">
        <f t="shared" si="18"/>
        <v>0</v>
      </c>
      <c r="AM33" s="41">
        <f t="shared" si="19"/>
        <v>0</v>
      </c>
      <c r="AN33" s="41">
        <f t="shared" si="20"/>
        <v>0.16474800330487469</v>
      </c>
      <c r="AO33" s="41">
        <f t="shared" si="21"/>
        <v>8.1736445372809015E-4</v>
      </c>
      <c r="AP33" s="41">
        <f t="shared" si="22"/>
        <v>0.97238249841420621</v>
      </c>
      <c r="AQ33" s="41">
        <f t="shared" si="23"/>
        <v>0</v>
      </c>
      <c r="AR33" s="41">
        <f t="shared" si="24"/>
        <v>0.21758569299552905</v>
      </c>
      <c r="AS33" s="41">
        <f t="shared" si="25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3775</v>
      </c>
      <c r="AZ33" s="46">
        <v>0.23163831515897854</v>
      </c>
      <c r="BA33" s="43">
        <v>1.53</v>
      </c>
      <c r="BB33" s="43">
        <v>2.33</v>
      </c>
      <c r="BC33" s="265">
        <f>IF(INDEX('[5]Hospital Capacity'!$I$2:$I$126,MATCH('Data Table'!A33,'[5]Hospital Capacity'!$B$2:$B$126,0))&gt;100,100,INDEX('[5]Hospital Capacity'!$I$2:$I$126,MATCH('Data Table'!A33,'[5]Hospital Capacity'!$B$2:$B$126,0)))</f>
        <v>0.32815101143778497</v>
      </c>
      <c r="BD33" s="45">
        <v>500.34460855572962</v>
      </c>
      <c r="BE33" s="45">
        <f>INDEX('[3]60-Mile'!$S$4:$S$129,MATCH(E33,'[3]60-Mile'!$A$4:$A$129,0))</f>
        <v>100.75730490460558</v>
      </c>
      <c r="BF33" s="47">
        <f t="shared" si="36"/>
        <v>30</v>
      </c>
      <c r="BG33" s="43">
        <f t="shared" si="37"/>
        <v>30</v>
      </c>
      <c r="BH33" s="95">
        <v>430.71428571428572</v>
      </c>
      <c r="BI33" s="45">
        <f>INDEX('[3]60-Mile'!$V$4:$V$129,MATCH(E33,'[3]60-Mile'!$A$4:$A$129,0))</f>
        <v>1.2857142857142858</v>
      </c>
      <c r="BJ33" s="47">
        <f t="shared" si="38"/>
        <v>1.1594250266943333</v>
      </c>
      <c r="BK33" s="47">
        <f t="shared" si="26"/>
        <v>30</v>
      </c>
      <c r="BL33" s="95">
        <v>20.857142857142858</v>
      </c>
      <c r="BM33" s="45">
        <f>INDEX('[3]60-Mile'!$AA$4:$AA$129,MATCH(E33,'[3]60-Mile'!$A$4:$A$129,0))</f>
        <v>0</v>
      </c>
      <c r="BO33" s="20">
        <v>5639632</v>
      </c>
      <c r="BP33" s="38">
        <v>65.775349582974755</v>
      </c>
      <c r="BQ33" s="38">
        <f>INDEX('[3]60-Mile'!$U$4:$U$129,MATCH(E33,'[3]60-Mile'!$A$4:$A$129,0))</f>
        <v>166.77867321295878</v>
      </c>
      <c r="BR33" s="38">
        <v>1.1594250266943333</v>
      </c>
      <c r="BS33" s="38">
        <f>INDEX('[3]60-Mile'!$Z$4:$Z$129,MATCH(E33,'[3]60-Mile'!$A$4:$A$129,0))</f>
        <v>0</v>
      </c>
      <c r="BT33" s="118">
        <f t="shared" si="27"/>
        <v>-0.78172025978140347</v>
      </c>
      <c r="BU33" s="266">
        <v>0.67184898856221498</v>
      </c>
      <c r="BV33" s="2">
        <f>'[3]60-Mile'!B33</f>
        <v>0</v>
      </c>
      <c r="BW33" s="2">
        <f>'[3]60-Mile'!C33</f>
        <v>1</v>
      </c>
      <c r="BX33" s="2">
        <f>'[3]60-Mile'!D33</f>
        <v>3</v>
      </c>
      <c r="BY33" s="2">
        <f>'[3]60-Mile'!E33</f>
        <v>1</v>
      </c>
      <c r="BZ33" s="2">
        <f>'[3]60-Mile'!F33</f>
        <v>1</v>
      </c>
      <c r="CA33" s="2">
        <f>'[3]60-Mile'!G33</f>
        <v>2</v>
      </c>
      <c r="CB33" s="2">
        <f>'[3]60-Mile'!H33</f>
        <v>1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3351</v>
      </c>
      <c r="CL33" s="2">
        <v>5874</v>
      </c>
      <c r="CM33" s="2">
        <v>39648</v>
      </c>
      <c r="CN33" s="2">
        <v>5934</v>
      </c>
      <c r="CO33" s="2">
        <v>6869</v>
      </c>
      <c r="CP33" s="2">
        <v>6643</v>
      </c>
      <c r="CQ33" s="2">
        <v>3775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4.8698857447872345E-3</v>
      </c>
      <c r="G34" s="31">
        <f t="shared" si="0"/>
        <v>0.54284090262086637</v>
      </c>
      <c r="H34" s="31">
        <f t="shared" si="29"/>
        <v>8.971110543209166E-3</v>
      </c>
      <c r="I34" s="31">
        <f t="shared" si="1"/>
        <v>3.1289042366766311</v>
      </c>
      <c r="J34" s="31">
        <f t="shared" si="30"/>
        <v>0.34133473277659787</v>
      </c>
      <c r="K34" s="31">
        <f t="shared" si="2"/>
        <v>1</v>
      </c>
      <c r="L34" s="31">
        <f t="shared" si="3"/>
        <v>1</v>
      </c>
      <c r="M34" s="31">
        <f t="shared" si="31"/>
        <v>0.25910737482084584</v>
      </c>
      <c r="N34" s="31">
        <f t="shared" si="32"/>
        <v>0.10121021545601702</v>
      </c>
      <c r="O34" s="31">
        <f t="shared" si="4"/>
        <v>0.62153109272470763</v>
      </c>
      <c r="P34" s="31">
        <f t="shared" si="5"/>
        <v>3.3232628398791542E-2</v>
      </c>
      <c r="Q34" s="31">
        <f t="shared" si="6"/>
        <v>0.15789715936482882</v>
      </c>
      <c r="R34" s="31">
        <f t="shared" si="7"/>
        <v>0.12850454420269899</v>
      </c>
      <c r="S34" s="31">
        <f t="shared" si="8"/>
        <v>2.0864381520119223E-2</v>
      </c>
      <c r="T34" s="31">
        <f t="shared" si="9"/>
        <v>0.88445051078772485</v>
      </c>
      <c r="Z34" s="41">
        <f t="shared" si="10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1"/>
        <v>0.94028195786472357</v>
      </c>
      <c r="AF34" s="41">
        <f t="shared" si="12"/>
        <v>0.19036355344756284</v>
      </c>
      <c r="AG34" s="41">
        <f t="shared" si="13"/>
        <v>0.26575809199318567</v>
      </c>
      <c r="AH34" s="41">
        <f t="shared" si="14"/>
        <v>9.2951200619674684E-2</v>
      </c>
      <c r="AI34" s="41">
        <f t="shared" si="15"/>
        <v>9.2065805004003021E-2</v>
      </c>
      <c r="AJ34" s="41">
        <f t="shared" si="16"/>
        <v>0.17582345734737603</v>
      </c>
      <c r="AK34" s="41">
        <f t="shared" si="17"/>
        <v>0.16551127542922184</v>
      </c>
      <c r="AL34" s="41">
        <f t="shared" si="18"/>
        <v>0</v>
      </c>
      <c r="AM34" s="41">
        <f t="shared" si="19"/>
        <v>0.24227398619487384</v>
      </c>
      <c r="AN34" s="41">
        <f t="shared" si="20"/>
        <v>0.12850454420269899</v>
      </c>
      <c r="AO34" s="41">
        <f t="shared" si="21"/>
        <v>0.1896285532649169</v>
      </c>
      <c r="AP34" s="41">
        <f t="shared" si="22"/>
        <v>0</v>
      </c>
      <c r="AQ34" s="41">
        <f t="shared" si="23"/>
        <v>0</v>
      </c>
      <c r="AR34" s="41">
        <f t="shared" si="24"/>
        <v>2.0864381520119223E-2</v>
      </c>
      <c r="AS34" s="41">
        <f t="shared" si="25"/>
        <v>1.6616314199395771E-2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1591</v>
      </c>
      <c r="AZ34" s="46">
        <v>0.16084181808696796</v>
      </c>
      <c r="BA34" s="43">
        <v>2.36</v>
      </c>
      <c r="BB34" s="43">
        <v>3.24</v>
      </c>
      <c r="BC34" s="265">
        <f>IF(INDEX('[5]Hospital Capacity'!$I$2:$I$126,MATCH('Data Table'!A34,'[5]Hospital Capacity'!$B$2:$B$126,0))&gt;100,100,INDEX('[5]Hospital Capacity'!$I$2:$I$126,MATCH('Data Table'!A34,'[5]Hospital Capacity'!$B$2:$B$126,0)))</f>
        <v>7.9503027040787336E-2</v>
      </c>
      <c r="BD34" s="45">
        <v>382.64960246670211</v>
      </c>
      <c r="BE34" s="45">
        <f>INDEX('[3]60-Mile'!$S$4:$S$129,MATCH(E34,'[3]60-Mile'!$A$4:$A$129,0))</f>
        <v>422.81995348067625</v>
      </c>
      <c r="BF34" s="47">
        <f t="shared" si="36"/>
        <v>30</v>
      </c>
      <c r="BG34" s="43">
        <f t="shared" si="37"/>
        <v>25.482874621273016</v>
      </c>
      <c r="BH34" s="95">
        <v>336.71428571428572</v>
      </c>
      <c r="BI34" s="45">
        <f>INDEX('[3]60-Mile'!$V$4:$V$129,MATCH(E34,'[3]60-Mile'!$A$4:$A$129,0))</f>
        <v>298.28571428571428</v>
      </c>
      <c r="BJ34" s="47">
        <f t="shared" si="38"/>
        <v>30</v>
      </c>
      <c r="BK34" s="47">
        <f t="shared" si="26"/>
        <v>30</v>
      </c>
      <c r="BL34" s="95">
        <v>2</v>
      </c>
      <c r="BM34" s="45">
        <f>INDEX('[3]60-Mile'!$AA$4:$AA$129,MATCH(E34,'[3]60-Mile'!$A$4:$A$129,0))</f>
        <v>1.5714285714285714</v>
      </c>
      <c r="BO34" s="20">
        <v>3205958</v>
      </c>
      <c r="BP34" s="38">
        <v>36.383277198976089</v>
      </c>
      <c r="BQ34" s="38">
        <f>INDEX('[3]60-Mile'!$U$4:$U$129,MATCH(E34,'[3]60-Mile'!$A$4:$A$129,0))</f>
        <v>25.482874621273016</v>
      </c>
      <c r="BR34" s="38">
        <v>0</v>
      </c>
      <c r="BS34" s="38">
        <f>INDEX('[3]60-Mile'!$Z$4:$Z$129,MATCH(E34,'[3]60-Mile'!$A$4:$A$129,0))</f>
        <v>49.937301932516327</v>
      </c>
      <c r="BT34" s="118">
        <f t="shared" si="27"/>
        <v>-0.88056391572944714</v>
      </c>
      <c r="BU34" s="266">
        <v>0.92049697295921262</v>
      </c>
      <c r="BV34" s="2">
        <f>'[3]60-Mile'!B34</f>
        <v>175</v>
      </c>
      <c r="BW34" s="2">
        <f>'[3]60-Mile'!C34</f>
        <v>293</v>
      </c>
      <c r="BX34" s="2">
        <f>'[3]60-Mile'!D34</f>
        <v>262</v>
      </c>
      <c r="BY34" s="2">
        <f>'[3]60-Mile'!E34</f>
        <v>436</v>
      </c>
      <c r="BZ34" s="2">
        <f>'[3]60-Mile'!F34</f>
        <v>469</v>
      </c>
      <c r="CA34" s="2">
        <f>'[3]60-Mile'!G34</f>
        <v>211</v>
      </c>
      <c r="CB34" s="2">
        <f>'[3]60-Mile'!H34</f>
        <v>242</v>
      </c>
      <c r="CC34" s="2">
        <f>'[3]60-Mile'!I34</f>
        <v>0</v>
      </c>
      <c r="CD34" s="2">
        <f>'[3]60-Mile'!J34</f>
        <v>4</v>
      </c>
      <c r="CE34" s="2">
        <f>'[3]60-Mile'!K34</f>
        <v>0</v>
      </c>
      <c r="CF34" s="2">
        <f>'[3]60-Mile'!L34</f>
        <v>4</v>
      </c>
      <c r="CG34" s="2">
        <f>'[3]60-Mile'!M34</f>
        <v>0</v>
      </c>
      <c r="CH34" s="2">
        <f>'[3]60-Mile'!N34</f>
        <v>0</v>
      </c>
      <c r="CI34" s="2">
        <f>'[3]60-Mile'!O34</f>
        <v>3</v>
      </c>
      <c r="CJ34" s="2"/>
      <c r="CK34" s="2">
        <v>-760</v>
      </c>
      <c r="CL34" s="2">
        <v>366</v>
      </c>
      <c r="CM34" s="2">
        <v>300</v>
      </c>
      <c r="CN34" s="2">
        <v>-2508</v>
      </c>
      <c r="CO34" s="2">
        <v>122</v>
      </c>
      <c r="CP34" s="2">
        <v>2388</v>
      </c>
      <c r="CQ34" s="2">
        <v>1591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3.2527027704623909E-4</v>
      </c>
      <c r="G35" s="31">
        <f t="shared" si="0"/>
        <v>0.66570897767982107</v>
      </c>
      <c r="H35" s="31">
        <f t="shared" si="29"/>
        <v>4.8860731633798224E-4</v>
      </c>
      <c r="I35" s="31">
        <f t="shared" si="1"/>
        <v>3.0080919492835791</v>
      </c>
      <c r="J35" s="31">
        <f t="shared" si="30"/>
        <v>0.13144914216268697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0.2186843300622503</v>
      </c>
      <c r="N35" s="31">
        <f t="shared" si="32"/>
        <v>4.3238471531479417E-2</v>
      </c>
      <c r="O35" s="31">
        <f t="shared" si="4"/>
        <v>0.12298182538185062</v>
      </c>
      <c r="P35" s="31">
        <f t="shared" si="5"/>
        <v>3.0211480362537764E-3</v>
      </c>
      <c r="Q35" s="31">
        <f t="shared" si="6"/>
        <v>0.25610350317492803</v>
      </c>
      <c r="R35" s="31">
        <f t="shared" si="7"/>
        <v>0.25409520777163286</v>
      </c>
      <c r="S35" s="31">
        <f t="shared" si="8"/>
        <v>3.5767511177347236E-2</v>
      </c>
      <c r="T35" s="31">
        <f t="shared" si="9"/>
        <v>0.66474577849070626</v>
      </c>
      <c r="Z35" s="41">
        <f t="shared" si="10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1"/>
        <v>0.95035188160485162</v>
      </c>
      <c r="AF35" s="41">
        <f t="shared" si="12"/>
        <v>0.55398260588972503</v>
      </c>
      <c r="AG35" s="41">
        <f t="shared" si="13"/>
        <v>0.3015332197614991</v>
      </c>
      <c r="AH35" s="41">
        <f t="shared" si="14"/>
        <v>6.5065840433772254E-2</v>
      </c>
      <c r="AI35" s="41">
        <f t="shared" si="15"/>
        <v>0.14955495874227487</v>
      </c>
      <c r="AJ35" s="41">
        <f t="shared" si="16"/>
        <v>0.14263939396501024</v>
      </c>
      <c r="AK35" s="41">
        <f t="shared" si="17"/>
        <v>3.5746954359751802E-2</v>
      </c>
      <c r="AL35" s="41">
        <f t="shared" si="18"/>
        <v>0.18931966384434007</v>
      </c>
      <c r="AM35" s="41">
        <f t="shared" si="19"/>
        <v>0.11408163466347809</v>
      </c>
      <c r="AN35" s="41">
        <f t="shared" si="20"/>
        <v>6.4775543927292761E-2</v>
      </c>
      <c r="AO35" s="41">
        <f t="shared" si="21"/>
        <v>4.4500953591862687E-3</v>
      </c>
      <c r="AP35" s="41">
        <f t="shared" si="22"/>
        <v>0</v>
      </c>
      <c r="AQ35" s="41">
        <f t="shared" si="23"/>
        <v>0</v>
      </c>
      <c r="AR35" s="41">
        <f t="shared" si="24"/>
        <v>3.5767511177347236E-2</v>
      </c>
      <c r="AS35" s="41">
        <f t="shared" si="25"/>
        <v>1.5105740181268882E-3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1146</v>
      </c>
      <c r="AZ35" s="46">
        <v>0.21082988284569926</v>
      </c>
      <c r="BA35" s="43">
        <v>2.57</v>
      </c>
      <c r="BB35" s="43">
        <v>2.88</v>
      </c>
      <c r="BC35" s="265">
        <f>IF(INDEX('[5]Hospital Capacity'!$I$2:$I$126,MATCH('Data Table'!A35,'[5]Hospital Capacity'!$B$2:$B$126,0))&gt;100,100,INDEX('[5]Hospital Capacity'!$I$2:$I$126,MATCH('Data Table'!A35,'[5]Hospital Capacity'!$B$2:$B$126,0)))</f>
        <v>0.1291475366826362</v>
      </c>
      <c r="BD35" s="45">
        <v>319.46154644868966</v>
      </c>
      <c r="BE35" s="45">
        <f>INDEX('[3]60-Mile'!$S$4:$S$129,MATCH(E35,'[3]60-Mile'!$A$4:$A$129,0))</f>
        <v>108.27650399863229</v>
      </c>
      <c r="BF35" s="47">
        <f t="shared" si="36"/>
        <v>28.14489821449019</v>
      </c>
      <c r="BG35" s="43">
        <f t="shared" si="37"/>
        <v>27.872982340041425</v>
      </c>
      <c r="BH35" s="95">
        <v>171.42857142857142</v>
      </c>
      <c r="BI35" s="45">
        <f>INDEX('[3]60-Mile'!$V$4:$V$129,MATCH(E35,'[3]60-Mile'!$A$4:$A$129,0))</f>
        <v>7</v>
      </c>
      <c r="BJ35" s="47">
        <f t="shared" si="38"/>
        <v>30</v>
      </c>
      <c r="BK35" s="47">
        <f t="shared" si="26"/>
        <v>30</v>
      </c>
      <c r="BL35" s="95">
        <v>3.4285714285714284</v>
      </c>
      <c r="BM35" s="45">
        <f>INDEX('[3]60-Mile'!$AA$4:$AA$129,MATCH(E35,'[3]60-Mile'!$A$4:$A$129,0))</f>
        <v>0.14285714285714285</v>
      </c>
      <c r="BO35" s="20">
        <v>3080156</v>
      </c>
      <c r="BP35" s="38">
        <v>28.14489821449019</v>
      </c>
      <c r="BQ35" s="38">
        <f>INDEX('[3]60-Mile'!$U$4:$U$129,MATCH(E35,'[3]60-Mile'!$A$4:$A$129,0))</f>
        <v>27.872982340041425</v>
      </c>
      <c r="BR35" s="38">
        <v>-1</v>
      </c>
      <c r="BS35" s="38">
        <f>INDEX('[3]60-Mile'!$Z$4:$Z$129,MATCH(E35,'[3]60-Mile'!$A$4:$A$129,0))</f>
        <v>33.616447248863999</v>
      </c>
      <c r="BT35" s="118">
        <f t="shared" si="27"/>
        <v>-0.90070376320970336</v>
      </c>
      <c r="BU35" s="266">
        <v>0.87085246331736377</v>
      </c>
      <c r="BV35" s="2">
        <f>'[3]60-Mile'!B35</f>
        <v>10</v>
      </c>
      <c r="BW35" s="2">
        <f>'[3]60-Mile'!C35</f>
        <v>2</v>
      </c>
      <c r="BX35" s="2">
        <f>'[3]60-Mile'!D35</f>
        <v>4</v>
      </c>
      <c r="BY35" s="2">
        <f>'[3]60-Mile'!E35</f>
        <v>19</v>
      </c>
      <c r="BZ35" s="2">
        <f>'[3]60-Mile'!F35</f>
        <v>7</v>
      </c>
      <c r="CA35" s="2">
        <f>'[3]60-Mile'!G35</f>
        <v>3</v>
      </c>
      <c r="CB35" s="2">
        <f>'[3]60-Mile'!H35</f>
        <v>4</v>
      </c>
      <c r="CC35" s="2">
        <f>'[3]60-Mile'!I35</f>
        <v>0</v>
      </c>
      <c r="CD35" s="2">
        <f>'[3]60-Mile'!J35</f>
        <v>0</v>
      </c>
      <c r="CE35" s="2">
        <f>'[3]60-Mile'!K35</f>
        <v>0</v>
      </c>
      <c r="CF35" s="2">
        <f>'[3]60-Mile'!L35</f>
        <v>1</v>
      </c>
      <c r="CG35" s="2">
        <f>'[3]60-Mile'!M35</f>
        <v>0</v>
      </c>
      <c r="CH35" s="2">
        <f>'[3]60-Mile'!N35</f>
        <v>0</v>
      </c>
      <c r="CI35" s="2">
        <f>'[3]60-Mile'!O35</f>
        <v>0</v>
      </c>
      <c r="CJ35" s="2"/>
      <c r="CK35" s="2">
        <v>3114</v>
      </c>
      <c r="CL35" s="2">
        <v>3618</v>
      </c>
      <c r="CM35" s="2">
        <v>2924</v>
      </c>
      <c r="CN35" s="2">
        <v>3724</v>
      </c>
      <c r="CO35" s="2">
        <v>2036</v>
      </c>
      <c r="CP35" s="2">
        <v>2936</v>
      </c>
      <c r="CQ35" s="2">
        <v>1146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8.3803537603231101E-3</v>
      </c>
      <c r="G36" s="31">
        <f t="shared" ref="G36:G68" si="39">$X$15*AG36+$X$16*AH36+$X$17*AI36</f>
        <v>0.98671614351811587</v>
      </c>
      <c r="H36" s="31">
        <f t="shared" si="29"/>
        <v>8.4931758899202091E-3</v>
      </c>
      <c r="I36" s="31">
        <f t="shared" ref="I36:I67" si="40">$X$12*AA36+$X$13*AD36-$X$14*Z36</f>
        <v>3.4702607978558913</v>
      </c>
      <c r="J36" s="31">
        <f t="shared" si="30"/>
        <v>0.45676248175024903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0.1288347737370632</v>
      </c>
      <c r="N36" s="31">
        <f t="shared" si="32"/>
        <v>9.341503983954548E-2</v>
      </c>
      <c r="O36" s="31">
        <f t="shared" ref="O36:O67" si="41">$X$4*AM36+$X$5*AO36</f>
        <v>0.22413949686676959</v>
      </c>
      <c r="P36" s="31">
        <f t="shared" ref="P36:P67" si="42">$X$6*AQ36+$X$7*AS36</f>
        <v>3.0211480362537766E-2</v>
      </c>
      <c r="Q36" s="31">
        <f t="shared" ref="Q36:Q67" si="43">$X$8*AL36+$X$9*AN36+T36*P36</f>
        <v>9.6542543687647683E-2</v>
      </c>
      <c r="R36" s="31">
        <f t="shared" ref="R36:R67" si="44">$X$8*AL36+$X$9*AN36</f>
        <v>7.6177361608372351E-2</v>
      </c>
      <c r="S36" s="31">
        <f t="shared" ref="S36:S67" si="45">$X$10*AP36+$X$11*AR36</f>
        <v>1.4903129657228018E-2</v>
      </c>
      <c r="T36" s="31">
        <f t="shared" si="9"/>
        <v>0.67408752682401352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0.97390871444411753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0.20824240399230159</v>
      </c>
      <c r="AJ36" s="41">
        <f t="shared" ref="AJ36:AJ67" si="52">((BD36-MIN(BD$4:BD$128))/(MAX(BD$4:BD$128)-MIN(BD$4:BD$128)))</f>
        <v>0.39853588321242062</v>
      </c>
      <c r="AK36" s="41">
        <f t="shared" ref="AK36:AK67" si="53">((BE36-MIN(BE$4:BE$128))/(MAX(BE$4:BE$128)-MIN(BE$4:BE$128)))</f>
        <v>0.28794516883838339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</v>
      </c>
      <c r="AN36" s="41">
        <f t="shared" ref="AN36:AN67" si="56">((BH36-MIN(BH$4:BH$128))/(MAX(BH$4:BH$128)-MIN(BH$4:BH$128)))</f>
        <v>7.6177361608372351E-2</v>
      </c>
      <c r="AO36" s="41">
        <f t="shared" ref="AO36:AO67" si="57">((BI36-MIN(BI$4:BI$128))/(MAX(BI$4:BI$128)-MIN(BI$4:BI$128)))</f>
        <v>0.1120697484333848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</v>
      </c>
      <c r="AR36" s="41">
        <f t="shared" si="24"/>
        <v>1.4903129657228018E-2</v>
      </c>
      <c r="AS36" s="41">
        <f t="shared" ref="AS36:AS67" si="60">((BM36-MIN(BM$4:BM$128))/(MAX(BM$4:BM$128)-MIN(BM$4:BM$128)))</f>
        <v>1.5105740181268883E-2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105</v>
      </c>
      <c r="AZ36" s="46">
        <v>0.20472543872071111</v>
      </c>
      <c r="BA36" s="43">
        <v>1.26</v>
      </c>
      <c r="BB36" s="43">
        <v>8.39</v>
      </c>
      <c r="BC36" s="265">
        <f>IF(INDEX('[5]Hospital Capacity'!$I$2:$I$126,MATCH('Data Table'!A36,'[5]Hospital Capacity'!$B$2:$B$126,0))&gt;100,100,INDEX('[5]Hospital Capacity'!$I$2:$I$126,MATCH('Data Table'!A36,'[5]Hospital Capacity'!$B$2:$B$126,0)))</f>
        <v>0.17982682576792397</v>
      </c>
      <c r="BD36" s="45">
        <v>806.73164086306758</v>
      </c>
      <c r="BE36" s="45">
        <f>INDEX('[3]60-Mile'!$S$4:$S$129,MATCH(E36,'[3]60-Mile'!$A$4:$A$129,0))</f>
        <v>719.59474372380953</v>
      </c>
      <c r="BF36" s="47">
        <f t="shared" si="36"/>
        <v>30</v>
      </c>
      <c r="BG36" s="43">
        <f t="shared" si="37"/>
        <v>30</v>
      </c>
      <c r="BH36" s="95">
        <v>201</v>
      </c>
      <c r="BI36" s="45">
        <f>INDEX('[3]60-Mile'!$V$4:$V$129,MATCH(E36,'[3]60-Mile'!$A$4:$A$129,0))</f>
        <v>176.28571428571428</v>
      </c>
      <c r="BJ36" s="47">
        <f t="shared" si="38"/>
        <v>30</v>
      </c>
      <c r="BK36" s="47">
        <f t="shared" si="26"/>
        <v>30</v>
      </c>
      <c r="BL36" s="95">
        <v>1.4285714285714286</v>
      </c>
      <c r="BM36" s="45">
        <f>INDEX('[3]60-Mile'!$AA$4:$AA$129,MATCH(E36,'[3]60-Mile'!$A$4:$A$129,0))</f>
        <v>1.4285714285714286</v>
      </c>
      <c r="BO36" s="20">
        <v>1934408</v>
      </c>
      <c r="BP36" s="38">
        <v>92.182266553765842</v>
      </c>
      <c r="BQ36" s="38">
        <f>INDEX('[3]60-Mile'!$U$4:$U$129,MATCH(E36,'[3]60-Mile'!$A$4:$A$129,0))</f>
        <v>36.828956911047577</v>
      </c>
      <c r="BR36" s="38">
        <v>0</v>
      </c>
      <c r="BS36" s="38">
        <f>INDEX('[3]60-Mile'!$Z$4:$Z$129,MATCH(E36,'[3]60-Mile'!$A$4:$A$129,0))</f>
        <v>36.527760331037697</v>
      </c>
      <c r="BT36" s="118">
        <f t="shared" ref="BT36:BT67" si="61">-1+((AY36-MIN(AY$4:AY$128))*2/(MAX(AY$4:AY$128)-MIN(AY$4:AY$128)))</f>
        <v>-0.94781742888823517</v>
      </c>
      <c r="BU36" s="266">
        <v>0.82017317423207603</v>
      </c>
      <c r="BV36" s="2">
        <f>'[3]60-Mile'!B36</f>
        <v>211</v>
      </c>
      <c r="BW36" s="2">
        <f>'[3]60-Mile'!C36</f>
        <v>186</v>
      </c>
      <c r="BX36" s="2">
        <f>'[3]60-Mile'!D36</f>
        <v>274</v>
      </c>
      <c r="BY36" s="2">
        <f>'[3]60-Mile'!E36</f>
        <v>214</v>
      </c>
      <c r="BZ36" s="2">
        <f>'[3]60-Mile'!F36</f>
        <v>139</v>
      </c>
      <c r="CA36" s="2">
        <f>'[3]60-Mile'!G36</f>
        <v>121</v>
      </c>
      <c r="CB36" s="2">
        <f>'[3]60-Mile'!H36</f>
        <v>89</v>
      </c>
      <c r="CC36" s="2">
        <f>'[3]60-Mile'!I36</f>
        <v>3</v>
      </c>
      <c r="CD36" s="2">
        <f>'[3]60-Mile'!J36</f>
        <v>1</v>
      </c>
      <c r="CE36" s="2">
        <f>'[3]60-Mile'!K36</f>
        <v>4</v>
      </c>
      <c r="CF36" s="2">
        <f>'[3]60-Mile'!L36</f>
        <v>0</v>
      </c>
      <c r="CG36" s="2">
        <f>'[3]60-Mile'!M36</f>
        <v>2</v>
      </c>
      <c r="CH36" s="2">
        <f>'[3]60-Mile'!N36</f>
        <v>0</v>
      </c>
      <c r="CI36" s="2">
        <f>'[3]60-Mile'!O36</f>
        <v>0</v>
      </c>
      <c r="CJ36" s="2"/>
      <c r="CK36" s="2">
        <v>888</v>
      </c>
      <c r="CL36" s="2">
        <v>-261</v>
      </c>
      <c r="CM36" s="2">
        <v>57</v>
      </c>
      <c r="CN36" s="2">
        <v>105</v>
      </c>
      <c r="CO36" s="2">
        <v>582</v>
      </c>
      <c r="CP36" s="2">
        <v>728</v>
      </c>
      <c r="CQ36" s="2">
        <v>105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0.63902662226772866</v>
      </c>
      <c r="G37" s="31">
        <f t="shared" si="39"/>
        <v>1.8042933054642925</v>
      </c>
      <c r="H37" s="31">
        <f t="shared" si="29"/>
        <v>0.35417003451292539</v>
      </c>
      <c r="I37" s="31">
        <f t="shared" si="40"/>
        <v>2.9385218018760955</v>
      </c>
      <c r="J37" s="31">
        <f t="shared" si="30"/>
        <v>0.69928716638282451</v>
      </c>
      <c r="K37" s="31">
        <f t="shared" si="2"/>
        <v>0.99420043010806025</v>
      </c>
      <c r="L37" s="31">
        <f t="shared" si="3"/>
        <v>0.99956922558325045</v>
      </c>
      <c r="M37" s="31">
        <f t="shared" si="31"/>
        <v>1.013199212414337</v>
      </c>
      <c r="N37" s="31">
        <f t="shared" si="32"/>
        <v>0.55882183661000984</v>
      </c>
      <c r="O37" s="31">
        <f t="shared" si="41"/>
        <v>0.40432294977749522</v>
      </c>
      <c r="P37" s="31">
        <f t="shared" si="42"/>
        <v>0.62537764350453173</v>
      </c>
      <c r="Q37" s="31">
        <f t="shared" si="43"/>
        <v>0.45746713683440099</v>
      </c>
      <c r="R37" s="31">
        <f t="shared" si="44"/>
        <v>2.0380060589369319E-2</v>
      </c>
      <c r="S37" s="31">
        <f t="shared" si="45"/>
        <v>6.1102831594634865E-2</v>
      </c>
      <c r="T37" s="31">
        <f t="shared" si="9"/>
        <v>0.69891701563819075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0.94888099386752955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0.44388892032445415</v>
      </c>
      <c r="AJ37" s="41">
        <f t="shared" si="52"/>
        <v>0.16938676733107888</v>
      </c>
      <c r="AK37" s="41">
        <f t="shared" si="53"/>
        <v>0.53118413428915467</v>
      </c>
      <c r="AL37" s="41">
        <f t="shared" si="54"/>
        <v>0</v>
      </c>
      <c r="AM37" s="41">
        <f t="shared" si="55"/>
        <v>0</v>
      </c>
      <c r="AN37" s="41">
        <f t="shared" si="56"/>
        <v>2.0380060589369319E-2</v>
      </c>
      <c r="AO37" s="41">
        <f t="shared" si="57"/>
        <v>0.20216147488874761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6.1102831594634865E-2</v>
      </c>
      <c r="AS37" s="41">
        <f t="shared" si="60"/>
        <v>0.31268882175226587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1211</v>
      </c>
      <c r="AZ37" s="46">
        <v>0.20092097291231448</v>
      </c>
      <c r="BA37" s="43">
        <v>3.42</v>
      </c>
      <c r="BB37" s="43">
        <v>8.11</v>
      </c>
      <c r="BC37" s="265">
        <f>IF(INDEX('[5]Hospital Capacity'!$I$2:$I$126,MATCH('Data Table'!A37,'[5]Hospital Capacity'!$B$2:$B$126,0))&gt;100,100,INDEX('[5]Hospital Capacity'!$I$2:$I$126,MATCH('Data Table'!A37,'[5]Hospital Capacity'!$B$2:$B$126,0)))</f>
        <v>0.38331835402000275</v>
      </c>
      <c r="BD37" s="45">
        <v>370.39305857592291</v>
      </c>
      <c r="BE37" s="45">
        <f>INDEX('[3]60-Mile'!$S$4:$S$129,MATCH(E37,'[3]60-Mile'!$A$4:$A$129,0))</f>
        <v>1309.1961272995741</v>
      </c>
      <c r="BF37" s="47">
        <f t="shared" si="36"/>
        <v>30</v>
      </c>
      <c r="BG37" s="43">
        <f t="shared" si="37"/>
        <v>30</v>
      </c>
      <c r="BH37" s="95">
        <v>56.285714285714285</v>
      </c>
      <c r="BI37" s="45">
        <f>INDEX('[3]60-Mile'!$V$4:$V$129,MATCH(E37,'[3]60-Mile'!$A$4:$A$129,0))</f>
        <v>318</v>
      </c>
      <c r="BJ37" s="47">
        <f t="shared" si="38"/>
        <v>30</v>
      </c>
      <c r="BK37" s="47">
        <f t="shared" si="26"/>
        <v>30</v>
      </c>
      <c r="BL37" s="95">
        <v>5.8571428571428568</v>
      </c>
      <c r="BM37" s="45">
        <f>INDEX('[3]60-Mile'!$AA$4:$AA$129,MATCH(E37,'[3]60-Mile'!$A$4:$A$129,0))</f>
        <v>29.571428571428573</v>
      </c>
      <c r="BO37" s="20">
        <v>1359711</v>
      </c>
      <c r="BP37" s="38">
        <v>97.444530256708248</v>
      </c>
      <c r="BQ37" s="38">
        <f>INDEX('[3]60-Mile'!$U$4:$U$129,MATCH(E37,'[3]60-Mile'!$A$4:$A$129,0))</f>
        <v>157.54904842119569</v>
      </c>
      <c r="BR37" s="38">
        <v>-1</v>
      </c>
      <c r="BS37" s="38">
        <f>INDEX('[3]60-Mile'!$Z$4:$Z$129,MATCH(E37,'[3]60-Mile'!$A$4:$A$129,0))</f>
        <v>113.64062565345832</v>
      </c>
      <c r="BT37" s="118">
        <f t="shared" si="61"/>
        <v>-0.89776198773505922</v>
      </c>
      <c r="BU37" s="266">
        <v>0.61668164597999731</v>
      </c>
      <c r="BV37" s="2">
        <f>'[3]60-Mile'!B37</f>
        <v>294</v>
      </c>
      <c r="BW37" s="2">
        <f>'[3]60-Mile'!C37</f>
        <v>349</v>
      </c>
      <c r="BX37" s="2">
        <f>'[3]60-Mile'!D37</f>
        <v>367</v>
      </c>
      <c r="BY37" s="2">
        <f>'[3]60-Mile'!E37</f>
        <v>389</v>
      </c>
      <c r="BZ37" s="2">
        <f>'[3]60-Mile'!F37</f>
        <v>448</v>
      </c>
      <c r="CA37" s="2">
        <f>'[3]60-Mile'!G37</f>
        <v>235</v>
      </c>
      <c r="CB37" s="2">
        <f>'[3]60-Mile'!H37</f>
        <v>144</v>
      </c>
      <c r="CC37" s="2">
        <f>'[3]60-Mile'!I37</f>
        <v>41</v>
      </c>
      <c r="CD37" s="2">
        <f>'[3]60-Mile'!J37</f>
        <v>41</v>
      </c>
      <c r="CE37" s="2">
        <f>'[3]60-Mile'!K37</f>
        <v>37</v>
      </c>
      <c r="CF37" s="2">
        <f>'[3]60-Mile'!L37</f>
        <v>27</v>
      </c>
      <c r="CG37" s="2">
        <f>'[3]60-Mile'!M37</f>
        <v>24</v>
      </c>
      <c r="CH37" s="2">
        <f>'[3]60-Mile'!N37</f>
        <v>18</v>
      </c>
      <c r="CI37" s="2">
        <f>'[3]60-Mile'!O37</f>
        <v>19</v>
      </c>
      <c r="CJ37" s="2"/>
      <c r="CK37" s="2">
        <v>755</v>
      </c>
      <c r="CL37" s="2">
        <v>-234</v>
      </c>
      <c r="CM37" s="2">
        <v>2990</v>
      </c>
      <c r="CN37" s="2">
        <v>2814</v>
      </c>
      <c r="CO37" s="2">
        <v>0</v>
      </c>
      <c r="CP37" s="2">
        <v>1303</v>
      </c>
      <c r="CQ37" s="2">
        <v>1211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5.7974965892206032E-6</v>
      </c>
      <c r="G38" s="31">
        <f t="shared" si="39"/>
        <v>0.50331098776601524</v>
      </c>
      <c r="H38" s="31">
        <f t="shared" si="29"/>
        <v>1.1518716519488756E-5</v>
      </c>
      <c r="I38" s="31">
        <f t="shared" si="40"/>
        <v>2.3927945572621381</v>
      </c>
      <c r="J38" s="31">
        <f t="shared" si="30"/>
        <v>7.714415729940001E-2</v>
      </c>
      <c r="K38" s="31">
        <f t="shared" si="2"/>
        <v>0.55064502896974088</v>
      </c>
      <c r="L38" s="31">
        <f t="shared" si="3"/>
        <v>0.78263941327423758</v>
      </c>
      <c r="M38" s="31">
        <f t="shared" si="31"/>
        <v>5.2949190109772394E-3</v>
      </c>
      <c r="N38" s="31">
        <f t="shared" si="32"/>
        <v>4.5816889174804332E-3</v>
      </c>
      <c r="O38" s="31">
        <f t="shared" si="41"/>
        <v>1.5620742893470168E-2</v>
      </c>
      <c r="P38" s="31">
        <f t="shared" si="42"/>
        <v>0</v>
      </c>
      <c r="Q38" s="31">
        <f t="shared" si="43"/>
        <v>3.9658496282015971E-3</v>
      </c>
      <c r="R38" s="31">
        <f t="shared" si="44"/>
        <v>3.9658496282015971E-3</v>
      </c>
      <c r="S38" s="31">
        <f t="shared" si="45"/>
        <v>0</v>
      </c>
      <c r="T38" s="31">
        <f t="shared" si="9"/>
        <v>0.70669199610245903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0.94596184743499812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4.9921208938195362E-4</v>
      </c>
      <c r="AJ38" s="41">
        <f t="shared" si="52"/>
        <v>6.5510280617741348E-2</v>
      </c>
      <c r="AK38" s="41">
        <f t="shared" si="53"/>
        <v>6.2496310643005898E-2</v>
      </c>
      <c r="AL38" s="41">
        <f t="shared" si="54"/>
        <v>0</v>
      </c>
      <c r="AM38" s="41">
        <f t="shared" si="55"/>
        <v>0</v>
      </c>
      <c r="AN38" s="41">
        <f t="shared" si="56"/>
        <v>3.9658496282015971E-3</v>
      </c>
      <c r="AO38" s="41">
        <f t="shared" si="57"/>
        <v>7.8103714467350838E-3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1340</v>
      </c>
      <c r="AZ38" s="46">
        <v>0.19915824915824915</v>
      </c>
      <c r="BA38" s="43">
        <v>2.48</v>
      </c>
      <c r="BB38" s="43">
        <v>4.83</v>
      </c>
      <c r="BC38" s="265">
        <f>IF(INDEX('[5]Hospital Capacity'!$I$2:$I$126,MATCH('Data Table'!A38,'[5]Hospital Capacity'!$B$2:$B$126,0))&gt;100,100,INDEX('[5]Hospital Capacity'!$I$2:$I$126,MATCH('Data Table'!A38,'[5]Hospital Capacity'!$B$2:$B$126,0)))</f>
        <v>4.310924369747892E-4</v>
      </c>
      <c r="BD38" s="45">
        <v>172.59470019631851</v>
      </c>
      <c r="BE38" s="45">
        <f>INDEX('[3]60-Mile'!$S$4:$S$129,MATCH(E38,'[3]60-Mile'!$A$4:$A$129,0))</f>
        <v>173.11585835594087</v>
      </c>
      <c r="BF38" s="47">
        <f t="shared" si="36"/>
        <v>30</v>
      </c>
      <c r="BG38" s="43">
        <f t="shared" si="37"/>
        <v>30</v>
      </c>
      <c r="BH38" s="95">
        <v>13.714285714285714</v>
      </c>
      <c r="BI38" s="45">
        <f>INDEX('[3]60-Mile'!$V$4:$V$129,MATCH(E38,'[3]60-Mile'!$A$4:$A$129,0))</f>
        <v>12.285714285714286</v>
      </c>
      <c r="BJ38" s="47">
        <f t="shared" si="38"/>
        <v>30</v>
      </c>
      <c r="BK38" s="47">
        <f t="shared" si="26"/>
        <v>30</v>
      </c>
      <c r="BL38" s="95">
        <v>0</v>
      </c>
      <c r="BM38" s="45">
        <f>INDEX('[3]60-Mile'!$AA$4:$AA$129,MATCH(E38,'[3]60-Mile'!$A$4:$A$129,0))</f>
        <v>0</v>
      </c>
      <c r="BO38" s="20">
        <v>623989</v>
      </c>
      <c r="BP38" s="38">
        <v>83.138671913103906</v>
      </c>
      <c r="BQ38" s="38">
        <f>INDEX('[3]60-Mile'!$U$4:$U$129,MATCH(E38,'[3]60-Mile'!$A$4:$A$129,0))</f>
        <v>55.56389178838127</v>
      </c>
      <c r="BR38" s="38">
        <v>0</v>
      </c>
      <c r="BS38" s="38">
        <f>INDEX('[3]60-Mile'!$Z$4:$Z$129,MATCH(E38,'[3]60-Mile'!$A$4:$A$129,0))</f>
        <v>0</v>
      </c>
      <c r="BT38" s="118">
        <f t="shared" si="61"/>
        <v>-0.89192369486999612</v>
      </c>
      <c r="BU38" s="266">
        <v>0.99956890756302519</v>
      </c>
      <c r="BV38" s="2">
        <f>'[3]60-Mile'!B38</f>
        <v>6</v>
      </c>
      <c r="BW38" s="2">
        <f>'[3]60-Mile'!C38</f>
        <v>0</v>
      </c>
      <c r="BX38" s="2">
        <f>'[3]60-Mile'!D38</f>
        <v>35</v>
      </c>
      <c r="BY38" s="2">
        <f>'[3]60-Mile'!E38</f>
        <v>1</v>
      </c>
      <c r="BZ38" s="2">
        <f>'[3]60-Mile'!F38</f>
        <v>15</v>
      </c>
      <c r="CA38" s="2">
        <f>'[3]60-Mile'!G38</f>
        <v>17</v>
      </c>
      <c r="CB38" s="2">
        <f>'[3]60-Mile'!H38</f>
        <v>12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556</v>
      </c>
      <c r="CL38" s="2">
        <v>279</v>
      </c>
      <c r="CM38" s="2">
        <v>1273</v>
      </c>
      <c r="CN38" s="2">
        <v>776</v>
      </c>
      <c r="CO38" s="2">
        <v>965</v>
      </c>
      <c r="CP38" s="2">
        <v>1460</v>
      </c>
      <c r="CQ38" s="2">
        <v>1340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4.4926629191174738E-2</v>
      </c>
      <c r="G39" s="31">
        <f t="shared" si="39"/>
        <v>1.6550675103947574</v>
      </c>
      <c r="H39" s="31">
        <f t="shared" si="29"/>
        <v>2.7144892222830893E-2</v>
      </c>
      <c r="I39" s="31">
        <f t="shared" si="40"/>
        <v>3.0195856097309557</v>
      </c>
      <c r="J39" s="31">
        <f t="shared" si="30"/>
        <v>0.29613728538778644</v>
      </c>
      <c r="K39" s="31">
        <f t="shared" si="2"/>
        <v>1</v>
      </c>
      <c r="L39" s="31">
        <f t="shared" si="3"/>
        <v>1</v>
      </c>
      <c r="M39" s="31">
        <f t="shared" si="31"/>
        <v>1.070434206150358</v>
      </c>
      <c r="N39" s="31">
        <f t="shared" si="32"/>
        <v>0.5605756347616162</v>
      </c>
      <c r="O39" s="31">
        <f t="shared" si="41"/>
        <v>1.4700553462325527</v>
      </c>
      <c r="P39" s="31">
        <f t="shared" si="42"/>
        <v>0.17522658610271905</v>
      </c>
      <c r="Q39" s="31">
        <f t="shared" si="43"/>
        <v>0.5098585713887418</v>
      </c>
      <c r="R39" s="31">
        <f t="shared" si="44"/>
        <v>0.386780501239328</v>
      </c>
      <c r="S39" s="31">
        <f t="shared" si="45"/>
        <v>1.1922503725782414</v>
      </c>
      <c r="T39" s="31">
        <f t="shared" si="9"/>
        <v>0.70239381412855095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1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0.56663105705257588</v>
      </c>
      <c r="AJ39" s="41">
        <f t="shared" si="52"/>
        <v>0.17626632207691714</v>
      </c>
      <c r="AK39" s="41">
        <f t="shared" si="53"/>
        <v>0.11987096331086929</v>
      </c>
      <c r="AL39" s="41">
        <f t="shared" si="54"/>
        <v>0</v>
      </c>
      <c r="AM39" s="41">
        <f t="shared" si="55"/>
        <v>0.73152115315290511</v>
      </c>
      <c r="AN39" s="41">
        <f t="shared" si="56"/>
        <v>0.386780501239328</v>
      </c>
      <c r="AO39" s="41">
        <f t="shared" si="57"/>
        <v>0.36926709653982381</v>
      </c>
      <c r="AP39" s="41">
        <f t="shared" si="58"/>
        <v>1</v>
      </c>
      <c r="AQ39" s="41">
        <f t="shared" si="59"/>
        <v>0</v>
      </c>
      <c r="AR39" s="41">
        <f t="shared" si="62"/>
        <v>0.1922503725782414</v>
      </c>
      <c r="AS39" s="41">
        <f t="shared" si="60"/>
        <v>8.7613293051359523E-2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-1048</v>
      </c>
      <c r="AZ39" s="46">
        <v>0.1929198251415202</v>
      </c>
      <c r="BA39" s="43">
        <v>2.99</v>
      </c>
      <c r="BB39" s="43">
        <v>3.96</v>
      </c>
      <c r="BC39" s="265">
        <f>IF(INDEX('[5]Hospital Capacity'!$I$2:$I$126,MATCH('Data Table'!A39,'[5]Hospital Capacity'!$B$2:$B$126,0))&gt;100,100,INDEX('[5]Hospital Capacity'!$I$2:$I$126,MATCH('Data Table'!A39,'[5]Hospital Capacity'!$B$2:$B$126,0)))</f>
        <v>0.48931179441750522</v>
      </c>
      <c r="BD39" s="45">
        <v>383.49289163886289</v>
      </c>
      <c r="BE39" s="45">
        <f>INDEX('[3]60-Mile'!$S$4:$S$129,MATCH(E39,'[3]60-Mile'!$A$4:$A$129,0))</f>
        <v>312.18968862183067</v>
      </c>
      <c r="BF39" s="47">
        <f t="shared" si="36"/>
        <v>30</v>
      </c>
      <c r="BG39" s="43">
        <f t="shared" si="37"/>
        <v>16.361008798836806</v>
      </c>
      <c r="BH39" s="95">
        <v>1006.5714285714286</v>
      </c>
      <c r="BI39" s="45">
        <f>INDEX('[3]60-Mile'!$V$4:$V$129,MATCH(E39,'[3]60-Mile'!$A$4:$A$129,0))</f>
        <v>580.85714285714289</v>
      </c>
      <c r="BJ39" s="47">
        <f t="shared" si="38"/>
        <v>0.3402981642102389</v>
      </c>
      <c r="BK39" s="47">
        <f t="shared" si="26"/>
        <v>30</v>
      </c>
      <c r="BL39" s="95">
        <v>18.428571428571427</v>
      </c>
      <c r="BM39" s="45">
        <f>INDEX('[3]60-Mile'!$AA$4:$AA$129,MATCH(E39,'[3]60-Mile'!$A$4:$A$129,0))</f>
        <v>8.2857142857142865</v>
      </c>
      <c r="BO39" s="20">
        <v>7278717</v>
      </c>
      <c r="BP39" s="38">
        <v>31.388870332014847</v>
      </c>
      <c r="BQ39" s="38">
        <f>INDEX('[3]60-Mile'!$U$4:$U$129,MATCH(E39,'[3]60-Mile'!$A$4:$A$129,0))</f>
        <v>16.361008798836806</v>
      </c>
      <c r="BR39" s="38">
        <v>0.3402981642102389</v>
      </c>
      <c r="BS39" s="38">
        <f>INDEX('[3]60-Mile'!$Z$4:$Z$129,MATCH(E39,'[3]60-Mile'!$A$4:$A$129,0))</f>
        <v>40.727389202400246</v>
      </c>
      <c r="BT39" s="118">
        <f t="shared" si="61"/>
        <v>-1</v>
      </c>
      <c r="BU39" s="266">
        <v>0.51068820558249484</v>
      </c>
      <c r="BV39" s="2">
        <f>'[3]60-Mile'!B39</f>
        <v>599</v>
      </c>
      <c r="BW39" s="2">
        <f>'[3]60-Mile'!C39</f>
        <v>532</v>
      </c>
      <c r="BX39" s="2">
        <f>'[3]60-Mile'!D39</f>
        <v>161</v>
      </c>
      <c r="BY39" s="2">
        <f>'[3]60-Mile'!E39</f>
        <v>862</v>
      </c>
      <c r="BZ39" s="2">
        <f>'[3]60-Mile'!F39</f>
        <v>670</v>
      </c>
      <c r="CA39" s="2">
        <f>'[3]60-Mile'!G39</f>
        <v>737</v>
      </c>
      <c r="CB39" s="2">
        <f>'[3]60-Mile'!H39</f>
        <v>505</v>
      </c>
      <c r="CC39" s="2">
        <f>'[3]60-Mile'!I39</f>
        <v>15</v>
      </c>
      <c r="CD39" s="2">
        <f>'[3]60-Mile'!J39</f>
        <v>18</v>
      </c>
      <c r="CE39" s="2">
        <f>'[3]60-Mile'!K39</f>
        <v>5</v>
      </c>
      <c r="CF39" s="2">
        <f>'[3]60-Mile'!L39</f>
        <v>8</v>
      </c>
      <c r="CG39" s="2">
        <f>'[3]60-Mile'!M39</f>
        <v>10</v>
      </c>
      <c r="CH39" s="2">
        <f>'[3]60-Mile'!N39</f>
        <v>1</v>
      </c>
      <c r="CI39" s="2">
        <f>'[3]60-Mile'!O39</f>
        <v>1</v>
      </c>
      <c r="CJ39" s="2"/>
      <c r="CK39" s="2">
        <v>-3138</v>
      </c>
      <c r="CL39" s="2">
        <v>30</v>
      </c>
      <c r="CM39" s="2">
        <v>-1680</v>
      </c>
      <c r="CN39" s="2">
        <v>-3409</v>
      </c>
      <c r="CO39" s="2">
        <v>-4405</v>
      </c>
      <c r="CP39" s="2">
        <v>-1430</v>
      </c>
      <c r="CQ39" s="2">
        <v>-1048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1.063284339061164E-2</v>
      </c>
      <c r="G40" s="31">
        <f t="shared" si="39"/>
        <v>1.2645460291461772</v>
      </c>
      <c r="H40" s="31">
        <f t="shared" si="29"/>
        <v>8.4084273292850762E-3</v>
      </c>
      <c r="I40" s="31">
        <f t="shared" si="40"/>
        <v>3</v>
      </c>
      <c r="J40" s="31">
        <f t="shared" si="30"/>
        <v>0.22871146418919072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0.70283110298746132</v>
      </c>
      <c r="N40" s="31">
        <f t="shared" si="32"/>
        <v>-0.47269569678619233</v>
      </c>
      <c r="O40" s="31">
        <f t="shared" si="41"/>
        <v>0.39524112251384974</v>
      </c>
      <c r="P40" s="31">
        <f t="shared" si="42"/>
        <v>9.0634441087613288E-2</v>
      </c>
      <c r="Q40" s="31">
        <f t="shared" si="43"/>
        <v>1.2582509620218874</v>
      </c>
      <c r="R40" s="31">
        <f t="shared" si="44"/>
        <v>1</v>
      </c>
      <c r="S40" s="31">
        <f t="shared" si="45"/>
        <v>1.5761372999251777</v>
      </c>
      <c r="T40" s="31">
        <f t="shared" si="9"/>
        <v>2.8493689476414903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0.22149306419859249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0.28500579834542422</v>
      </c>
      <c r="AJ40" s="41">
        <f t="shared" si="52"/>
        <v>0.15040304577190644</v>
      </c>
      <c r="AK40" s="41">
        <f t="shared" si="53"/>
        <v>9.4467702721980115E-2</v>
      </c>
      <c r="AL40" s="41">
        <f t="shared" si="54"/>
        <v>0</v>
      </c>
      <c r="AM40" s="41">
        <f t="shared" si="55"/>
        <v>0</v>
      </c>
      <c r="AN40" s="41">
        <f t="shared" si="56"/>
        <v>1</v>
      </c>
      <c r="AO40" s="41">
        <f t="shared" si="57"/>
        <v>0.19762056125692487</v>
      </c>
      <c r="AP40" s="41">
        <f t="shared" si="58"/>
        <v>0.96361867101310605</v>
      </c>
      <c r="AQ40" s="41">
        <f t="shared" si="59"/>
        <v>0</v>
      </c>
      <c r="AR40" s="41">
        <f t="shared" si="62"/>
        <v>0.61251862891207154</v>
      </c>
      <c r="AS40" s="41">
        <f t="shared" si="60"/>
        <v>4.5317220543806644E-2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33355</v>
      </c>
      <c r="AZ40" s="46">
        <v>0.1524694325330333</v>
      </c>
      <c r="BA40" s="43">
        <v>3.09</v>
      </c>
      <c r="BB40" s="43">
        <v>5.97</v>
      </c>
      <c r="BC40" s="265">
        <f>IF(INDEX('[5]Hospital Capacity'!$I$2:$I$126,MATCH('Data Table'!A40,'[5]Hospital Capacity'!$B$2:$B$126,0))&gt;100,100,INDEX('[5]Hospital Capacity'!$I$2:$I$126,MATCH('Data Table'!A40,'[5]Hospital Capacity'!$B$2:$B$126,0)))</f>
        <v>0.2461155223880597</v>
      </c>
      <c r="BD40" s="45">
        <v>334.24484949466904</v>
      </c>
      <c r="BE40" s="45">
        <f>INDEX('[3]60-Mile'!$S$4:$S$129,MATCH(E40,'[3]60-Mile'!$A$4:$A$129,0))</f>
        <v>250.61321561394789</v>
      </c>
      <c r="BF40" s="47">
        <f t="shared" si="36"/>
        <v>30</v>
      </c>
      <c r="BG40" s="43">
        <f t="shared" si="37"/>
        <v>30</v>
      </c>
      <c r="BH40" s="95">
        <v>2597</v>
      </c>
      <c r="BI40" s="45">
        <f>INDEX('[3]60-Mile'!$V$4:$V$129,MATCH(E40,'[3]60-Mile'!$A$4:$A$129,0))</f>
        <v>310.85714285714283</v>
      </c>
      <c r="BJ40" s="47">
        <f t="shared" si="38"/>
        <v>1.4193575343512879</v>
      </c>
      <c r="BK40" s="47">
        <f t="shared" si="26"/>
        <v>30</v>
      </c>
      <c r="BL40" s="95">
        <v>58.714285714285715</v>
      </c>
      <c r="BM40" s="45">
        <f>INDEX('[3]60-Mile'!$AA$4:$AA$129,MATCH(E40,'[3]60-Mile'!$A$4:$A$129,0))</f>
        <v>4.2857142857142856</v>
      </c>
      <c r="BO40" s="20">
        <v>39512223</v>
      </c>
      <c r="BP40" s="38">
        <v>42.291891688556873</v>
      </c>
      <c r="BQ40" s="38">
        <f>INDEX('[3]60-Mile'!$U$4:$U$129,MATCH(E40,'[3]60-Mile'!$A$4:$A$129,0))</f>
        <v>36.05369185905284</v>
      </c>
      <c r="BR40" s="38">
        <v>1.4193575343512879</v>
      </c>
      <c r="BS40" s="38">
        <f>INDEX('[3]60-Mile'!$Z$4:$Z$129,MATCH(E40,'[3]60-Mile'!$A$4:$A$129,0))</f>
        <v>78.741011238340548</v>
      </c>
      <c r="BT40" s="118">
        <f t="shared" si="61"/>
        <v>0.55701387160281501</v>
      </c>
      <c r="BU40" s="266">
        <v>0.75388447761194033</v>
      </c>
      <c r="BV40" s="2">
        <f>'[3]60-Mile'!B40</f>
        <v>228</v>
      </c>
      <c r="BW40" s="2">
        <f>'[3]60-Mile'!C40</f>
        <v>274</v>
      </c>
      <c r="BX40" s="2">
        <f>'[3]60-Mile'!D40</f>
        <v>291</v>
      </c>
      <c r="BY40" s="2">
        <f>'[3]60-Mile'!E40</f>
        <v>493</v>
      </c>
      <c r="BZ40" s="2">
        <f>'[3]60-Mile'!F40</f>
        <v>364</v>
      </c>
      <c r="CA40" s="2">
        <f>'[3]60-Mile'!G40</f>
        <v>316</v>
      </c>
      <c r="CB40" s="2">
        <f>'[3]60-Mile'!H40</f>
        <v>210</v>
      </c>
      <c r="CC40" s="2">
        <f>'[3]60-Mile'!I40</f>
        <v>3</v>
      </c>
      <c r="CD40" s="2">
        <f>'[3]60-Mile'!J40</f>
        <v>8</v>
      </c>
      <c r="CE40" s="2">
        <f>'[3]60-Mile'!K40</f>
        <v>7</v>
      </c>
      <c r="CF40" s="2">
        <f>'[3]60-Mile'!L40</f>
        <v>9</v>
      </c>
      <c r="CG40" s="2">
        <f>'[3]60-Mile'!M40</f>
        <v>2</v>
      </c>
      <c r="CH40" s="2">
        <f>'[3]60-Mile'!N40</f>
        <v>1</v>
      </c>
      <c r="CI40" s="2">
        <f>'[3]60-Mile'!O40</f>
        <v>0</v>
      </c>
      <c r="CJ40" s="2"/>
      <c r="CK40" s="2">
        <v>35933</v>
      </c>
      <c r="CL40" s="2">
        <v>30177</v>
      </c>
      <c r="CM40" s="2">
        <v>24852</v>
      </c>
      <c r="CN40" s="2">
        <v>38687</v>
      </c>
      <c r="CO40" s="2">
        <v>25958</v>
      </c>
      <c r="CP40" s="2">
        <v>43902</v>
      </c>
      <c r="CQ40" s="2">
        <v>33355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3.0342557747576751E-3</v>
      </c>
      <c r="G41" s="31">
        <f t="shared" si="39"/>
        <v>0.655057769678978</v>
      </c>
      <c r="H41" s="31">
        <f t="shared" si="29"/>
        <v>4.6320430276625265E-3</v>
      </c>
      <c r="I41" s="31">
        <f t="shared" si="40"/>
        <v>3.3959385630347385</v>
      </c>
      <c r="J41" s="31">
        <f t="shared" si="30"/>
        <v>0.30372633375006874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0.26499055658633713</v>
      </c>
      <c r="N41" s="31">
        <f t="shared" si="32"/>
        <v>0.12197434703202062</v>
      </c>
      <c r="O41" s="31">
        <f t="shared" si="41"/>
        <v>0.26573426573426573</v>
      </c>
      <c r="P41" s="31">
        <f t="shared" si="42"/>
        <v>8.4592145015105744E-2</v>
      </c>
      <c r="Q41" s="31">
        <f t="shared" si="43"/>
        <v>0.24789503261421716</v>
      </c>
      <c r="R41" s="31">
        <f t="shared" si="44"/>
        <v>0.18076012306397346</v>
      </c>
      <c r="S41" s="31">
        <f t="shared" si="45"/>
        <v>1.076779379057424</v>
      </c>
      <c r="T41" s="31">
        <f t="shared" si="9"/>
        <v>0.79363053789752369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0.9282206784186825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9.3319306537603453E-2</v>
      </c>
      <c r="AJ41" s="41">
        <f t="shared" si="52"/>
        <v>0.18481873290492198</v>
      </c>
      <c r="AK41" s="41">
        <f t="shared" si="53"/>
        <v>0.2209186587277919</v>
      </c>
      <c r="AL41" s="41">
        <f t="shared" si="54"/>
        <v>5.822089464414093E-3</v>
      </c>
      <c r="AM41" s="41">
        <f t="shared" si="55"/>
        <v>0</v>
      </c>
      <c r="AN41" s="41">
        <f t="shared" si="56"/>
        <v>0.17493803359955937</v>
      </c>
      <c r="AO41" s="41">
        <f t="shared" si="57"/>
        <v>0.13286713286713286</v>
      </c>
      <c r="AP41" s="41">
        <f t="shared" si="58"/>
        <v>0.99630247890839285</v>
      </c>
      <c r="AQ41" s="41">
        <f t="shared" si="59"/>
        <v>0</v>
      </c>
      <c r="AR41" s="41">
        <f t="shared" si="62"/>
        <v>8.0476900149031291E-2</v>
      </c>
      <c r="AS41" s="41">
        <f t="shared" si="60"/>
        <v>4.2296072507552872E-2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2124</v>
      </c>
      <c r="AZ41" s="46">
        <v>0.18028719116848363</v>
      </c>
      <c r="BA41" s="43">
        <v>1.84</v>
      </c>
      <c r="BB41" s="43">
        <v>5.8</v>
      </c>
      <c r="BC41" s="265">
        <f>IF(INDEX('[5]Hospital Capacity'!$I$2:$I$126,MATCH('Data Table'!A41,'[5]Hospital Capacity'!$B$2:$B$126,0))&gt;100,100,INDEX('[5]Hospital Capacity'!$I$2:$I$126,MATCH('Data Table'!A41,'[5]Hospital Capacity'!$B$2:$B$126,0)))</f>
        <v>8.0585482859396318E-2</v>
      </c>
      <c r="BD41" s="45">
        <v>399.77812495288202</v>
      </c>
      <c r="BE41" s="45">
        <f>INDEX('[3]60-Mile'!$S$4:$S$129,MATCH(E41,'[3]60-Mile'!$A$4:$A$129,0))</f>
        <v>557.12520261133545</v>
      </c>
      <c r="BF41" s="47">
        <f t="shared" si="36"/>
        <v>29.942950624665631</v>
      </c>
      <c r="BG41" s="43">
        <f t="shared" si="37"/>
        <v>30</v>
      </c>
      <c r="BH41" s="95">
        <v>457.14285714285717</v>
      </c>
      <c r="BI41" s="45">
        <f>INDEX('[3]60-Mile'!$V$4:$V$129,MATCH(E41,'[3]60-Mile'!$A$4:$A$129,0))</f>
        <v>209</v>
      </c>
      <c r="BJ41" s="47">
        <f t="shared" si="38"/>
        <v>0.4499655373188523</v>
      </c>
      <c r="BK41" s="47">
        <f t="shared" si="26"/>
        <v>30</v>
      </c>
      <c r="BL41" s="95">
        <v>7.7142857142857144</v>
      </c>
      <c r="BM41" s="45">
        <f>INDEX('[3]60-Mile'!$AA$4:$AA$129,MATCH(E41,'[3]60-Mile'!$A$4:$A$129,0))</f>
        <v>4</v>
      </c>
      <c r="BO41" s="20">
        <v>6829174</v>
      </c>
      <c r="BP41" s="38">
        <v>29.942950624665631</v>
      </c>
      <c r="BQ41" s="38">
        <f>INDEX('[3]60-Mile'!$U$4:$U$129,MATCH(E41,'[3]60-Mile'!$A$4:$A$129,0))</f>
        <v>32.664578854435938</v>
      </c>
      <c r="BR41" s="38">
        <v>0.4499655373188523</v>
      </c>
      <c r="BS41" s="38">
        <f>INDEX('[3]60-Mile'!$Z$4:$Z$129,MATCH(E41,'[3]60-Mile'!$A$4:$A$129,0))</f>
        <v>31.710220907230418</v>
      </c>
      <c r="BT41" s="118">
        <f t="shared" si="61"/>
        <v>-0.85644135683736511</v>
      </c>
      <c r="BU41" s="266">
        <v>0.91941451714060363</v>
      </c>
      <c r="BV41" s="2">
        <f>'[3]60-Mile'!B41</f>
        <v>293</v>
      </c>
      <c r="BW41" s="2">
        <f>'[3]60-Mile'!C41</f>
        <v>178</v>
      </c>
      <c r="BX41" s="2">
        <f>'[3]60-Mile'!D41</f>
        <v>195</v>
      </c>
      <c r="BY41" s="2">
        <f>'[3]60-Mile'!E41</f>
        <v>200</v>
      </c>
      <c r="BZ41" s="2">
        <f>'[3]60-Mile'!F41</f>
        <v>275</v>
      </c>
      <c r="CA41" s="2">
        <f>'[3]60-Mile'!G41</f>
        <v>149</v>
      </c>
      <c r="CB41" s="2">
        <f>'[3]60-Mile'!H41</f>
        <v>173</v>
      </c>
      <c r="CC41" s="2">
        <f>'[3]60-Mile'!I41</f>
        <v>7</v>
      </c>
      <c r="CD41" s="2">
        <f>'[3]60-Mile'!J41</f>
        <v>2</v>
      </c>
      <c r="CE41" s="2">
        <f>'[3]60-Mile'!K41</f>
        <v>7</v>
      </c>
      <c r="CF41" s="2">
        <f>'[3]60-Mile'!L41</f>
        <v>4</v>
      </c>
      <c r="CG41" s="2">
        <f>'[3]60-Mile'!M41</f>
        <v>4</v>
      </c>
      <c r="CH41" s="2">
        <f>'[3]60-Mile'!N41</f>
        <v>1</v>
      </c>
      <c r="CI41" s="2">
        <f>'[3]60-Mile'!O41</f>
        <v>3</v>
      </c>
      <c r="CJ41" s="2"/>
      <c r="CK41" s="2">
        <v>4173</v>
      </c>
      <c r="CL41" s="2">
        <v>2379</v>
      </c>
      <c r="CM41" s="2">
        <v>2034</v>
      </c>
      <c r="CN41" s="2">
        <v>3739</v>
      </c>
      <c r="CO41" s="2">
        <v>4247</v>
      </c>
      <c r="CP41" s="2">
        <v>8365</v>
      </c>
      <c r="CQ41" s="2">
        <v>2124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2.5640939088648449E-3</v>
      </c>
      <c r="G42" s="31">
        <f t="shared" si="39"/>
        <v>1.7961819707683446</v>
      </c>
      <c r="H42" s="31">
        <f t="shared" si="29"/>
        <v>1.4275245774613883E-3</v>
      </c>
      <c r="I42" s="31">
        <f t="shared" si="40"/>
        <v>3.2845067518812492</v>
      </c>
      <c r="J42" s="31">
        <f t="shared" si="30"/>
        <v>0.21645099959687322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0.21757023929519204</v>
      </c>
      <c r="N42" s="31">
        <f t="shared" si="32"/>
        <v>2.504730317547188E-2</v>
      </c>
      <c r="O42" s="31">
        <f t="shared" si="41"/>
        <v>4.0868222686404505E-2</v>
      </c>
      <c r="P42" s="31">
        <f t="shared" si="42"/>
        <v>1.8126888217522657E-2</v>
      </c>
      <c r="Q42" s="31">
        <f t="shared" si="43"/>
        <v>0.28900838187763145</v>
      </c>
      <c r="R42" s="31">
        <f t="shared" si="44"/>
        <v>0.27639768658771691</v>
      </c>
      <c r="S42" s="31">
        <f t="shared" si="45"/>
        <v>1.2610986968970814</v>
      </c>
      <c r="T42" s="31">
        <f t="shared" si="9"/>
        <v>0.69569002349361742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0.96976759973750315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0.49179764543534565</v>
      </c>
      <c r="AJ42" s="41">
        <f t="shared" si="52"/>
        <v>0.23534189138434963</v>
      </c>
      <c r="AK42" s="41">
        <f t="shared" si="53"/>
        <v>6.7987525657957584E-2</v>
      </c>
      <c r="AL42" s="41">
        <f t="shared" si="54"/>
        <v>0</v>
      </c>
      <c r="AM42" s="41">
        <f t="shared" si="55"/>
        <v>0</v>
      </c>
      <c r="AN42" s="41">
        <f t="shared" si="56"/>
        <v>0.27639768658771691</v>
      </c>
      <c r="AO42" s="41">
        <f t="shared" si="57"/>
        <v>2.0434111343202253E-2</v>
      </c>
      <c r="AP42" s="41">
        <f t="shared" si="58"/>
        <v>0.98837142416980883</v>
      </c>
      <c r="AQ42" s="41">
        <f t="shared" si="59"/>
        <v>0</v>
      </c>
      <c r="AR42" s="41">
        <f t="shared" si="62"/>
        <v>0.27272727272727271</v>
      </c>
      <c r="AS42" s="41">
        <f t="shared" si="60"/>
        <v>9.0634441087613284E-3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288</v>
      </c>
      <c r="AZ42" s="46">
        <v>0.19896199440679391</v>
      </c>
      <c r="BA42" s="43">
        <v>3.01</v>
      </c>
      <c r="BB42" s="43">
        <v>7.67</v>
      </c>
      <c r="BC42" s="265">
        <f>IF(INDEX('[5]Hospital Capacity'!$I$2:$I$126,MATCH('Data Table'!A42,'[5]Hospital Capacity'!$B$2:$B$126,0))&gt;100,100,INDEX('[5]Hospital Capacity'!$I$2:$I$126,MATCH('Data Table'!A42,'[5]Hospital Capacity'!$B$2:$B$126,0)))</f>
        <v>0.4246897260273973</v>
      </c>
      <c r="BD42" s="45">
        <v>495.98274376100204</v>
      </c>
      <c r="BE42" s="45">
        <f>INDEX('[3]60-Mile'!$S$4:$S$129,MATCH(E42,'[3]60-Mile'!$A$4:$A$129,0))</f>
        <v>186.42634076293331</v>
      </c>
      <c r="BF42" s="47">
        <f t="shared" si="36"/>
        <v>30</v>
      </c>
      <c r="BG42" s="43">
        <f t="shared" si="37"/>
        <v>30</v>
      </c>
      <c r="BH42" s="95">
        <v>720.28571428571433</v>
      </c>
      <c r="BI42" s="45">
        <f>INDEX('[3]60-Mile'!$V$4:$V$129,MATCH(E42,'[3]60-Mile'!$A$4:$A$129,0))</f>
        <v>32.142857142857146</v>
      </c>
      <c r="BJ42" s="47">
        <f t="shared" si="38"/>
        <v>0.68519825610858121</v>
      </c>
      <c r="BK42" s="47">
        <f t="shared" si="26"/>
        <v>30</v>
      </c>
      <c r="BL42" s="95">
        <v>26.142857142857142</v>
      </c>
      <c r="BM42" s="45">
        <f>INDEX('[3]60-Mile'!$AA$4:$AA$129,MATCH(E42,'[3]60-Mile'!$A$4:$A$129,0))</f>
        <v>0.8571428571428571</v>
      </c>
      <c r="BO42" s="20">
        <v>10617423</v>
      </c>
      <c r="BP42" s="38">
        <v>48.73424610665311</v>
      </c>
      <c r="BQ42" s="38">
        <f>INDEX('[3]60-Mile'!$U$4:$U$129,MATCH(E42,'[3]60-Mile'!$A$4:$A$129,0))</f>
        <v>41.142703172147201</v>
      </c>
      <c r="BR42" s="38">
        <v>0.68519825610858121</v>
      </c>
      <c r="BS42" s="38">
        <f>INDEX('[3]60-Mile'!$Z$4:$Z$129,MATCH(E42,'[3]60-Mile'!$A$4:$A$129,0))</f>
        <v>63.537861412527405</v>
      </c>
      <c r="BT42" s="118">
        <f t="shared" si="61"/>
        <v>-0.93953519947500619</v>
      </c>
      <c r="BU42" s="266">
        <v>0.5753102739726027</v>
      </c>
      <c r="BV42" s="2">
        <f>'[3]60-Mile'!B42</f>
        <v>31</v>
      </c>
      <c r="BW42" s="2">
        <f>'[3]60-Mile'!C42</f>
        <v>30</v>
      </c>
      <c r="BX42" s="2">
        <f>'[3]60-Mile'!D42</f>
        <v>25</v>
      </c>
      <c r="BY42" s="2">
        <f>'[3]60-Mile'!E42</f>
        <v>54</v>
      </c>
      <c r="BZ42" s="2">
        <f>'[3]60-Mile'!F42</f>
        <v>24</v>
      </c>
      <c r="CA42" s="2">
        <f>'[3]60-Mile'!G42</f>
        <v>22</v>
      </c>
      <c r="CB42" s="2">
        <f>'[3]60-Mile'!H42</f>
        <v>39</v>
      </c>
      <c r="CC42" s="2">
        <f>'[3]60-Mile'!I42</f>
        <v>2</v>
      </c>
      <c r="CD42" s="2">
        <f>'[3]60-Mile'!J42</f>
        <v>0</v>
      </c>
      <c r="CE42" s="2">
        <f>'[3]60-Mile'!K42</f>
        <v>1</v>
      </c>
      <c r="CF42" s="2">
        <f>'[3]60-Mile'!L42</f>
        <v>1</v>
      </c>
      <c r="CG42" s="2">
        <f>'[3]60-Mile'!M42</f>
        <v>0</v>
      </c>
      <c r="CH42" s="2">
        <f>'[3]60-Mile'!N42</f>
        <v>0</v>
      </c>
      <c r="CI42" s="2">
        <f>'[3]60-Mile'!O42</f>
        <v>2</v>
      </c>
      <c r="CJ42" s="2"/>
      <c r="CK42" s="2">
        <v>1555</v>
      </c>
      <c r="CL42" s="2">
        <v>4089</v>
      </c>
      <c r="CM42" s="2">
        <v>3717</v>
      </c>
      <c r="CN42" s="2">
        <v>8189</v>
      </c>
      <c r="CO42" s="2">
        <v>11137</v>
      </c>
      <c r="CP42" s="2">
        <v>3501</v>
      </c>
      <c r="CQ42" s="2">
        <v>288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2.3635678855582571</v>
      </c>
      <c r="G43" s="31">
        <f t="shared" si="39"/>
        <v>1.3413664435645538</v>
      </c>
      <c r="H43" s="31">
        <f t="shared" si="29"/>
        <v>1.7620597987208477</v>
      </c>
      <c r="I43" s="31">
        <f t="shared" si="40"/>
        <v>2.5002886300381406</v>
      </c>
      <c r="J43" s="31">
        <f t="shared" si="30"/>
        <v>0.90948135074475933</v>
      </c>
      <c r="K43" s="31">
        <f t="shared" si="2"/>
        <v>0.99790625205758976</v>
      </c>
      <c r="L43" s="31">
        <f t="shared" si="3"/>
        <v>0.99060844937877834</v>
      </c>
      <c r="M43" s="31">
        <f t="shared" si="31"/>
        <v>2.2338193106317896</v>
      </c>
      <c r="N43" s="31">
        <f t="shared" si="32"/>
        <v>1.218732569927796</v>
      </c>
      <c r="O43" s="31">
        <f t="shared" si="41"/>
        <v>0.74470983561892645</v>
      </c>
      <c r="P43" s="31">
        <f t="shared" si="42"/>
        <v>1.3897280966767371</v>
      </c>
      <c r="Q43" s="31">
        <f t="shared" si="43"/>
        <v>1.0384388906428774</v>
      </c>
      <c r="R43" s="31">
        <f t="shared" si="44"/>
        <v>1.7130267144037453E-2</v>
      </c>
      <c r="S43" s="31">
        <f t="shared" si="45"/>
        <v>5.5141579731743662E-2</v>
      </c>
      <c r="T43" s="31">
        <f t="shared" si="9"/>
        <v>0.73489816169155664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0.9689076961372225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0.33077068353095762</v>
      </c>
      <c r="AJ43" s="41">
        <f t="shared" si="52"/>
        <v>0.51024123432189172</v>
      </c>
      <c r="AK43" s="41">
        <f t="shared" si="53"/>
        <v>0.40893085097724957</v>
      </c>
      <c r="AL43" s="41">
        <f t="shared" si="54"/>
        <v>0</v>
      </c>
      <c r="AM43" s="41">
        <f t="shared" si="55"/>
        <v>0</v>
      </c>
      <c r="AN43" s="41">
        <f t="shared" si="56"/>
        <v>1.7130267144037453E-2</v>
      </c>
      <c r="AO43" s="41">
        <f t="shared" si="57"/>
        <v>0.37235491780946323</v>
      </c>
      <c r="AP43" s="41">
        <f t="shared" si="58"/>
        <v>0</v>
      </c>
      <c r="AQ43" s="41">
        <f t="shared" si="59"/>
        <v>0</v>
      </c>
      <c r="AR43" s="41">
        <f t="shared" si="62"/>
        <v>5.5141579731743662E-2</v>
      </c>
      <c r="AS43" s="41">
        <f t="shared" si="60"/>
        <v>0.69486404833836857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326</v>
      </c>
      <c r="AZ43" s="46">
        <v>0.1885374811652436</v>
      </c>
      <c r="BA43" s="43">
        <v>2.94</v>
      </c>
      <c r="BB43" s="43">
        <v>6.11</v>
      </c>
      <c r="BC43" s="265">
        <f>IF(INDEX('[5]Hospital Capacity'!$I$2:$I$126,MATCH('Data Table'!A43,'[5]Hospital Capacity'!$B$2:$B$126,0))&gt;100,100,INDEX('[5]Hospital Capacity'!$I$2:$I$126,MATCH('Data Table'!A43,'[5]Hospital Capacity'!$B$2:$B$126,0)))</f>
        <v>0.28563559071598871</v>
      </c>
      <c r="BD43" s="45">
        <v>1019.4374780622549</v>
      </c>
      <c r="BE43" s="45">
        <f>INDEX('[3]60-Mile'!$S$4:$S$129,MATCH(E43,'[3]60-Mile'!$A$4:$A$129,0))</f>
        <v>1012.8591286044885</v>
      </c>
      <c r="BF43" s="47">
        <f t="shared" si="36"/>
        <v>30</v>
      </c>
      <c r="BG43" s="43">
        <f t="shared" si="37"/>
        <v>30</v>
      </c>
      <c r="BH43" s="95">
        <v>47.857142857142854</v>
      </c>
      <c r="BI43" s="45">
        <f>INDEX('[3]60-Mile'!$V$4:$V$129,MATCH(E43,'[3]60-Mile'!$A$4:$A$129,0))</f>
        <v>585.71428571428567</v>
      </c>
      <c r="BJ43" s="47">
        <f t="shared" si="38"/>
        <v>30</v>
      </c>
      <c r="BK43" s="47">
        <f t="shared" si="26"/>
        <v>30</v>
      </c>
      <c r="BL43" s="95">
        <v>5.2857142857142856</v>
      </c>
      <c r="BM43" s="45">
        <f>INDEX('[3]60-Mile'!$AA$4:$AA$129,MATCH(E43,'[3]60-Mile'!$A$4:$A$129,0))</f>
        <v>65.714285714285708</v>
      </c>
      <c r="BO43" s="20">
        <v>973764</v>
      </c>
      <c r="BP43" s="38">
        <v>144.34762298136448</v>
      </c>
      <c r="BQ43" s="38">
        <f>INDEX('[3]60-Mile'!$U$4:$U$129,MATCH(E43,'[3]60-Mile'!$A$4:$A$129,0))</f>
        <v>101.33738458400376</v>
      </c>
      <c r="BR43" s="38">
        <v>0</v>
      </c>
      <c r="BS43" s="38">
        <f>INDEX('[3]60-Mile'!$Z$4:$Z$129,MATCH(E43,'[3]60-Mile'!$A$4:$A$129,0))</f>
        <v>64.016037217884062</v>
      </c>
      <c r="BT43" s="118">
        <f t="shared" si="61"/>
        <v>-0.93781539227444499</v>
      </c>
      <c r="BU43" s="266">
        <v>0.71436440928401135</v>
      </c>
      <c r="BV43" s="2">
        <f>'[3]60-Mile'!B43</f>
        <v>627</v>
      </c>
      <c r="BW43" s="2">
        <f>'[3]60-Mile'!C43</f>
        <v>654</v>
      </c>
      <c r="BX43" s="2">
        <f>'[3]60-Mile'!D43</f>
        <v>558</v>
      </c>
      <c r="BY43" s="2">
        <f>'[3]60-Mile'!E43</f>
        <v>632</v>
      </c>
      <c r="BZ43" s="2">
        <f>'[3]60-Mile'!F43</f>
        <v>664</v>
      </c>
      <c r="CA43" s="2">
        <f>'[3]60-Mile'!G43</f>
        <v>502</v>
      </c>
      <c r="CB43" s="2">
        <f>'[3]60-Mile'!H43</f>
        <v>463</v>
      </c>
      <c r="CC43" s="2">
        <f>'[3]60-Mile'!I43</f>
        <v>91</v>
      </c>
      <c r="CD43" s="2">
        <f>'[3]60-Mile'!J43</f>
        <v>59</v>
      </c>
      <c r="CE43" s="2">
        <f>'[3]60-Mile'!K43</f>
        <v>121</v>
      </c>
      <c r="CF43" s="2">
        <f>'[3]60-Mile'!L43</f>
        <v>97</v>
      </c>
      <c r="CG43" s="2">
        <f>'[3]60-Mile'!M43</f>
        <v>45</v>
      </c>
      <c r="CH43" s="2">
        <f>'[3]60-Mile'!N43</f>
        <v>36</v>
      </c>
      <c r="CI43" s="2">
        <f>'[3]60-Mile'!O43</f>
        <v>11</v>
      </c>
      <c r="CJ43" s="2"/>
      <c r="CK43" s="2">
        <v>588</v>
      </c>
      <c r="CL43" s="2">
        <v>649</v>
      </c>
      <c r="CM43" s="2">
        <v>550</v>
      </c>
      <c r="CN43" s="2">
        <v>186</v>
      </c>
      <c r="CO43" s="2">
        <v>392</v>
      </c>
      <c r="CP43" s="2">
        <v>650</v>
      </c>
      <c r="CQ43" s="2">
        <v>326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4.949398559231049E-2</v>
      </c>
      <c r="G44" s="31">
        <f t="shared" si="39"/>
        <v>1.0072634078799323</v>
      </c>
      <c r="H44" s="31">
        <f t="shared" si="29"/>
        <v>4.9137082917053876E-2</v>
      </c>
      <c r="I44" s="31">
        <f t="shared" si="40"/>
        <v>3.1563756313782085</v>
      </c>
      <c r="J44" s="31">
        <f t="shared" si="30"/>
        <v>0.41482328153128378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0.7899087010921122</v>
      </c>
      <c r="N44" s="31">
        <f t="shared" si="32"/>
        <v>0.54673070332802953</v>
      </c>
      <c r="O44" s="31">
        <f t="shared" si="41"/>
        <v>0.87875760603033326</v>
      </c>
      <c r="P44" s="31">
        <f t="shared" si="42"/>
        <v>0.37160120845921452</v>
      </c>
      <c r="Q44" s="31">
        <f t="shared" si="43"/>
        <v>0.24900961258353987</v>
      </c>
      <c r="R44" s="31">
        <f t="shared" si="44"/>
        <v>5.7284494629578631E-3</v>
      </c>
      <c r="S44" s="31">
        <f t="shared" si="45"/>
        <v>1.0432190760059612E-2</v>
      </c>
      <c r="T44" s="31">
        <f t="shared" si="9"/>
        <v>0.65468345522693205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0.96331832273539864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4.1638241138260722E-2</v>
      </c>
      <c r="AJ44" s="41">
        <f t="shared" si="52"/>
        <v>3.8932540563819881E-2</v>
      </c>
      <c r="AK44" s="41">
        <f t="shared" si="53"/>
        <v>0.37843993861389175</v>
      </c>
      <c r="AL44" s="41">
        <f t="shared" si="54"/>
        <v>0</v>
      </c>
      <c r="AM44" s="41">
        <f t="shared" si="55"/>
        <v>0</v>
      </c>
      <c r="AN44" s="41">
        <f t="shared" si="56"/>
        <v>5.7284494629578631E-3</v>
      </c>
      <c r="AO44" s="41">
        <f t="shared" si="57"/>
        <v>0.43937880301516663</v>
      </c>
      <c r="AP44" s="41">
        <f t="shared" si="58"/>
        <v>0</v>
      </c>
      <c r="AQ44" s="41">
        <f t="shared" si="59"/>
        <v>0</v>
      </c>
      <c r="AR44" s="41">
        <f t="shared" si="62"/>
        <v>1.0432190760059612E-2</v>
      </c>
      <c r="AS44" s="41">
        <f t="shared" si="60"/>
        <v>0.18580060422960726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573</v>
      </c>
      <c r="AZ44" s="46">
        <v>0.21222590223846505</v>
      </c>
      <c r="BA44" s="43">
        <v>2.75</v>
      </c>
      <c r="BB44" s="43">
        <v>9.68</v>
      </c>
      <c r="BC44" s="265">
        <f>IF(INDEX('[5]Hospital Capacity'!$I$2:$I$126,MATCH('Data Table'!A44,'[5]Hospital Capacity'!$B$2:$B$126,0))&gt;100,100,INDEX('[5]Hospital Capacity'!$I$2:$I$126,MATCH('Data Table'!A44,'[5]Hospital Capacity'!$B$2:$B$126,0)))</f>
        <v>3.5956522739382241E-2</v>
      </c>
      <c r="BD44" s="45">
        <v>121.98619851861851</v>
      </c>
      <c r="BE44" s="45">
        <f>INDEX('[3]60-Mile'!$S$4:$S$129,MATCH(E44,'[3]60-Mile'!$A$4:$A$129,0))</f>
        <v>938.95039411120035</v>
      </c>
      <c r="BF44" s="47">
        <f t="shared" si="36"/>
        <v>30</v>
      </c>
      <c r="BG44" s="43">
        <f t="shared" si="37"/>
        <v>30</v>
      </c>
      <c r="BH44" s="95">
        <v>18.285714285714285</v>
      </c>
      <c r="BI44" s="45">
        <f>INDEX('[3]60-Mile'!$V$4:$V$129,MATCH(E44,'[3]60-Mile'!$A$4:$A$129,0))</f>
        <v>691.14285714285711</v>
      </c>
      <c r="BJ44" s="47">
        <f t="shared" si="38"/>
        <v>30</v>
      </c>
      <c r="BK44" s="47">
        <f t="shared" si="26"/>
        <v>30</v>
      </c>
      <c r="BL44" s="95">
        <v>1</v>
      </c>
      <c r="BM44" s="45">
        <f>INDEX('[3]60-Mile'!$AA$4:$AA$129,MATCH(E44,'[3]60-Mile'!$A$4:$A$129,0))</f>
        <v>17.571428571428573</v>
      </c>
      <c r="BO44" s="20">
        <v>1792147</v>
      </c>
      <c r="BP44" s="38">
        <v>93.617763402181467</v>
      </c>
      <c r="BQ44" s="38">
        <f>INDEX('[3]60-Mile'!$U$4:$U$129,MATCH(E44,'[3]60-Mile'!$A$4:$A$129,0))</f>
        <v>45.071873902567752</v>
      </c>
      <c r="BR44" s="38">
        <v>0</v>
      </c>
      <c r="BS44" s="38">
        <f>INDEX('[3]60-Mile'!$Z$4:$Z$129,MATCH(E44,'[3]60-Mile'!$A$4:$A$129,0))</f>
        <v>65.608869830685052</v>
      </c>
      <c r="BT44" s="118">
        <f t="shared" si="61"/>
        <v>-0.92663664547079727</v>
      </c>
      <c r="BU44" s="266">
        <v>0.96404347726061779</v>
      </c>
      <c r="BV44" s="2">
        <f>'[3]60-Mile'!B44</f>
        <v>720</v>
      </c>
      <c r="BW44" s="2">
        <f>'[3]60-Mile'!C44</f>
        <v>664</v>
      </c>
      <c r="BX44" s="2">
        <f>'[3]60-Mile'!D44</f>
        <v>924</v>
      </c>
      <c r="BY44" s="2">
        <f>'[3]60-Mile'!E44</f>
        <v>568</v>
      </c>
      <c r="BZ44" s="2">
        <f>'[3]60-Mile'!F44</f>
        <v>668</v>
      </c>
      <c r="CA44" s="2">
        <f>'[3]60-Mile'!G44</f>
        <v>857</v>
      </c>
      <c r="CB44" s="2">
        <f>'[3]60-Mile'!H44</f>
        <v>437</v>
      </c>
      <c r="CC44" s="2">
        <f>'[3]60-Mile'!I44</f>
        <v>24</v>
      </c>
      <c r="CD44" s="2">
        <f>'[3]60-Mile'!J44</f>
        <v>29</v>
      </c>
      <c r="CE44" s="2">
        <f>'[3]60-Mile'!K44</f>
        <v>14</v>
      </c>
      <c r="CF44" s="2">
        <f>'[3]60-Mile'!L44</f>
        <v>24</v>
      </c>
      <c r="CG44" s="2">
        <f>'[3]60-Mile'!M44</f>
        <v>14</v>
      </c>
      <c r="CH44" s="2">
        <f>'[3]60-Mile'!N44</f>
        <v>13</v>
      </c>
      <c r="CI44" s="2">
        <f>'[3]60-Mile'!O44</f>
        <v>5</v>
      </c>
      <c r="CJ44" s="2"/>
      <c r="CK44" s="2">
        <v>2925</v>
      </c>
      <c r="CL44" s="2">
        <v>2071</v>
      </c>
      <c r="CM44" s="2">
        <v>2199</v>
      </c>
      <c r="CN44" s="2">
        <v>1085</v>
      </c>
      <c r="CO44" s="2">
        <v>1954</v>
      </c>
      <c r="CP44" s="2">
        <v>1708</v>
      </c>
      <c r="CQ44" s="2">
        <v>573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6.943809567315929E-3</v>
      </c>
      <c r="G45" s="31">
        <f t="shared" si="39"/>
        <v>0.72347796732115355</v>
      </c>
      <c r="H45" s="31">
        <f t="shared" si="29"/>
        <v>9.5978175990998164E-3</v>
      </c>
      <c r="I45" s="31">
        <f t="shared" si="40"/>
        <v>3.219307287908463</v>
      </c>
      <c r="J45" s="31">
        <f t="shared" si="30"/>
        <v>0.25065966489066654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0.82547568723540909</v>
      </c>
      <c r="N45" s="31">
        <f t="shared" si="32"/>
        <v>0.122776340539619</v>
      </c>
      <c r="O45" s="31">
        <f t="shared" si="41"/>
        <v>0.24085138077692514</v>
      </c>
      <c r="P45" s="31">
        <f t="shared" si="42"/>
        <v>6.0422960725075532E-2</v>
      </c>
      <c r="Q45" s="31">
        <f t="shared" si="43"/>
        <v>0.77348369669998307</v>
      </c>
      <c r="R45" s="31">
        <f t="shared" si="44"/>
        <v>0.733942012985077</v>
      </c>
      <c r="S45" s="31">
        <f t="shared" si="45"/>
        <v>9.9850968703427717E-2</v>
      </c>
      <c r="T45" s="31">
        <f t="shared" si="9"/>
        <v>0.65441486548169625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0.99798601525197439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0.19150791204302267</v>
      </c>
      <c r="AJ45" s="41">
        <f t="shared" si="52"/>
        <v>0.12836397482847683</v>
      </c>
      <c r="AK45" s="41">
        <f t="shared" si="53"/>
        <v>0.13918224212992542</v>
      </c>
      <c r="AL45" s="41">
        <f t="shared" si="54"/>
        <v>0.58032042113710125</v>
      </c>
      <c r="AM45" s="41">
        <f t="shared" si="55"/>
        <v>5.4129012236374785E-2</v>
      </c>
      <c r="AN45" s="41">
        <f t="shared" si="56"/>
        <v>0.15362159184797575</v>
      </c>
      <c r="AO45" s="41">
        <f t="shared" si="57"/>
        <v>9.3361184270275177E-2</v>
      </c>
      <c r="AP45" s="41">
        <f t="shared" si="58"/>
        <v>0</v>
      </c>
      <c r="AQ45" s="41">
        <f t="shared" si="59"/>
        <v>0</v>
      </c>
      <c r="AR45" s="41">
        <f t="shared" si="62"/>
        <v>9.9850968703427717E-2</v>
      </c>
      <c r="AS45" s="41">
        <f t="shared" si="60"/>
        <v>3.0211480362537766E-2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-959</v>
      </c>
      <c r="AZ45" s="46">
        <v>0.20754618908668565</v>
      </c>
      <c r="BA45" s="43">
        <v>1.73</v>
      </c>
      <c r="BB45" s="43">
        <v>4.3899999999999997</v>
      </c>
      <c r="BC45" s="265">
        <f>IF(INDEX('[5]Hospital Capacity'!$I$2:$I$126,MATCH('Data Table'!A45,'[5]Hospital Capacity'!$B$2:$B$126,0))&gt;100,100,INDEX('[5]Hospital Capacity'!$I$2:$I$126,MATCH('Data Table'!A45,'[5]Hospital Capacity'!$B$2:$B$126,0)))</f>
        <v>0.16537582774645973</v>
      </c>
      <c r="BD45" s="45">
        <v>292.27873963910446</v>
      </c>
      <c r="BE45" s="45">
        <f>INDEX('[3]60-Mile'!$S$4:$S$129,MATCH(E45,'[3]60-Mile'!$A$4:$A$129,0))</f>
        <v>358.99944498316182</v>
      </c>
      <c r="BF45" s="47">
        <f t="shared" si="36"/>
        <v>24.313567711041411</v>
      </c>
      <c r="BG45" s="43">
        <f t="shared" si="37"/>
        <v>28.990780897534407</v>
      </c>
      <c r="BH45" s="95">
        <v>401.85714285714283</v>
      </c>
      <c r="BI45" s="45">
        <f>INDEX('[3]60-Mile'!$V$4:$V$129,MATCH(E45,'[3]60-Mile'!$A$4:$A$129,0))</f>
        <v>146.85714285714286</v>
      </c>
      <c r="BJ45" s="47">
        <f t="shared" si="38"/>
        <v>30</v>
      </c>
      <c r="BK45" s="47">
        <f t="shared" si="26"/>
        <v>30</v>
      </c>
      <c r="BL45" s="95">
        <v>9.5714285714285712</v>
      </c>
      <c r="BM45" s="45">
        <f>INDEX('[3]60-Mile'!$AA$4:$AA$129,MATCH(E45,'[3]60-Mile'!$A$4:$A$129,0))</f>
        <v>2.8571428571428572</v>
      </c>
      <c r="BO45" s="20">
        <v>5148714</v>
      </c>
      <c r="BP45" s="38">
        <v>24.313567711041411</v>
      </c>
      <c r="BQ45" s="38">
        <f>INDEX('[3]60-Mile'!$U$4:$U$129,MATCH(E45,'[3]60-Mile'!$A$4:$A$129,0))</f>
        <v>28.990780897534407</v>
      </c>
      <c r="BR45" s="38">
        <v>0</v>
      </c>
      <c r="BS45" s="38">
        <f>INDEX('[3]60-Mile'!$Z$4:$Z$129,MATCH(E45,'[3]60-Mile'!$A$4:$A$129,0))</f>
        <v>62.971785550552333</v>
      </c>
      <c r="BT45" s="118">
        <f t="shared" si="61"/>
        <v>-0.99597203050394878</v>
      </c>
      <c r="BU45" s="266">
        <v>0.83462417225354024</v>
      </c>
      <c r="BV45" s="2">
        <f>'[3]60-Mile'!B45</f>
        <v>101</v>
      </c>
      <c r="BW45" s="2">
        <f>'[3]60-Mile'!C45</f>
        <v>115</v>
      </c>
      <c r="BX45" s="2">
        <f>'[3]60-Mile'!D45</f>
        <v>141</v>
      </c>
      <c r="BY45" s="2">
        <f>'[3]60-Mile'!E45</f>
        <v>213</v>
      </c>
      <c r="BZ45" s="2">
        <f>'[3]60-Mile'!F45</f>
        <v>182</v>
      </c>
      <c r="CA45" s="2">
        <f>'[3]60-Mile'!G45</f>
        <v>116</v>
      </c>
      <c r="CB45" s="2">
        <f>'[3]60-Mile'!H45</f>
        <v>160</v>
      </c>
      <c r="CC45" s="2">
        <f>'[3]60-Mile'!I45</f>
        <v>0</v>
      </c>
      <c r="CD45" s="2">
        <f>'[3]60-Mile'!J45</f>
        <v>5</v>
      </c>
      <c r="CE45" s="2">
        <f>'[3]60-Mile'!K45</f>
        <v>3</v>
      </c>
      <c r="CF45" s="2">
        <f>'[3]60-Mile'!L45</f>
        <v>3</v>
      </c>
      <c r="CG45" s="2">
        <f>'[3]60-Mile'!M45</f>
        <v>2</v>
      </c>
      <c r="CH45" s="2">
        <f>'[3]60-Mile'!N45</f>
        <v>1</v>
      </c>
      <c r="CI45" s="2">
        <f>'[3]60-Mile'!O45</f>
        <v>6</v>
      </c>
      <c r="CJ45" s="2"/>
      <c r="CK45" s="2">
        <v>1788</v>
      </c>
      <c r="CL45" s="2">
        <v>4386</v>
      </c>
      <c r="CM45" s="2">
        <v>-4032</v>
      </c>
      <c r="CN45" s="2">
        <v>0</v>
      </c>
      <c r="CO45" s="2">
        <v>-1770</v>
      </c>
      <c r="CP45" s="2">
        <v>1662</v>
      </c>
      <c r="CQ45" s="2">
        <v>-959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1.5983998417173056E-2</v>
      </c>
      <c r="G46" s="31">
        <f t="shared" si="39"/>
        <v>1.1549336200185367</v>
      </c>
      <c r="H46" s="31">
        <f t="shared" si="29"/>
        <v>1.3839755064811873E-2</v>
      </c>
      <c r="I46" s="31">
        <f t="shared" si="40"/>
        <v>3.4647459024842799</v>
      </c>
      <c r="J46" s="31">
        <f t="shared" si="30"/>
        <v>0.47545257365243748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0.18191558224975646</v>
      </c>
      <c r="N46" s="31">
        <f t="shared" si="32"/>
        <v>8.8339810375118483E-2</v>
      </c>
      <c r="O46" s="31">
        <f t="shared" si="41"/>
        <v>0.11315956770502225</v>
      </c>
      <c r="P46" s="31">
        <f t="shared" si="42"/>
        <v>7.8549848942598186E-2</v>
      </c>
      <c r="Q46" s="31">
        <f t="shared" si="43"/>
        <v>0.15129072288319881</v>
      </c>
      <c r="R46" s="31">
        <f t="shared" si="44"/>
        <v>9.4960066097493814E-2</v>
      </c>
      <c r="S46" s="31">
        <f t="shared" si="45"/>
        <v>0.10432190760059612</v>
      </c>
      <c r="T46" s="31">
        <f t="shared" si="9"/>
        <v>0.71713259215647507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0.97628476386594554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0.50644504617974218</v>
      </c>
      <c r="AJ46" s="41">
        <f t="shared" si="52"/>
        <v>0.28702421014285789</v>
      </c>
      <c r="AK46" s="41">
        <f t="shared" si="53"/>
        <v>0.32223274893086251</v>
      </c>
      <c r="AL46" s="41">
        <f t="shared" si="54"/>
        <v>0</v>
      </c>
      <c r="AM46" s="41">
        <f t="shared" si="55"/>
        <v>0</v>
      </c>
      <c r="AN46" s="41">
        <f t="shared" si="56"/>
        <v>9.4960066097493814E-2</v>
      </c>
      <c r="AO46" s="41">
        <f t="shared" si="57"/>
        <v>5.6579783852511126E-2</v>
      </c>
      <c r="AP46" s="41">
        <f t="shared" si="58"/>
        <v>0</v>
      </c>
      <c r="AQ46" s="41">
        <f t="shared" si="59"/>
        <v>0</v>
      </c>
      <c r="AR46" s="41">
        <f t="shared" si="62"/>
        <v>0.10432190760059612</v>
      </c>
      <c r="AS46" s="41">
        <f t="shared" si="60"/>
        <v>3.9274924471299093E-2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0</v>
      </c>
      <c r="AZ46" s="46">
        <v>0.19215750081353725</v>
      </c>
      <c r="BA46" s="43">
        <v>1.1200000000000001</v>
      </c>
      <c r="BB46" s="43">
        <v>3.17</v>
      </c>
      <c r="BC46" s="265">
        <f>IF(INDEX('[5]Hospital Capacity'!$I$2:$I$126,MATCH('Data Table'!A46,'[5]Hospital Capacity'!$B$2:$B$126,0))&gt;100,100,INDEX('[5]Hospital Capacity'!$I$2:$I$126,MATCH('Data Table'!A46,'[5]Hospital Capacity'!$B$2:$B$126,0)))</f>
        <v>0.43733842548110191</v>
      </c>
      <c r="BD46" s="45">
        <v>594.39459933227624</v>
      </c>
      <c r="BE46" s="45">
        <f>INDEX('[3]60-Mile'!$S$4:$S$129,MATCH(E46,'[3]60-Mile'!$A$4:$A$129,0))</f>
        <v>802.70644675430935</v>
      </c>
      <c r="BF46" s="47">
        <f t="shared" si="36"/>
        <v>30</v>
      </c>
      <c r="BG46" s="43">
        <f t="shared" si="37"/>
        <v>30</v>
      </c>
      <c r="BH46" s="95">
        <v>249.71428571428572</v>
      </c>
      <c r="BI46" s="45">
        <f>INDEX('[3]60-Mile'!$V$4:$V$129,MATCH(E46,'[3]60-Mile'!$A$4:$A$129,0))</f>
        <v>89</v>
      </c>
      <c r="BJ46" s="47">
        <f t="shared" si="38"/>
        <v>30</v>
      </c>
      <c r="BK46" s="47">
        <f t="shared" si="26"/>
        <v>30</v>
      </c>
      <c r="BL46" s="95">
        <v>10</v>
      </c>
      <c r="BM46" s="45">
        <f>INDEX('[3]60-Mile'!$AA$4:$AA$129,MATCH(E46,'[3]60-Mile'!$A$4:$A$129,0))</f>
        <v>3.7142857142857144</v>
      </c>
      <c r="BO46" s="20">
        <v>2976149</v>
      </c>
      <c r="BP46" s="38">
        <v>0</v>
      </c>
      <c r="BQ46" s="38">
        <f>INDEX('[3]60-Mile'!$U$4:$U$129,MATCH(E46,'[3]60-Mile'!$A$4:$A$129,0))</f>
        <v>53.445571394298391</v>
      </c>
      <c r="BR46" s="38">
        <v>-1</v>
      </c>
      <c r="BS46" s="38">
        <f>INDEX('[3]60-Mile'!$Z$4:$Z$129,MATCH(E46,'[3]60-Mile'!$A$4:$A$129,0))</f>
        <v>43.134154025787517</v>
      </c>
      <c r="BT46" s="118">
        <f t="shared" si="61"/>
        <v>-0.95256952773189107</v>
      </c>
      <c r="BU46" s="266">
        <v>0.56266157451889809</v>
      </c>
      <c r="BV46" s="2">
        <f>'[3]60-Mile'!B46</f>
        <v>78</v>
      </c>
      <c r="BW46" s="2">
        <f>'[3]60-Mile'!C46</f>
        <v>112</v>
      </c>
      <c r="BX46" s="2">
        <f>'[3]60-Mile'!D46</f>
        <v>59</v>
      </c>
      <c r="BY46" s="2">
        <f>'[3]60-Mile'!E46</f>
        <v>77</v>
      </c>
      <c r="BZ46" s="2">
        <f>'[3]60-Mile'!F46</f>
        <v>88</v>
      </c>
      <c r="CA46" s="2">
        <f>'[3]60-Mile'!G46</f>
        <v>78</v>
      </c>
      <c r="CB46" s="2">
        <f>'[3]60-Mile'!H46</f>
        <v>131</v>
      </c>
      <c r="CC46" s="2">
        <f>'[3]60-Mile'!I46</f>
        <v>3</v>
      </c>
      <c r="CD46" s="2">
        <f>'[3]60-Mile'!J46</f>
        <v>7</v>
      </c>
      <c r="CE46" s="2">
        <f>'[3]60-Mile'!K46</f>
        <v>4</v>
      </c>
      <c r="CF46" s="2">
        <f>'[3]60-Mile'!L46</f>
        <v>3</v>
      </c>
      <c r="CG46" s="2">
        <f>'[3]60-Mile'!M46</f>
        <v>1</v>
      </c>
      <c r="CH46" s="2">
        <f>'[3]60-Mile'!N46</f>
        <v>4</v>
      </c>
      <c r="CI46" s="2">
        <f>'[3]60-Mile'!O46</f>
        <v>4</v>
      </c>
      <c r="CJ46" s="2"/>
      <c r="CK46" s="2">
        <v>0</v>
      </c>
      <c r="CL46" s="2">
        <v>-2142</v>
      </c>
      <c r="CM46" s="2">
        <v>6138</v>
      </c>
      <c r="CN46" s="2">
        <v>-90</v>
      </c>
      <c r="CO46" s="2">
        <v>5116</v>
      </c>
      <c r="CP46" s="2">
        <v>-17</v>
      </c>
      <c r="CQ46" s="2">
        <v>0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7.2429126141000076E-9</v>
      </c>
      <c r="G47" s="31">
        <f t="shared" si="39"/>
        <v>0.94055309637087792</v>
      </c>
      <c r="H47" s="31">
        <f t="shared" si="29"/>
        <v>7.700695093181629E-9</v>
      </c>
      <c r="I47" s="31">
        <f t="shared" si="40"/>
        <v>3.2165756107617769</v>
      </c>
      <c r="J47" s="31">
        <f t="shared" si="30"/>
        <v>1.3273918075526005E-2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8.3954724032765694E-3</v>
      </c>
      <c r="N47" s="31">
        <f t="shared" si="32"/>
        <v>6.0459643591570533E-4</v>
      </c>
      <c r="O47" s="31">
        <f t="shared" si="41"/>
        <v>1.2714558169103624E-3</v>
      </c>
      <c r="P47" s="31">
        <f t="shared" si="42"/>
        <v>0</v>
      </c>
      <c r="Q47" s="31">
        <f t="shared" si="43"/>
        <v>3.4646103001927844E-2</v>
      </c>
      <c r="R47" s="31">
        <f t="shared" si="44"/>
        <v>3.4646103001927844E-2</v>
      </c>
      <c r="S47" s="31">
        <f t="shared" si="45"/>
        <v>1.7883755588673618E-2</v>
      </c>
      <c r="T47" s="31">
        <f t="shared" si="9"/>
        <v>0.52448490315229779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0.90663257224321692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3.2372674295040565E-2</v>
      </c>
      <c r="AJ47" s="41">
        <f t="shared" si="52"/>
        <v>3.5773383162535831E-2</v>
      </c>
      <c r="AK47" s="41">
        <f t="shared" si="53"/>
        <v>1.2484405367803448E-2</v>
      </c>
      <c r="AL47" s="41">
        <f t="shared" si="54"/>
        <v>0</v>
      </c>
      <c r="AM47" s="41">
        <f t="shared" si="55"/>
        <v>0</v>
      </c>
      <c r="AN47" s="41">
        <f t="shared" si="56"/>
        <v>3.4646103001927844E-2</v>
      </c>
      <c r="AO47" s="41">
        <f t="shared" si="57"/>
        <v>6.3572790845518119E-4</v>
      </c>
      <c r="AP47" s="41">
        <f t="shared" si="58"/>
        <v>0</v>
      </c>
      <c r="AQ47" s="41">
        <f t="shared" si="59"/>
        <v>0</v>
      </c>
      <c r="AR47" s="41">
        <f t="shared" si="62"/>
        <v>1.7883755588673618E-2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3078</v>
      </c>
      <c r="AZ47" s="46">
        <v>0.27214555437215582</v>
      </c>
      <c r="BA47" s="43">
        <v>2.74</v>
      </c>
      <c r="BB47" s="43">
        <v>9.08</v>
      </c>
      <c r="BC47" s="265">
        <f>IF(INDEX('[5]Hospital Capacity'!$I$2:$I$126,MATCH('Data Table'!A47,'[5]Hospital Capacity'!$B$2:$B$126,0))&gt;100,100,INDEX('[5]Hospital Capacity'!$I$2:$I$126,MATCH('Data Table'!A47,'[5]Hospital Capacity'!$B$2:$B$126,0)))</f>
        <v>2.795528263451675E-2</v>
      </c>
      <c r="BD47" s="45">
        <v>115.97062976376448</v>
      </c>
      <c r="BE47" s="45">
        <f>INDEX('[3]60-Mile'!$S$4:$S$129,MATCH(E47,'[3]60-Mile'!$A$4:$A$129,0))</f>
        <v>51.889029048909883</v>
      </c>
      <c r="BF47" s="47">
        <f t="shared" si="36"/>
        <v>30</v>
      </c>
      <c r="BG47" s="43">
        <f t="shared" si="37"/>
        <v>30</v>
      </c>
      <c r="BH47" s="95">
        <v>93.285714285714292</v>
      </c>
      <c r="BI47" s="45">
        <f>INDEX('[3]60-Mile'!$V$4:$V$129,MATCH(E47,'[3]60-Mile'!$A$4:$A$129,0))</f>
        <v>1</v>
      </c>
      <c r="BJ47" s="47">
        <f t="shared" si="38"/>
        <v>30</v>
      </c>
      <c r="BK47" s="47">
        <f t="shared" si="26"/>
        <v>30</v>
      </c>
      <c r="BL47" s="95">
        <v>1.7142857142857142</v>
      </c>
      <c r="BM47" s="45">
        <f>INDEX('[3]60-Mile'!$AA$4:$AA$129,MATCH(E47,'[3]60-Mile'!$A$4:$A$129,0))</f>
        <v>0</v>
      </c>
      <c r="BO47" s="20">
        <v>4217737</v>
      </c>
      <c r="BP47" s="38">
        <v>52.037780296561785</v>
      </c>
      <c r="BQ47" s="38">
        <f>INDEX('[3]60-Mile'!$U$4:$U$129,MATCH(E47,'[3]60-Mile'!$A$4:$A$129,0))</f>
        <v>39.854958300808882</v>
      </c>
      <c r="BR47" s="38">
        <v>0</v>
      </c>
      <c r="BS47" s="38">
        <f>INDEX('[3]60-Mile'!$Z$4:$Z$129,MATCH(E47,'[3]60-Mile'!$A$4:$A$129,0))</f>
        <v>0</v>
      </c>
      <c r="BT47" s="118">
        <f t="shared" si="61"/>
        <v>-0.81326514448643383</v>
      </c>
      <c r="BU47" s="266">
        <v>0.97204471736548326</v>
      </c>
      <c r="BV47" s="2">
        <f>'[3]60-Mile'!B47</f>
        <v>0</v>
      </c>
      <c r="BW47" s="2">
        <f>'[3]60-Mile'!C47</f>
        <v>1</v>
      </c>
      <c r="BX47" s="2">
        <f>'[3]60-Mile'!D47</f>
        <v>1</v>
      </c>
      <c r="BY47" s="2">
        <f>'[3]60-Mile'!E47</f>
        <v>1</v>
      </c>
      <c r="BZ47" s="2">
        <f>'[3]60-Mile'!F47</f>
        <v>0</v>
      </c>
      <c r="CA47" s="2">
        <f>'[3]60-Mile'!G47</f>
        <v>0</v>
      </c>
      <c r="CB47" s="2">
        <f>'[3]60-Mile'!H47</f>
        <v>4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1819</v>
      </c>
      <c r="CL47" s="2">
        <v>1894</v>
      </c>
      <c r="CM47" s="2">
        <v>2974</v>
      </c>
      <c r="CN47" s="2">
        <v>1993</v>
      </c>
      <c r="CO47" s="2">
        <v>781</v>
      </c>
      <c r="CP47" s="2">
        <v>339</v>
      </c>
      <c r="CQ47" s="2">
        <v>3078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0.24404917960353381</v>
      </c>
      <c r="G48" s="31">
        <f t="shared" si="39"/>
        <v>1.0402910555040537</v>
      </c>
      <c r="H48" s="31">
        <f t="shared" si="29"/>
        <v>0.23459701812516723</v>
      </c>
      <c r="I48" s="31">
        <f t="shared" si="40"/>
        <v>3.1401401917328111</v>
      </c>
      <c r="J48" s="31">
        <f t="shared" si="30"/>
        <v>0.78837088830797375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0.49499743352235581</v>
      </c>
      <c r="N48" s="31">
        <f t="shared" si="32"/>
        <v>0.12667279944897172</v>
      </c>
      <c r="O48" s="31">
        <f t="shared" si="41"/>
        <v>8.1554808827536102E-2</v>
      </c>
      <c r="P48" s="31">
        <f t="shared" si="42"/>
        <v>0.10271903323262839</v>
      </c>
      <c r="Q48" s="31">
        <f t="shared" si="43"/>
        <v>0.57248833535432808</v>
      </c>
      <c r="R48" s="31">
        <f t="shared" si="44"/>
        <v>0.35351142935830354</v>
      </c>
      <c r="S48" s="31">
        <f t="shared" si="45"/>
        <v>1.3806684302378853</v>
      </c>
      <c r="T48" s="31">
        <f t="shared" si="9"/>
        <v>2.1318045848436507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0.20733056055018262</v>
      </c>
      <c r="AJ48" s="41">
        <f t="shared" si="52"/>
        <v>1</v>
      </c>
      <c r="AK48" s="41">
        <f t="shared" si="53"/>
        <v>0.12890527054933057</v>
      </c>
      <c r="AL48" s="41">
        <f t="shared" si="54"/>
        <v>0</v>
      </c>
      <c r="AM48" s="41">
        <f t="shared" si="55"/>
        <v>0</v>
      </c>
      <c r="AN48" s="41">
        <f t="shared" si="56"/>
        <v>0.35351142935830354</v>
      </c>
      <c r="AO48" s="41">
        <f t="shared" si="57"/>
        <v>4.0777404413768051E-2</v>
      </c>
      <c r="AP48" s="41">
        <f t="shared" si="58"/>
        <v>0.89631671637797461</v>
      </c>
      <c r="AQ48" s="41">
        <f t="shared" si="59"/>
        <v>0</v>
      </c>
      <c r="AR48" s="41">
        <f t="shared" si="62"/>
        <v>0.4843517138599106</v>
      </c>
      <c r="AS48" s="41">
        <f t="shared" si="60"/>
        <v>5.1359516616314195E-2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43143</v>
      </c>
      <c r="AZ48" s="46">
        <v>0.19915885067738573</v>
      </c>
      <c r="BA48" s="43">
        <v>2.44</v>
      </c>
      <c r="BB48" s="43">
        <v>6.51</v>
      </c>
      <c r="BC48" s="265">
        <f>IF(INDEX('[5]Hospital Capacity'!$I$2:$I$126,MATCH('Data Table'!A48,'[5]Hospital Capacity'!$B$2:$B$126,0))&gt;100,100,INDEX('[5]Hospital Capacity'!$I$2:$I$126,MATCH('Data Table'!A48,'[5]Hospital Capacity'!$B$2:$B$126,0)))</f>
        <v>0.17903940731399748</v>
      </c>
      <c r="BD48" s="45">
        <v>1952.0208077284553</v>
      </c>
      <c r="BE48" s="45">
        <f>INDEX('[3]60-Mile'!$S$4:$S$129,MATCH(E48,'[3]60-Mile'!$A$4:$A$129,0))</f>
        <v>334.08848282848243</v>
      </c>
      <c r="BF48" s="47">
        <f t="shared" si="36"/>
        <v>30</v>
      </c>
      <c r="BG48" s="43">
        <f t="shared" si="37"/>
        <v>30</v>
      </c>
      <c r="BH48" s="95">
        <v>920.28571428571433</v>
      </c>
      <c r="BI48" s="45">
        <f>INDEX('[3]60-Mile'!$V$4:$V$129,MATCH(E48,'[3]60-Mile'!$A$4:$A$129,0))</f>
        <v>64.142857142857139</v>
      </c>
      <c r="BJ48" s="47">
        <f t="shared" si="38"/>
        <v>3.4155134417951341</v>
      </c>
      <c r="BK48" s="47">
        <f t="shared" si="26"/>
        <v>30</v>
      </c>
      <c r="BL48" s="95">
        <v>46.428571428571431</v>
      </c>
      <c r="BM48" s="45">
        <f>INDEX('[3]60-Mile'!$AA$4:$AA$129,MATCH(E48,'[3]60-Mile'!$A$4:$A$129,0))</f>
        <v>4.8571428571428568</v>
      </c>
      <c r="BO48" s="20">
        <v>19453561</v>
      </c>
      <c r="BP48" s="38">
        <v>384.77320284218035</v>
      </c>
      <c r="BQ48" s="38">
        <f>INDEX('[3]60-Mile'!$U$4:$U$129,MATCH(E48,'[3]60-Mile'!$A$4:$A$129,0))</f>
        <v>59.206288665194791</v>
      </c>
      <c r="BR48" s="38">
        <v>3.4155134417951341</v>
      </c>
      <c r="BS48" s="38">
        <f>INDEX('[3]60-Mile'!$Z$4:$Z$129,MATCH(E48,'[3]60-Mile'!$A$4:$A$129,0))</f>
        <v>42.464515302421674</v>
      </c>
      <c r="BT48" s="118">
        <f t="shared" si="61"/>
        <v>1</v>
      </c>
      <c r="BU48" s="266">
        <v>0.82096059268600252</v>
      </c>
      <c r="BV48" s="2">
        <f>'[3]60-Mile'!B48</f>
        <v>51</v>
      </c>
      <c r="BW48" s="2">
        <f>'[3]60-Mile'!C48</f>
        <v>63</v>
      </c>
      <c r="BX48" s="2">
        <f>'[3]60-Mile'!D48</f>
        <v>55</v>
      </c>
      <c r="BY48" s="2">
        <f>'[3]60-Mile'!E48</f>
        <v>66</v>
      </c>
      <c r="BZ48" s="2">
        <f>'[3]60-Mile'!F48</f>
        <v>115</v>
      </c>
      <c r="CA48" s="2">
        <f>'[3]60-Mile'!G48</f>
        <v>48</v>
      </c>
      <c r="CB48" s="2">
        <f>'[3]60-Mile'!H48</f>
        <v>51</v>
      </c>
      <c r="CC48" s="2">
        <f>'[3]60-Mile'!I48</f>
        <v>7</v>
      </c>
      <c r="CD48" s="2">
        <f>'[3]60-Mile'!J48</f>
        <v>4</v>
      </c>
      <c r="CE48" s="2">
        <f>'[3]60-Mile'!K48</f>
        <v>7</v>
      </c>
      <c r="CF48" s="2">
        <f>'[3]60-Mile'!L48</f>
        <v>5</v>
      </c>
      <c r="CG48" s="2">
        <f>'[3]60-Mile'!M48</f>
        <v>4</v>
      </c>
      <c r="CH48" s="2">
        <f>'[3]60-Mile'!N48</f>
        <v>4</v>
      </c>
      <c r="CI48" s="2">
        <f>'[3]60-Mile'!O48</f>
        <v>3</v>
      </c>
      <c r="CJ48" s="2"/>
      <c r="CK48" s="2">
        <v>51192</v>
      </c>
      <c r="CL48" s="2">
        <v>53079</v>
      </c>
      <c r="CM48" s="2">
        <v>55730</v>
      </c>
      <c r="CN48" s="2">
        <v>66815</v>
      </c>
      <c r="CO48" s="2">
        <v>52625</v>
      </c>
      <c r="CP48" s="2">
        <v>51034</v>
      </c>
      <c r="CQ48" s="2">
        <v>43143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3.7148810646068267</v>
      </c>
      <c r="G49" s="31">
        <f t="shared" si="39"/>
        <v>2.5159200704127778</v>
      </c>
      <c r="H49" s="31">
        <f t="shared" si="29"/>
        <v>1.4765497156661815</v>
      </c>
      <c r="I49" s="31">
        <f t="shared" si="40"/>
        <v>2.1377022987320897</v>
      </c>
      <c r="J49" s="31">
        <f t="shared" si="30"/>
        <v>0.85407196359150706</v>
      </c>
      <c r="K49" s="31">
        <f t="shared" si="2"/>
        <v>0.99060844937877834</v>
      </c>
      <c r="L49" s="31">
        <f t="shared" si="3"/>
        <v>0.99060844937877834</v>
      </c>
      <c r="M49" s="31">
        <f t="shared" si="31"/>
        <v>2.0686761746573588</v>
      </c>
      <c r="N49" s="31">
        <f t="shared" si="32"/>
        <v>1.1012871737972114</v>
      </c>
      <c r="O49" s="31">
        <f t="shared" si="41"/>
        <v>1.4610843701752791</v>
      </c>
      <c r="P49" s="31">
        <f t="shared" si="42"/>
        <v>0.98187311178247738</v>
      </c>
      <c r="Q49" s="31">
        <f t="shared" si="43"/>
        <v>0.9963586198835287</v>
      </c>
      <c r="R49" s="31">
        <f t="shared" si="44"/>
        <v>0.25915725695400715</v>
      </c>
      <c r="S49" s="31">
        <f t="shared" si="45"/>
        <v>1.1673211459457373</v>
      </c>
      <c r="T49" s="31">
        <f t="shared" si="9"/>
        <v>0.7508112342451434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0.9405535063700754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1</v>
      </c>
      <c r="AJ49" s="41">
        <f t="shared" si="52"/>
        <v>0.48339594935021468</v>
      </c>
      <c r="AK49" s="41">
        <f t="shared" si="53"/>
        <v>0.38331295621623912</v>
      </c>
      <c r="AL49" s="41">
        <f t="shared" si="54"/>
        <v>0</v>
      </c>
      <c r="AM49" s="41">
        <f t="shared" si="55"/>
        <v>0</v>
      </c>
      <c r="AN49" s="41">
        <f t="shared" si="56"/>
        <v>0.25915725695400715</v>
      </c>
      <c r="AO49" s="41">
        <f t="shared" si="57"/>
        <v>0.73054218508763957</v>
      </c>
      <c r="AP49" s="41">
        <f t="shared" si="58"/>
        <v>0.92141950660147498</v>
      </c>
      <c r="AQ49" s="41">
        <f t="shared" si="59"/>
        <v>0</v>
      </c>
      <c r="AR49" s="41">
        <f t="shared" si="62"/>
        <v>0.24590163934426229</v>
      </c>
      <c r="AS49" s="41">
        <f t="shared" si="60"/>
        <v>0.49093655589123869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1579</v>
      </c>
      <c r="AZ49" s="46">
        <v>0.18847068714041618</v>
      </c>
      <c r="BA49" s="43">
        <v>2.96</v>
      </c>
      <c r="BB49" s="43">
        <v>3.95</v>
      </c>
      <c r="BC49" s="265">
        <f>IF(INDEX('[5]Hospital Capacity'!$I$2:$I$126,MATCH('Data Table'!A49,'[5]Hospital Capacity'!$B$2:$B$126,0))&gt;100,100,INDEX('[5]Hospital Capacity'!$I$2:$I$126,MATCH('Data Table'!A49,'[5]Hospital Capacity'!$B$2:$B$126,0)))</f>
        <v>0.86354566755084083</v>
      </c>
      <c r="BD49" s="45">
        <v>968.31952571675447</v>
      </c>
      <c r="BE49" s="45">
        <f>INDEX('[3]60-Mile'!$S$4:$S$129,MATCH(E49,'[3]60-Mile'!$A$4:$A$129,0))</f>
        <v>950.76239107150877</v>
      </c>
      <c r="BF49" s="47">
        <f t="shared" si="36"/>
        <v>30</v>
      </c>
      <c r="BG49" s="43">
        <f t="shared" si="37"/>
        <v>30</v>
      </c>
      <c r="BH49" s="95">
        <v>675.57142857142856</v>
      </c>
      <c r="BI49" s="45">
        <f>INDEX('[3]60-Mile'!$V$4:$V$129,MATCH(E49,'[3]60-Mile'!$A$4:$A$129,0))</f>
        <v>1149.1428571428571</v>
      </c>
      <c r="BJ49" s="47">
        <f t="shared" si="38"/>
        <v>2.670972168519735</v>
      </c>
      <c r="BK49" s="47">
        <f t="shared" si="26"/>
        <v>30</v>
      </c>
      <c r="BL49" s="95">
        <v>23.571428571428573</v>
      </c>
      <c r="BM49" s="45">
        <f>INDEX('[3]60-Mile'!$AA$4:$AA$129,MATCH(E49,'[3]60-Mile'!$A$4:$A$129,0))</f>
        <v>46.428571428571431</v>
      </c>
      <c r="BO49" s="20">
        <v>6045680</v>
      </c>
      <c r="BP49" s="38">
        <v>81.311217056394668</v>
      </c>
      <c r="BQ49" s="38">
        <f>INDEX('[3]60-Mile'!$U$4:$U$129,MATCH(E49,'[3]60-Mile'!$A$4:$A$129,0))</f>
        <v>57.865637130565496</v>
      </c>
      <c r="BR49" s="38">
        <v>2.670972168519735</v>
      </c>
      <c r="BS49" s="38">
        <f>INDEX('[3]60-Mile'!$Z$4:$Z$129,MATCH(E49,'[3]60-Mile'!$A$4:$A$129,0))</f>
        <v>68.387448140928313</v>
      </c>
      <c r="BT49" s="118">
        <f t="shared" si="61"/>
        <v>-0.88110701274015069</v>
      </c>
      <c r="BU49" s="266">
        <v>0.13645433244915917</v>
      </c>
      <c r="BV49" s="2">
        <f>'[3]60-Mile'!B49</f>
        <v>1180</v>
      </c>
      <c r="BW49" s="2">
        <f>'[3]60-Mile'!C49</f>
        <v>1205</v>
      </c>
      <c r="BX49" s="2">
        <f>'[3]60-Mile'!D49</f>
        <v>1284</v>
      </c>
      <c r="BY49" s="2">
        <f>'[3]60-Mile'!E49</f>
        <v>1205</v>
      </c>
      <c r="BZ49" s="2">
        <f>'[3]60-Mile'!F49</f>
        <v>1129</v>
      </c>
      <c r="CA49" s="2">
        <f>'[3]60-Mile'!G49</f>
        <v>1260</v>
      </c>
      <c r="CB49" s="2">
        <f>'[3]60-Mile'!H49</f>
        <v>781</v>
      </c>
      <c r="CC49" s="2">
        <f>'[3]60-Mile'!I49</f>
        <v>55</v>
      </c>
      <c r="CD49" s="2">
        <f>'[3]60-Mile'!J49</f>
        <v>64</v>
      </c>
      <c r="CE49" s="2">
        <f>'[3]60-Mile'!K49</f>
        <v>62</v>
      </c>
      <c r="CF49" s="2">
        <f>'[3]60-Mile'!L49</f>
        <v>48</v>
      </c>
      <c r="CG49" s="2">
        <f>'[3]60-Mile'!M49</f>
        <v>49</v>
      </c>
      <c r="CH49" s="2">
        <f>'[3]60-Mile'!N49</f>
        <v>32</v>
      </c>
      <c r="CI49" s="2">
        <f>'[3]60-Mile'!O49</f>
        <v>15</v>
      </c>
      <c r="CJ49" s="2"/>
      <c r="CK49" s="2">
        <v>3740</v>
      </c>
      <c r="CL49" s="2">
        <v>633</v>
      </c>
      <c r="CM49" s="2">
        <v>1588</v>
      </c>
      <c r="CN49" s="2">
        <v>2530</v>
      </c>
      <c r="CO49" s="2">
        <v>2517</v>
      </c>
      <c r="CP49" s="2">
        <v>2390</v>
      </c>
      <c r="CQ49" s="2">
        <v>1579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13.262933352351942</v>
      </c>
      <c r="G50" s="31">
        <f t="shared" si="39"/>
        <v>1.7719730191249767</v>
      </c>
      <c r="H50" s="31">
        <f t="shared" si="29"/>
        <v>7.4848393340104868</v>
      </c>
      <c r="I50" s="31">
        <f t="shared" si="40"/>
        <v>2.7019688691887436</v>
      </c>
      <c r="J50" s="31">
        <f t="shared" si="30"/>
        <v>1.525385504816243</v>
      </c>
      <c r="K50" s="31">
        <f t="shared" si="2"/>
        <v>0.99901865736464734</v>
      </c>
      <c r="L50" s="31">
        <f t="shared" si="3"/>
        <v>0.99960692442466192</v>
      </c>
      <c r="M50" s="31">
        <f t="shared" si="31"/>
        <v>2.3916436497094309</v>
      </c>
      <c r="N50" s="31">
        <f t="shared" si="32"/>
        <v>1.1794616110078291</v>
      </c>
      <c r="O50" s="31">
        <f t="shared" si="41"/>
        <v>0.55181182453909727</v>
      </c>
      <c r="P50" s="31">
        <f t="shared" si="42"/>
        <v>1.3987915407854985</v>
      </c>
      <c r="Q50" s="31">
        <f t="shared" si="43"/>
        <v>1.2143141633407764</v>
      </c>
      <c r="R50" s="31">
        <f t="shared" si="44"/>
        <v>0.17774717708620216</v>
      </c>
      <c r="S50" s="31">
        <f t="shared" si="45"/>
        <v>1.7783500415580642</v>
      </c>
      <c r="T50" s="31">
        <f t="shared" si="9"/>
        <v>0.74104464892065658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0.71790636102373784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0.62298501975690201</v>
      </c>
      <c r="AJ50" s="41">
        <f t="shared" si="52"/>
        <v>0.94330417431406266</v>
      </c>
      <c r="AK50" s="41">
        <f t="shared" si="53"/>
        <v>0.58360686266902317</v>
      </c>
      <c r="AL50" s="41">
        <f t="shared" si="54"/>
        <v>0</v>
      </c>
      <c r="AM50" s="41">
        <f t="shared" si="55"/>
        <v>0</v>
      </c>
      <c r="AN50" s="41">
        <f t="shared" si="56"/>
        <v>0.17774717708620216</v>
      </c>
      <c r="AO50" s="41">
        <f t="shared" si="57"/>
        <v>0.27590591226954864</v>
      </c>
      <c r="AP50" s="41">
        <f t="shared" si="58"/>
        <v>0.98401323082781078</v>
      </c>
      <c r="AQ50" s="41">
        <f t="shared" si="59"/>
        <v>0</v>
      </c>
      <c r="AR50" s="41">
        <f t="shared" si="62"/>
        <v>0.79433681073025331</v>
      </c>
      <c r="AS50" s="41">
        <f t="shared" si="60"/>
        <v>0.69939577039274925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11418</v>
      </c>
      <c r="AZ50" s="46">
        <v>0.22149198563331449</v>
      </c>
      <c r="BA50" s="43">
        <v>2.71</v>
      </c>
      <c r="BB50" s="43">
        <v>4.63</v>
      </c>
      <c r="BC50" s="265">
        <f>IF(INDEX('[5]Hospital Capacity'!$I$2:$I$126,MATCH('Data Table'!A50,'[5]Hospital Capacity'!$B$2:$B$126,0))&gt;100,100,INDEX('[5]Hospital Capacity'!$I$2:$I$126,MATCH('Data Table'!A50,'[5]Hospital Capacity'!$B$2:$B$126,0)))</f>
        <v>0.53797601476014767</v>
      </c>
      <c r="BD50" s="45">
        <v>1844.0623890094796</v>
      </c>
      <c r="BE50" s="45">
        <f>INDEX('[3]60-Mile'!$S$4:$S$129,MATCH(E50,'[3]60-Mile'!$A$4:$A$129,0))</f>
        <v>1436.2666940005433</v>
      </c>
      <c r="BF50" s="47">
        <f t="shared" si="36"/>
        <v>30</v>
      </c>
      <c r="BG50" s="43">
        <f t="shared" si="37"/>
        <v>30</v>
      </c>
      <c r="BH50" s="95">
        <v>464.42857142857144</v>
      </c>
      <c r="BI50" s="45">
        <f>INDEX('[3]60-Mile'!$V$4:$V$129,MATCH(E50,'[3]60-Mile'!$A$4:$A$129,0))</f>
        <v>434</v>
      </c>
      <c r="BJ50" s="47">
        <f t="shared" si="38"/>
        <v>0.81446097117496608</v>
      </c>
      <c r="BK50" s="47">
        <f t="shared" si="26"/>
        <v>30</v>
      </c>
      <c r="BL50" s="95">
        <v>76.142857142857139</v>
      </c>
      <c r="BM50" s="45">
        <f>INDEX('[3]60-Mile'!$AA$4:$AA$129,MATCH(E50,'[3]60-Mile'!$A$4:$A$129,0))</f>
        <v>66.142857142857139</v>
      </c>
      <c r="BO50" s="20">
        <v>8882190</v>
      </c>
      <c r="BP50" s="38">
        <v>381.68637424706276</v>
      </c>
      <c r="BQ50" s="38">
        <f>INDEX('[3]60-Mile'!$U$4:$U$129,MATCH(E50,'[3]60-Mile'!$A$4:$A$129,0))</f>
        <v>146.0110196632458</v>
      </c>
      <c r="BR50" s="38">
        <v>0.81446097117496608</v>
      </c>
      <c r="BS50" s="38">
        <f>INDEX('[3]60-Mile'!$Z$4:$Z$129,MATCH(E50,'[3]60-Mile'!$A$4:$A$129,0))</f>
        <v>65.191899236070611</v>
      </c>
      <c r="BT50" s="118">
        <f t="shared" si="61"/>
        <v>-0.43581272204747568</v>
      </c>
      <c r="BU50" s="266">
        <v>0.46202398523985233</v>
      </c>
      <c r="BV50" s="2">
        <f>'[3]60-Mile'!B50</f>
        <v>518</v>
      </c>
      <c r="BW50" s="2">
        <f>'[3]60-Mile'!C50</f>
        <v>540</v>
      </c>
      <c r="BX50" s="2">
        <f>'[3]60-Mile'!D50</f>
        <v>401</v>
      </c>
      <c r="BY50" s="2">
        <f>'[3]60-Mile'!E50</f>
        <v>572</v>
      </c>
      <c r="BZ50" s="2">
        <f>'[3]60-Mile'!F50</f>
        <v>410</v>
      </c>
      <c r="CA50" s="2">
        <f>'[3]60-Mile'!G50</f>
        <v>255</v>
      </c>
      <c r="CB50" s="2">
        <f>'[3]60-Mile'!H50</f>
        <v>342</v>
      </c>
      <c r="CC50" s="2">
        <f>'[3]60-Mile'!I50</f>
        <v>61</v>
      </c>
      <c r="CD50" s="2">
        <f>'[3]60-Mile'!J50</f>
        <v>77</v>
      </c>
      <c r="CE50" s="2">
        <f>'[3]60-Mile'!K50</f>
        <v>122</v>
      </c>
      <c r="CF50" s="2">
        <f>'[3]60-Mile'!L50</f>
        <v>93</v>
      </c>
      <c r="CG50" s="2">
        <f>'[3]60-Mile'!M50</f>
        <v>43</v>
      </c>
      <c r="CH50" s="2">
        <f>'[3]60-Mile'!N50</f>
        <v>48</v>
      </c>
      <c r="CI50" s="2">
        <f>'[3]60-Mile'!O50</f>
        <v>19</v>
      </c>
      <c r="CJ50" s="2"/>
      <c r="CK50" s="2">
        <v>14513</v>
      </c>
      <c r="CL50" s="2">
        <v>15689</v>
      </c>
      <c r="CM50" s="2">
        <v>53102</v>
      </c>
      <c r="CN50" s="2">
        <v>-5013</v>
      </c>
      <c r="CO50" s="2">
        <v>38267</v>
      </c>
      <c r="CP50" s="2">
        <v>11334</v>
      </c>
      <c r="CQ50" s="2">
        <v>11418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2.9025267250521779E-3</v>
      </c>
      <c r="G51" s="31">
        <f t="shared" si="39"/>
        <v>1.1499806790271223</v>
      </c>
      <c r="H51" s="31">
        <f t="shared" si="29"/>
        <v>2.5239786876312571E-3</v>
      </c>
      <c r="I51" s="31">
        <f t="shared" si="40"/>
        <v>3.4816513761467891</v>
      </c>
      <c r="J51" s="31">
        <f t="shared" si="30"/>
        <v>0.23235280618084717</v>
      </c>
      <c r="K51" s="31">
        <f t="shared" si="2"/>
        <v>0.84095064225573535</v>
      </c>
      <c r="L51" s="31">
        <f t="shared" si="3"/>
        <v>0.84095064225573535</v>
      </c>
      <c r="M51" s="31">
        <f t="shared" si="31"/>
        <v>0.40638497559061104</v>
      </c>
      <c r="N51" s="31">
        <f t="shared" si="32"/>
        <v>0.22166482905815094</v>
      </c>
      <c r="O51" s="31">
        <f t="shared" si="41"/>
        <v>0.26246480791935334</v>
      </c>
      <c r="P51" s="31">
        <f t="shared" si="42"/>
        <v>0.20845921450151059</v>
      </c>
      <c r="Q51" s="31">
        <f t="shared" si="43"/>
        <v>0.31105263392521953</v>
      </c>
      <c r="R51" s="31">
        <f t="shared" si="44"/>
        <v>0.15356651060313964</v>
      </c>
      <c r="S51" s="31">
        <f t="shared" si="45"/>
        <v>0.24292101341281666</v>
      </c>
      <c r="T51" s="31">
        <f t="shared" si="9"/>
        <v>0.75547691042910803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0.74270779117919938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0.23972932003260461</v>
      </c>
      <c r="AJ51" s="41">
        <f t="shared" si="52"/>
        <v>0.14993785118495953</v>
      </c>
      <c r="AK51" s="41">
        <f t="shared" si="53"/>
        <v>0.15020746039517047</v>
      </c>
      <c r="AL51" s="41">
        <f t="shared" si="54"/>
        <v>0</v>
      </c>
      <c r="AM51" s="41">
        <f t="shared" si="55"/>
        <v>0</v>
      </c>
      <c r="AN51" s="41">
        <f t="shared" si="56"/>
        <v>0.15356651060313964</v>
      </c>
      <c r="AO51" s="41">
        <f t="shared" si="57"/>
        <v>0.13123240395967667</v>
      </c>
      <c r="AP51" s="41">
        <f t="shared" si="58"/>
        <v>0</v>
      </c>
      <c r="AQ51" s="41">
        <f t="shared" si="59"/>
        <v>0</v>
      </c>
      <c r="AR51" s="41">
        <f t="shared" si="62"/>
        <v>0.24292101341281666</v>
      </c>
      <c r="AS51" s="41">
        <f t="shared" si="60"/>
        <v>0.10422960725075529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10322</v>
      </c>
      <c r="AZ51" s="46">
        <v>0.21453848315151045</v>
      </c>
      <c r="BA51" s="43">
        <v>3.09</v>
      </c>
      <c r="BB51" s="43">
        <v>5.66</v>
      </c>
      <c r="BC51" s="265">
        <f>IF(INDEX('[5]Hospital Capacity'!$I$2:$I$126,MATCH('Data Table'!A51,'[5]Hospital Capacity'!$B$2:$B$126,0))&gt;100,100,INDEX('[5]Hospital Capacity'!$I$2:$I$126,MATCH('Data Table'!A51,'[5]Hospital Capacity'!$B$2:$B$126,0)))</f>
        <v>0.2070172156990647</v>
      </c>
      <c r="BD51" s="45">
        <v>333.35904050616233</v>
      </c>
      <c r="BE51" s="45">
        <f>INDEX('[3]60-Mile'!$S$4:$S$129,MATCH(E51,'[3]60-Mile'!$A$4:$A$129,0))</f>
        <v>385.72412674361317</v>
      </c>
      <c r="BF51" s="47">
        <f t="shared" si="36"/>
        <v>30</v>
      </c>
      <c r="BG51" s="43">
        <f t="shared" si="37"/>
        <v>30</v>
      </c>
      <c r="BH51" s="95">
        <v>401.71428571428572</v>
      </c>
      <c r="BI51" s="45">
        <f>INDEX('[3]60-Mile'!$V$4:$V$129,MATCH(E51,'[3]60-Mile'!$A$4:$A$129,0))</f>
        <v>206.42857142857142</v>
      </c>
      <c r="BJ51" s="47">
        <f t="shared" si="38"/>
        <v>30</v>
      </c>
      <c r="BK51" s="47">
        <f t="shared" si="26"/>
        <v>30</v>
      </c>
      <c r="BL51" s="95">
        <v>23.285714285714285</v>
      </c>
      <c r="BM51" s="45">
        <f>INDEX('[3]60-Mile'!$AA$4:$AA$129,MATCH(E51,'[3]60-Mile'!$A$4:$A$129,0))</f>
        <v>9.8571428571428577</v>
      </c>
      <c r="BO51" s="20">
        <v>11689100</v>
      </c>
      <c r="BP51" s="38">
        <v>83.176113926307778</v>
      </c>
      <c r="BQ51" s="38">
        <f>INDEX('[3]60-Mile'!$U$4:$U$129,MATCH(E51,'[3]60-Mile'!$A$4:$A$129,0))</f>
        <v>64.085748879142329</v>
      </c>
      <c r="BR51" s="38">
        <v>-1.4982964498672584</v>
      </c>
      <c r="BS51" s="38">
        <f>INDEX('[3]60-Mile'!$Z$4:$Z$129,MATCH(E51,'[3]60-Mile'!$A$4:$A$129,0))</f>
        <v>52.814043388340153</v>
      </c>
      <c r="BT51" s="118">
        <f t="shared" si="61"/>
        <v>-0.48541558235839877</v>
      </c>
      <c r="BU51" s="266">
        <v>0.79298278430093527</v>
      </c>
      <c r="BV51" s="2">
        <f>'[3]60-Mile'!B51</f>
        <v>143</v>
      </c>
      <c r="BW51" s="2">
        <f>'[3]60-Mile'!C51</f>
        <v>208</v>
      </c>
      <c r="BX51" s="2">
        <f>'[3]60-Mile'!D51</f>
        <v>238</v>
      </c>
      <c r="BY51" s="2">
        <f>'[3]60-Mile'!E51</f>
        <v>238</v>
      </c>
      <c r="BZ51" s="2">
        <f>'[3]60-Mile'!F51</f>
        <v>191</v>
      </c>
      <c r="CA51" s="2">
        <f>'[3]60-Mile'!G51</f>
        <v>229</v>
      </c>
      <c r="CB51" s="2">
        <f>'[3]60-Mile'!H51</f>
        <v>198</v>
      </c>
      <c r="CC51" s="2">
        <f>'[3]60-Mile'!I51</f>
        <v>18</v>
      </c>
      <c r="CD51" s="2">
        <f>'[3]60-Mile'!J51</f>
        <v>22</v>
      </c>
      <c r="CE51" s="2">
        <f>'[3]60-Mile'!K51</f>
        <v>7</v>
      </c>
      <c r="CF51" s="2">
        <f>'[3]60-Mile'!L51</f>
        <v>8</v>
      </c>
      <c r="CG51" s="2">
        <f>'[3]60-Mile'!M51</f>
        <v>4</v>
      </c>
      <c r="CH51" s="2">
        <f>'[3]60-Mile'!N51</f>
        <v>3</v>
      </c>
      <c r="CI51" s="2">
        <f>'[3]60-Mile'!O51</f>
        <v>7</v>
      </c>
      <c r="CJ51" s="2"/>
      <c r="CK51" s="2">
        <v>11777</v>
      </c>
      <c r="CL51" s="2">
        <v>6246</v>
      </c>
      <c r="CM51" s="2">
        <v>4184</v>
      </c>
      <c r="CN51" s="2">
        <v>8801</v>
      </c>
      <c r="CO51" s="2">
        <v>6848</v>
      </c>
      <c r="CP51" s="2">
        <v>4184</v>
      </c>
      <c r="CQ51" s="2">
        <v>10322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5.6408790832113438E-3</v>
      </c>
      <c r="G52" s="31">
        <f t="shared" si="39"/>
        <v>0.8103327165243015</v>
      </c>
      <c r="H52" s="31">
        <f t="shared" si="29"/>
        <v>6.9611888649965129E-3</v>
      </c>
      <c r="I52" s="31">
        <f t="shared" si="40"/>
        <v>3.2799711369961861</v>
      </c>
      <c r="J52" s="31">
        <f t="shared" si="30"/>
        <v>0.28553056883522182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0.42474389251219097</v>
      </c>
      <c r="N52" s="31">
        <f t="shared" si="32"/>
        <v>0.15443951957566582</v>
      </c>
      <c r="O52" s="31">
        <f t="shared" si="41"/>
        <v>0.18399782036145673</v>
      </c>
      <c r="P52" s="31">
        <f t="shared" si="42"/>
        <v>0.15407854984894259</v>
      </c>
      <c r="Q52" s="31">
        <f t="shared" si="43"/>
        <v>0.3057861350478141</v>
      </c>
      <c r="R52" s="31">
        <f t="shared" si="44"/>
        <v>0.15356651060313964</v>
      </c>
      <c r="S52" s="31">
        <f t="shared" si="45"/>
        <v>0.24292101341281666</v>
      </c>
      <c r="T52" s="31">
        <f t="shared" si="9"/>
        <v>0.98793520963112247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0.74270779117919938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0.23972932003260461</v>
      </c>
      <c r="AJ52" s="41">
        <f t="shared" si="52"/>
        <v>0.14993785118495953</v>
      </c>
      <c r="AK52" s="41">
        <f t="shared" si="53"/>
        <v>0.15681902255063604</v>
      </c>
      <c r="AL52" s="41">
        <f t="shared" si="54"/>
        <v>0</v>
      </c>
      <c r="AM52" s="41">
        <f t="shared" si="55"/>
        <v>0</v>
      </c>
      <c r="AN52" s="41">
        <f t="shared" si="56"/>
        <v>0.15356651060313964</v>
      </c>
      <c r="AO52" s="41">
        <f t="shared" si="57"/>
        <v>9.1998910180728366E-2</v>
      </c>
      <c r="AP52" s="41">
        <f t="shared" si="58"/>
        <v>0</v>
      </c>
      <c r="AQ52" s="41">
        <f t="shared" si="59"/>
        <v>0</v>
      </c>
      <c r="AR52" s="41">
        <f t="shared" si="62"/>
        <v>0.24292101341281666</v>
      </c>
      <c r="AS52" s="41">
        <f t="shared" si="60"/>
        <v>7.7039274924471296E-2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10322</v>
      </c>
      <c r="AZ52" s="46">
        <v>0.17172159606858609</v>
      </c>
      <c r="BA52" s="43">
        <v>1.41</v>
      </c>
      <c r="BB52" s="43">
        <v>4.97</v>
      </c>
      <c r="BC52" s="265">
        <f>IF(INDEX('[5]Hospital Capacity'!$I$2:$I$126,MATCH('Data Table'!A52,'[5]Hospital Capacity'!$B$2:$B$126,0))&gt;100,100,INDEX('[5]Hospital Capacity'!$I$2:$I$126,MATCH('Data Table'!A52,'[5]Hospital Capacity'!$B$2:$B$126,0)))</f>
        <v>0.2070172156990647</v>
      </c>
      <c r="BD52" s="45">
        <v>333.35904050616233</v>
      </c>
      <c r="BE52" s="45">
        <f>INDEX('[3]60-Mile'!$S$4:$S$129,MATCH(E52,'[3]60-Mile'!$A$4:$A$129,0))</f>
        <v>401.75028516455336</v>
      </c>
      <c r="BF52" s="47">
        <f t="shared" si="36"/>
        <v>30</v>
      </c>
      <c r="BG52" s="43">
        <f t="shared" si="37"/>
        <v>30</v>
      </c>
      <c r="BH52" s="95">
        <v>401.71428571428572</v>
      </c>
      <c r="BI52" s="45">
        <f>INDEX('[3]60-Mile'!$V$4:$V$129,MATCH(E52,'[3]60-Mile'!$A$4:$A$129,0))</f>
        <v>144.71428571428572</v>
      </c>
      <c r="BJ52" s="47">
        <f t="shared" si="38"/>
        <v>30</v>
      </c>
      <c r="BK52" s="47">
        <f t="shared" si="26"/>
        <v>30</v>
      </c>
      <c r="BL52" s="95">
        <v>23.285714285714285</v>
      </c>
      <c r="BM52" s="45">
        <f>INDEX('[3]60-Mile'!$AA$4:$AA$129,MATCH(E52,'[3]60-Mile'!$A$4:$A$129,0))</f>
        <v>7.2857142857142856</v>
      </c>
      <c r="BO52" s="20">
        <v>11689100</v>
      </c>
      <c r="BP52" s="38">
        <v>83.176113926307778</v>
      </c>
      <c r="BQ52" s="38">
        <f>INDEX('[3]60-Mile'!$U$4:$U$129,MATCH(E52,'[3]60-Mile'!$A$4:$A$129,0))</f>
        <v>59.979828164446197</v>
      </c>
      <c r="BR52" s="38">
        <v>-1.4982964498672584</v>
      </c>
      <c r="BS52" s="38">
        <f>INDEX('[3]60-Mile'!$Z$4:$Z$129,MATCH(E52,'[3]60-Mile'!$A$4:$A$129,0))</f>
        <v>52.929865036433512</v>
      </c>
      <c r="BT52" s="118">
        <f t="shared" si="61"/>
        <v>-0.48541558235839877</v>
      </c>
      <c r="BU52" s="266">
        <v>0.79298278430093527</v>
      </c>
      <c r="BV52" s="2">
        <f>'[3]60-Mile'!B52</f>
        <v>121</v>
      </c>
      <c r="BW52" s="2">
        <f>'[3]60-Mile'!C52</f>
        <v>176</v>
      </c>
      <c r="BX52" s="2">
        <f>'[3]60-Mile'!D52</f>
        <v>186</v>
      </c>
      <c r="BY52" s="2">
        <f>'[3]60-Mile'!E52</f>
        <v>153</v>
      </c>
      <c r="BZ52" s="2">
        <f>'[3]60-Mile'!F52</f>
        <v>122</v>
      </c>
      <c r="CA52" s="2">
        <f>'[3]60-Mile'!G52</f>
        <v>156</v>
      </c>
      <c r="CB52" s="2">
        <f>'[3]60-Mile'!H52</f>
        <v>99</v>
      </c>
      <c r="CC52" s="2">
        <f>'[3]60-Mile'!I52</f>
        <v>15</v>
      </c>
      <c r="CD52" s="2">
        <f>'[3]60-Mile'!J52</f>
        <v>17</v>
      </c>
      <c r="CE52" s="2">
        <f>'[3]60-Mile'!K52</f>
        <v>6</v>
      </c>
      <c r="CF52" s="2">
        <f>'[3]60-Mile'!L52</f>
        <v>4</v>
      </c>
      <c r="CG52" s="2">
        <f>'[3]60-Mile'!M52</f>
        <v>5</v>
      </c>
      <c r="CH52" s="2">
        <f>'[3]60-Mile'!N52</f>
        <v>2</v>
      </c>
      <c r="CI52" s="2">
        <f>'[3]60-Mile'!O52</f>
        <v>2</v>
      </c>
      <c r="CJ52" s="2"/>
      <c r="CK52" s="2">
        <v>11777</v>
      </c>
      <c r="CL52" s="2">
        <v>6246</v>
      </c>
      <c r="CM52" s="2">
        <v>4184</v>
      </c>
      <c r="CN52" s="2">
        <v>8801</v>
      </c>
      <c r="CO52" s="2">
        <v>6848</v>
      </c>
      <c r="CP52" s="2">
        <v>4184</v>
      </c>
      <c r="CQ52" s="2">
        <v>10322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6.0410375290711756E-2</v>
      </c>
      <c r="G53" s="31">
        <f t="shared" si="39"/>
        <v>0.71115837760078837</v>
      </c>
      <c r="H53" s="31">
        <f t="shared" si="29"/>
        <v>8.4946443989756898E-2</v>
      </c>
      <c r="I53" s="31">
        <f t="shared" si="40"/>
        <v>3.3076486960107205</v>
      </c>
      <c r="J53" s="31">
        <f t="shared" si="30"/>
        <v>0.44962230821730736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1.1950953505610744</v>
      </c>
      <c r="N53" s="31">
        <f t="shared" si="32"/>
        <v>0.55034985089914112</v>
      </c>
      <c r="O53" s="31">
        <f t="shared" si="41"/>
        <v>0.24975024975024973</v>
      </c>
      <c r="P53" s="31">
        <f t="shared" si="42"/>
        <v>0.62235649546827798</v>
      </c>
      <c r="Q53" s="31">
        <f t="shared" si="43"/>
        <v>0.65565179892050196</v>
      </c>
      <c r="R53" s="31">
        <f t="shared" si="44"/>
        <v>0.15356651060313964</v>
      </c>
      <c r="S53" s="31">
        <f t="shared" si="45"/>
        <v>0.24292101341281666</v>
      </c>
      <c r="T53" s="31">
        <f t="shared" si="9"/>
        <v>0.80674869142255778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0.74270779117919938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0.23972932003260461</v>
      </c>
      <c r="AJ53" s="41">
        <f t="shared" si="52"/>
        <v>0.14993785118495953</v>
      </c>
      <c r="AK53" s="41">
        <f t="shared" si="53"/>
        <v>0.30321978069034999</v>
      </c>
      <c r="AL53" s="41">
        <f t="shared" si="54"/>
        <v>0</v>
      </c>
      <c r="AM53" s="41">
        <f t="shared" si="55"/>
        <v>0</v>
      </c>
      <c r="AN53" s="41">
        <f t="shared" si="56"/>
        <v>0.15356651060313964</v>
      </c>
      <c r="AO53" s="41">
        <f t="shared" si="57"/>
        <v>0.12487512487512487</v>
      </c>
      <c r="AP53" s="41">
        <f t="shared" si="58"/>
        <v>0</v>
      </c>
      <c r="AQ53" s="41">
        <f t="shared" si="59"/>
        <v>0</v>
      </c>
      <c r="AR53" s="41">
        <f t="shared" si="62"/>
        <v>0.24292101341281666</v>
      </c>
      <c r="AS53" s="41">
        <f t="shared" si="60"/>
        <v>0.31117824773413899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10322</v>
      </c>
      <c r="AZ53" s="46">
        <v>0.20297366971007111</v>
      </c>
      <c r="BA53" s="43">
        <v>1.91</v>
      </c>
      <c r="BB53" s="43">
        <v>2.59</v>
      </c>
      <c r="BC53" s="265">
        <f>IF(INDEX('[5]Hospital Capacity'!$I$2:$I$126,MATCH('Data Table'!A53,'[5]Hospital Capacity'!$B$2:$B$126,0))&gt;100,100,INDEX('[5]Hospital Capacity'!$I$2:$I$126,MATCH('Data Table'!A53,'[5]Hospital Capacity'!$B$2:$B$126,0)))</f>
        <v>0.2070172156990647</v>
      </c>
      <c r="BD53" s="45">
        <v>333.35904050616233</v>
      </c>
      <c r="BE53" s="45">
        <f>INDEX('[3]60-Mile'!$S$4:$S$129,MATCH(E53,'[3]60-Mile'!$A$4:$A$129,0))</f>
        <v>756.61978313232885</v>
      </c>
      <c r="BF53" s="47">
        <f t="shared" si="36"/>
        <v>30</v>
      </c>
      <c r="BG53" s="43">
        <f t="shared" si="37"/>
        <v>30</v>
      </c>
      <c r="BH53" s="95">
        <v>401.71428571428572</v>
      </c>
      <c r="BI53" s="45">
        <f>INDEX('[3]60-Mile'!$V$4:$V$129,MATCH(E53,'[3]60-Mile'!$A$4:$A$129,0))</f>
        <v>196.42857142857142</v>
      </c>
      <c r="BJ53" s="47">
        <f t="shared" si="38"/>
        <v>30</v>
      </c>
      <c r="BK53" s="47">
        <f t="shared" si="26"/>
        <v>30</v>
      </c>
      <c r="BL53" s="95">
        <v>23.285714285714285</v>
      </c>
      <c r="BM53" s="45">
        <f>INDEX('[3]60-Mile'!$AA$4:$AA$129,MATCH(E53,'[3]60-Mile'!$A$4:$A$129,0))</f>
        <v>29.428571428571427</v>
      </c>
      <c r="BO53" s="20">
        <v>11689100</v>
      </c>
      <c r="BP53" s="38">
        <v>83.176113926307778</v>
      </c>
      <c r="BQ53" s="38">
        <f>INDEX('[3]60-Mile'!$U$4:$U$129,MATCH(E53,'[3]60-Mile'!$A$4:$A$129,0))</f>
        <v>98.736772023316746</v>
      </c>
      <c r="BR53" s="38">
        <v>-1.4982964498672584</v>
      </c>
      <c r="BS53" s="38">
        <f>INDEX('[3]60-Mile'!$Z$4:$Z$129,MATCH(E53,'[3]60-Mile'!$A$4:$A$129,0))</f>
        <v>75.565972011965798</v>
      </c>
      <c r="BT53" s="118">
        <f t="shared" si="61"/>
        <v>-0.48541558235839877</v>
      </c>
      <c r="BU53" s="266">
        <v>0.79298278430093527</v>
      </c>
      <c r="BV53" s="2">
        <f>'[3]60-Mile'!B53</f>
        <v>49</v>
      </c>
      <c r="BW53" s="2">
        <f>'[3]60-Mile'!C53</f>
        <v>132</v>
      </c>
      <c r="BX53" s="2">
        <f>'[3]60-Mile'!D53</f>
        <v>97</v>
      </c>
      <c r="BY53" s="2">
        <f>'[3]60-Mile'!E53</f>
        <v>609</v>
      </c>
      <c r="BZ53" s="2">
        <f>'[3]60-Mile'!F53</f>
        <v>153</v>
      </c>
      <c r="CA53" s="2">
        <f>'[3]60-Mile'!G53</f>
        <v>240</v>
      </c>
      <c r="CB53" s="2">
        <f>'[3]60-Mile'!H53</f>
        <v>95</v>
      </c>
      <c r="CC53" s="2">
        <f>'[3]60-Mile'!I53</f>
        <v>18</v>
      </c>
      <c r="CD53" s="2">
        <f>'[3]60-Mile'!J53</f>
        <v>11</v>
      </c>
      <c r="CE53" s="2">
        <f>'[3]60-Mile'!K53</f>
        <v>22</v>
      </c>
      <c r="CF53" s="2">
        <f>'[3]60-Mile'!L53</f>
        <v>123</v>
      </c>
      <c r="CG53" s="2">
        <f>'[3]60-Mile'!M53</f>
        <v>18</v>
      </c>
      <c r="CH53" s="2">
        <f>'[3]60-Mile'!N53</f>
        <v>3</v>
      </c>
      <c r="CI53" s="2">
        <f>'[3]60-Mile'!O53</f>
        <v>11</v>
      </c>
      <c r="CJ53" s="2"/>
      <c r="CK53" s="2">
        <v>11777</v>
      </c>
      <c r="CL53" s="2">
        <v>6246</v>
      </c>
      <c r="CM53" s="2">
        <v>4184</v>
      </c>
      <c r="CN53" s="2">
        <v>8801</v>
      </c>
      <c r="CO53" s="2">
        <v>6848</v>
      </c>
      <c r="CP53" s="2">
        <v>4184</v>
      </c>
      <c r="CQ53" s="2">
        <v>10322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2.5967395659640221E-5</v>
      </c>
      <c r="G54" s="31">
        <f t="shared" si="39"/>
        <v>0.66690741596115544</v>
      </c>
      <c r="H54" s="31">
        <f t="shared" si="29"/>
        <v>3.8937032394842515E-5</v>
      </c>
      <c r="I54" s="31">
        <f t="shared" si="40"/>
        <v>3.3072879084630449</v>
      </c>
      <c r="J54" s="31">
        <f t="shared" si="30"/>
        <v>0.10401108791408505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6.9368686881557395E-2</v>
      </c>
      <c r="N54" s="31">
        <f t="shared" si="32"/>
        <v>6.7003471597182951E-2</v>
      </c>
      <c r="O54" s="31">
        <f t="shared" si="41"/>
        <v>3.3784397420761059E-2</v>
      </c>
      <c r="P54" s="31">
        <f t="shared" si="42"/>
        <v>8.1570996978851965E-2</v>
      </c>
      <c r="Q54" s="31">
        <f t="shared" si="43"/>
        <v>0.20938966390786529</v>
      </c>
      <c r="R54" s="31">
        <f t="shared" si="44"/>
        <v>0.15268521068576152</v>
      </c>
      <c r="S54" s="31">
        <f t="shared" si="45"/>
        <v>1.1821370165594023</v>
      </c>
      <c r="T54" s="31">
        <f t="shared" si="9"/>
        <v>0.69515459320430906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0.93584666561064467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0.2305390201337757</v>
      </c>
      <c r="AJ54" s="41">
        <f t="shared" si="52"/>
        <v>0.27097801740597477</v>
      </c>
      <c r="AK54" s="41">
        <f t="shared" si="53"/>
        <v>0.11926429818339901</v>
      </c>
      <c r="AL54" s="41">
        <f t="shared" si="54"/>
        <v>0</v>
      </c>
      <c r="AM54" s="41">
        <f t="shared" si="55"/>
        <v>0</v>
      </c>
      <c r="AN54" s="41">
        <f t="shared" si="56"/>
        <v>0.15268521068576152</v>
      </c>
      <c r="AO54" s="41">
        <f t="shared" si="57"/>
        <v>1.6892198710380529E-2</v>
      </c>
      <c r="AP54" s="41">
        <f t="shared" si="58"/>
        <v>0.9705125754267645</v>
      </c>
      <c r="AQ54" s="41">
        <f t="shared" si="59"/>
        <v>0</v>
      </c>
      <c r="AR54" s="41">
        <f t="shared" si="62"/>
        <v>0.21162444113263784</v>
      </c>
      <c r="AS54" s="41">
        <f t="shared" si="60"/>
        <v>4.0785498489425982E-2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1787</v>
      </c>
      <c r="AZ54" s="46">
        <v>0.20377743528270115</v>
      </c>
      <c r="BA54" s="43">
        <v>1.89</v>
      </c>
      <c r="BB54" s="43">
        <v>2.2999999999999998</v>
      </c>
      <c r="BC54" s="265">
        <f>IF(INDEX('[5]Hospital Capacity'!$I$2:$I$126,MATCH('Data Table'!A54,'[5]Hospital Capacity'!$B$2:$B$126,0))&gt;100,100,INDEX('[5]Hospital Capacity'!$I$2:$I$126,MATCH('Data Table'!A54,'[5]Hospital Capacity'!$B$2:$B$126,0)))</f>
        <v>0.19908097203793806</v>
      </c>
      <c r="BD54" s="45">
        <v>563.83994079480487</v>
      </c>
      <c r="BE54" s="45">
        <f>INDEX('[3]60-Mile'!$S$4:$S$129,MATCH(E54,'[3]60-Mile'!$A$4:$A$129,0))</f>
        <v>310.71915696642435</v>
      </c>
      <c r="BF54" s="47">
        <f t="shared" si="36"/>
        <v>30</v>
      </c>
      <c r="BG54" s="43">
        <f t="shared" si="37"/>
        <v>30</v>
      </c>
      <c r="BH54" s="95">
        <v>399.42857142857144</v>
      </c>
      <c r="BI54" s="45">
        <f>INDEX('[3]60-Mile'!$V$4:$V$129,MATCH(E54,'[3]60-Mile'!$A$4:$A$129,0))</f>
        <v>26.571428571428573</v>
      </c>
      <c r="BJ54" s="47">
        <f t="shared" si="38"/>
        <v>1.2148863849577429</v>
      </c>
      <c r="BK54" s="47">
        <f t="shared" si="26"/>
        <v>30</v>
      </c>
      <c r="BL54" s="95">
        <v>20.285714285714285</v>
      </c>
      <c r="BM54" s="45">
        <f>INDEX('[3]60-Mile'!$AA$4:$AA$129,MATCH(E54,'[3]60-Mile'!$A$4:$A$129,0))</f>
        <v>3.8571428571428572</v>
      </c>
      <c r="BO54" s="20">
        <v>6732219</v>
      </c>
      <c r="BP54" s="38">
        <v>63.951499659413436</v>
      </c>
      <c r="BQ54" s="38">
        <f>INDEX('[3]60-Mile'!$U$4:$U$129,MATCH(E54,'[3]60-Mile'!$A$4:$A$129,0))</f>
        <v>86.415611791869409</v>
      </c>
      <c r="BR54" s="38">
        <v>1.2148863849577429</v>
      </c>
      <c r="BS54" s="38">
        <f>INDEX('[3]60-Mile'!$Z$4:$Z$129,MATCH(E54,'[3]60-Mile'!$A$4:$A$129,0))</f>
        <v>50.329391432195571</v>
      </c>
      <c r="BT54" s="118">
        <f t="shared" si="61"/>
        <v>-0.87169333122128934</v>
      </c>
      <c r="BU54" s="266">
        <v>0.80091902796206194</v>
      </c>
      <c r="BV54" s="2">
        <f>'[3]60-Mile'!B54</f>
        <v>20</v>
      </c>
      <c r="BW54" s="2">
        <f>'[3]60-Mile'!C54</f>
        <v>19</v>
      </c>
      <c r="BX54" s="2">
        <f>'[3]60-Mile'!D54</f>
        <v>38</v>
      </c>
      <c r="BY54" s="2">
        <f>'[3]60-Mile'!E54</f>
        <v>41</v>
      </c>
      <c r="BZ54" s="2">
        <f>'[3]60-Mile'!F54</f>
        <v>26</v>
      </c>
      <c r="CA54" s="2">
        <f>'[3]60-Mile'!G54</f>
        <v>25</v>
      </c>
      <c r="CB54" s="2">
        <f>'[3]60-Mile'!H54</f>
        <v>17</v>
      </c>
      <c r="CC54" s="2">
        <f>'[3]60-Mile'!I54</f>
        <v>4</v>
      </c>
      <c r="CD54" s="2">
        <f>'[3]60-Mile'!J54</f>
        <v>3</v>
      </c>
      <c r="CE54" s="2">
        <f>'[3]60-Mile'!K54</f>
        <v>8</v>
      </c>
      <c r="CF54" s="2">
        <f>'[3]60-Mile'!L54</f>
        <v>4</v>
      </c>
      <c r="CG54" s="2">
        <f>'[3]60-Mile'!M54</f>
        <v>7</v>
      </c>
      <c r="CH54" s="2">
        <f>'[3]60-Mile'!N54</f>
        <v>0</v>
      </c>
      <c r="CI54" s="2">
        <f>'[3]60-Mile'!O54</f>
        <v>1</v>
      </c>
      <c r="CJ54" s="2"/>
      <c r="CK54" s="2">
        <v>1146</v>
      </c>
      <c r="CL54" s="2">
        <v>3579</v>
      </c>
      <c r="CM54" s="2">
        <v>1584</v>
      </c>
      <c r="CN54" s="2">
        <v>1702</v>
      </c>
      <c r="CO54" s="2">
        <v>2733</v>
      </c>
      <c r="CP54" s="2">
        <v>2980</v>
      </c>
      <c r="CQ54" s="2">
        <v>1787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5.7083171405191473E-2</v>
      </c>
      <c r="G55" s="31">
        <f t="shared" si="39"/>
        <v>1.1455132929750487</v>
      </c>
      <c r="H55" s="31">
        <f t="shared" si="29"/>
        <v>4.9831958961330747E-2</v>
      </c>
      <c r="I55" s="31">
        <f t="shared" si="40"/>
        <v>3.1551901865787033</v>
      </c>
      <c r="J55" s="31">
        <f t="shared" si="30"/>
        <v>0.51876384009265375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0.39521441533100249</v>
      </c>
      <c r="N55" s="31">
        <f t="shared" si="32"/>
        <v>2.4115579692127624E-2</v>
      </c>
      <c r="O55" s="31">
        <f t="shared" si="41"/>
        <v>2.3976023976023976E-2</v>
      </c>
      <c r="P55" s="31">
        <f t="shared" si="42"/>
        <v>2.4169184290030211E-2</v>
      </c>
      <c r="Q55" s="31">
        <f t="shared" si="43"/>
        <v>0.40655582249991451</v>
      </c>
      <c r="R55" s="31">
        <f t="shared" si="44"/>
        <v>0.3890939135224456</v>
      </c>
      <c r="S55" s="31">
        <f t="shared" si="45"/>
        <v>1</v>
      </c>
      <c r="T55" s="31">
        <f t="shared" si="9"/>
        <v>0.72248648394277637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0.69706501323798964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0.39508446441718281</v>
      </c>
      <c r="AJ55" s="41">
        <f t="shared" si="52"/>
        <v>0.51388535142601754</v>
      </c>
      <c r="AK55" s="41">
        <f t="shared" si="53"/>
        <v>5.0564779202285109E-2</v>
      </c>
      <c r="AL55" s="41">
        <f t="shared" si="54"/>
        <v>0</v>
      </c>
      <c r="AM55" s="41">
        <f t="shared" si="55"/>
        <v>0</v>
      </c>
      <c r="AN55" s="41">
        <f t="shared" si="56"/>
        <v>0.3890939135224456</v>
      </c>
      <c r="AO55" s="41">
        <f t="shared" si="57"/>
        <v>1.1988011988011988E-2</v>
      </c>
      <c r="AP55" s="41">
        <f t="shared" si="58"/>
        <v>0</v>
      </c>
      <c r="AQ55" s="41">
        <f t="shared" si="59"/>
        <v>0</v>
      </c>
      <c r="AR55" s="41">
        <f t="shared" si="62"/>
        <v>1</v>
      </c>
      <c r="AS55" s="41">
        <f t="shared" si="60"/>
        <v>1.2084592145015106E-2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12339</v>
      </c>
      <c r="AZ55" s="46">
        <v>0.22912231768745794</v>
      </c>
      <c r="BA55" s="43">
        <v>1.54</v>
      </c>
      <c r="BB55" s="43">
        <v>5</v>
      </c>
      <c r="BC55" s="265">
        <f>IF(INDEX('[5]Hospital Capacity'!$I$2:$I$126,MATCH('Data Table'!A55,'[5]Hospital Capacity'!$B$2:$B$126,0))&gt;100,100,INDEX('[5]Hospital Capacity'!$I$2:$I$126,MATCH('Data Table'!A55,'[5]Hospital Capacity'!$B$2:$B$126,0)))</f>
        <v>0.34117347756410255</v>
      </c>
      <c r="BD55" s="45">
        <v>1026.3764919213611</v>
      </c>
      <c r="BE55" s="45">
        <f>INDEX('[3]60-Mile'!$S$4:$S$129,MATCH(E55,'[3]60-Mile'!$A$4:$A$129,0))</f>
        <v>144.19431022902086</v>
      </c>
      <c r="BF55" s="47">
        <f t="shared" si="36"/>
        <v>30</v>
      </c>
      <c r="BG55" s="43">
        <f t="shared" si="37"/>
        <v>30</v>
      </c>
      <c r="BH55" s="95">
        <v>1012.5714285714286</v>
      </c>
      <c r="BI55" s="45">
        <f>INDEX('[3]60-Mile'!$V$4:$V$129,MATCH(E55,'[3]60-Mile'!$A$4:$A$129,0))</f>
        <v>18.857142857142858</v>
      </c>
      <c r="BJ55" s="47">
        <f t="shared" si="38"/>
        <v>30</v>
      </c>
      <c r="BK55" s="47">
        <f t="shared" si="26"/>
        <v>30</v>
      </c>
      <c r="BL55" s="95">
        <v>95.857142857142861</v>
      </c>
      <c r="BM55" s="45">
        <f>INDEX('[3]60-Mile'!$AA$4:$AA$129,MATCH(E55,'[3]60-Mile'!$A$4:$A$129,0))</f>
        <v>1.1428571428571428</v>
      </c>
      <c r="BO55" s="20">
        <v>12671821</v>
      </c>
      <c r="BP55" s="38">
        <v>112.65780383193535</v>
      </c>
      <c r="BQ55" s="38">
        <f>INDEX('[3]60-Mile'!$U$4:$U$129,MATCH(E55,'[3]60-Mile'!$A$4:$A$129,0))</f>
        <v>48.577240699024301</v>
      </c>
      <c r="BR55" s="38">
        <v>-0.93043355913702042</v>
      </c>
      <c r="BS55" s="38">
        <f>INDEX('[3]60-Mile'!$Z$4:$Z$129,MATCH(E55,'[3]60-Mile'!$A$4:$A$129,0))</f>
        <v>49.385925905793165</v>
      </c>
      <c r="BT55" s="118">
        <f t="shared" si="61"/>
        <v>-0.39413002647597928</v>
      </c>
      <c r="BU55" s="266">
        <v>0.65882652243589745</v>
      </c>
      <c r="BV55" s="2">
        <f>'[3]60-Mile'!B55</f>
        <v>32</v>
      </c>
      <c r="BW55" s="2">
        <f>'[3]60-Mile'!C55</f>
        <v>18</v>
      </c>
      <c r="BX55" s="2">
        <f>'[3]60-Mile'!D55</f>
        <v>26</v>
      </c>
      <c r="BY55" s="2">
        <f>'[3]60-Mile'!E55</f>
        <v>22</v>
      </c>
      <c r="BZ55" s="2">
        <f>'[3]60-Mile'!F55</f>
        <v>15</v>
      </c>
      <c r="CA55" s="2">
        <f>'[3]60-Mile'!G55</f>
        <v>6</v>
      </c>
      <c r="CB55" s="2">
        <f>'[3]60-Mile'!H55</f>
        <v>13</v>
      </c>
      <c r="CC55" s="2">
        <f>'[3]60-Mile'!I55</f>
        <v>2</v>
      </c>
      <c r="CD55" s="2">
        <f>'[3]60-Mile'!J55</f>
        <v>0</v>
      </c>
      <c r="CE55" s="2">
        <f>'[3]60-Mile'!K55</f>
        <v>1</v>
      </c>
      <c r="CF55" s="2">
        <f>'[3]60-Mile'!L55</f>
        <v>0</v>
      </c>
      <c r="CG55" s="2">
        <f>'[3]60-Mile'!M55</f>
        <v>3</v>
      </c>
      <c r="CH55" s="2">
        <f>'[3]60-Mile'!N55</f>
        <v>0</v>
      </c>
      <c r="CI55" s="2">
        <f>'[3]60-Mile'!O55</f>
        <v>2</v>
      </c>
      <c r="CK55" s="2">
        <v>14651</v>
      </c>
      <c r="CL55" s="2">
        <v>13551</v>
      </c>
      <c r="CM55" s="2">
        <v>7343</v>
      </c>
      <c r="CN55" s="2">
        <v>11405</v>
      </c>
      <c r="CO55" s="2">
        <v>12030</v>
      </c>
      <c r="CP55" s="2">
        <v>3003</v>
      </c>
      <c r="CQ55" s="2">
        <v>12339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5.6696178865493198E-2</v>
      </c>
      <c r="G56" s="31">
        <f t="shared" si="39"/>
        <v>1.3232495400777415</v>
      </c>
      <c r="H56" s="31">
        <f t="shared" si="29"/>
        <v>4.2846173112716344E-2</v>
      </c>
      <c r="I56" s="31">
        <f t="shared" si="40"/>
        <v>3.0059272239975261</v>
      </c>
      <c r="J56" s="31">
        <f t="shared" si="30"/>
        <v>0.71204308450885412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0.11892343583186839</v>
      </c>
      <c r="N56" s="31">
        <f t="shared" si="32"/>
        <v>4.1303676266963914E-2</v>
      </c>
      <c r="O56" s="31">
        <f t="shared" si="41"/>
        <v>8.7185541730996269E-2</v>
      </c>
      <c r="P56" s="31">
        <f t="shared" si="42"/>
        <v>1.8126888217522657E-2</v>
      </c>
      <c r="Q56" s="31">
        <f t="shared" si="43"/>
        <v>0.13300173342044003</v>
      </c>
      <c r="R56" s="31">
        <f t="shared" si="44"/>
        <v>0.12095841366014873</v>
      </c>
      <c r="S56" s="31">
        <f t="shared" si="45"/>
        <v>1.0477256274399811</v>
      </c>
      <c r="T56" s="31">
        <f t="shared" si="9"/>
        <v>0.66438980677607073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0.9398293770224706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0.47992391086046754</v>
      </c>
      <c r="AJ56" s="41">
        <f t="shared" si="52"/>
        <v>0.34210540460340561</v>
      </c>
      <c r="AK56" s="41">
        <f t="shared" si="53"/>
        <v>0.61204142365613112</v>
      </c>
      <c r="AL56" s="41">
        <f t="shared" si="54"/>
        <v>0</v>
      </c>
      <c r="AM56" s="41">
        <f t="shared" si="55"/>
        <v>0</v>
      </c>
      <c r="AN56" s="41">
        <f t="shared" si="56"/>
        <v>0.12095841366014873</v>
      </c>
      <c r="AO56" s="41">
        <f t="shared" si="57"/>
        <v>4.3592770865498134E-2</v>
      </c>
      <c r="AP56" s="41">
        <f t="shared" si="58"/>
        <v>0.95383591059944461</v>
      </c>
      <c r="AQ56" s="41">
        <f t="shared" si="59"/>
        <v>0</v>
      </c>
      <c r="AR56" s="41">
        <f t="shared" si="62"/>
        <v>9.3889716840536513E-2</v>
      </c>
      <c r="AS56" s="41">
        <f t="shared" si="60"/>
        <v>9.0634441087613284E-3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1611</v>
      </c>
      <c r="AZ56" s="46">
        <v>0.21238725502721209</v>
      </c>
      <c r="BA56" s="43">
        <v>1.51</v>
      </c>
      <c r="BB56" s="43">
        <v>5.17</v>
      </c>
      <c r="BC56" s="265">
        <f>IF(INDEX('[5]Hospital Capacity'!$I$2:$I$126,MATCH('Data Table'!A56,'[5]Hospital Capacity'!$B$2:$B$126,0))&gt;100,100,INDEX('[5]Hospital Capacity'!$I$2:$I$126,MATCH('Data Table'!A56,'[5]Hospital Capacity'!$B$2:$B$126,0)))</f>
        <v>0.41443621397761266</v>
      </c>
      <c r="BD56" s="45">
        <v>699.27848775209134</v>
      </c>
      <c r="BE56" s="45">
        <f>INDEX('[3]60-Mile'!$S$4:$S$129,MATCH(E56,'[3]60-Mile'!$A$4:$A$129,0))</f>
        <v>1505.1909161879682</v>
      </c>
      <c r="BF56" s="47">
        <f t="shared" si="36"/>
        <v>30</v>
      </c>
      <c r="BG56" s="43">
        <f t="shared" si="37"/>
        <v>30</v>
      </c>
      <c r="BH56" s="95">
        <v>317.14285714285717</v>
      </c>
      <c r="BI56" s="45">
        <f>INDEX('[3]60-Mile'!$V$4:$V$129,MATCH(E56,'[3]60-Mile'!$A$4:$A$129,0))</f>
        <v>68.571428571428569</v>
      </c>
      <c r="BJ56" s="47">
        <f t="shared" si="38"/>
        <v>1.7095112913514547</v>
      </c>
      <c r="BK56" s="47">
        <f t="shared" si="26"/>
        <v>30</v>
      </c>
      <c r="BL56" s="95">
        <v>9</v>
      </c>
      <c r="BM56" s="45">
        <f>INDEX('[3]60-Mile'!$AA$4:$AA$129,MATCH(E56,'[3]60-Mile'!$A$4:$A$129,0))</f>
        <v>0.8571428571428571</v>
      </c>
      <c r="BO56" s="20">
        <v>3155070</v>
      </c>
      <c r="BP56" s="38">
        <v>61.551654278176294</v>
      </c>
      <c r="BQ56" s="38">
        <f>INDEX('[3]60-Mile'!$U$4:$U$129,MATCH(E56,'[3]60-Mile'!$A$4:$A$129,0))</f>
        <v>64.942942143178641</v>
      </c>
      <c r="BR56" s="38">
        <v>1.7095112913514547</v>
      </c>
      <c r="BS56" s="38">
        <f>INDEX('[3]60-Mile'!$Z$4:$Z$129,MATCH(E56,'[3]60-Mile'!$A$4:$A$129,0))</f>
        <v>57.0684162932303</v>
      </c>
      <c r="BT56" s="118">
        <f t="shared" si="61"/>
        <v>-0.87965875404494132</v>
      </c>
      <c r="BU56" s="266">
        <v>0.58556378602238734</v>
      </c>
      <c r="BV56" s="2">
        <f>'[3]60-Mile'!B56</f>
        <v>45</v>
      </c>
      <c r="BW56" s="2">
        <f>'[3]60-Mile'!C56</f>
        <v>73</v>
      </c>
      <c r="BX56" s="2">
        <f>'[3]60-Mile'!D56</f>
        <v>107</v>
      </c>
      <c r="BY56" s="2">
        <f>'[3]60-Mile'!E56</f>
        <v>98</v>
      </c>
      <c r="BZ56" s="2">
        <f>'[3]60-Mile'!F56</f>
        <v>58</v>
      </c>
      <c r="CA56" s="2">
        <f>'[3]60-Mile'!G56</f>
        <v>54</v>
      </c>
      <c r="CB56" s="2">
        <f>'[3]60-Mile'!H56</f>
        <v>45</v>
      </c>
      <c r="CC56" s="2">
        <f>'[3]60-Mile'!I56</f>
        <v>2</v>
      </c>
      <c r="CD56" s="2">
        <f>'[3]60-Mile'!J56</f>
        <v>0</v>
      </c>
      <c r="CE56" s="2">
        <f>'[3]60-Mile'!K56</f>
        <v>1</v>
      </c>
      <c r="CF56" s="2">
        <f>'[3]60-Mile'!L56</f>
        <v>0</v>
      </c>
      <c r="CG56" s="2">
        <f>'[3]60-Mile'!M56</f>
        <v>1</v>
      </c>
      <c r="CH56" s="2">
        <f>'[3]60-Mile'!N56</f>
        <v>0</v>
      </c>
      <c r="CI56" s="2">
        <f>'[3]60-Mile'!O56</f>
        <v>2</v>
      </c>
      <c r="CK56" s="2">
        <v>365</v>
      </c>
      <c r="CL56" s="2">
        <v>2990</v>
      </c>
      <c r="CM56" s="2">
        <v>2258</v>
      </c>
      <c r="CN56" s="2">
        <v>791</v>
      </c>
      <c r="CO56" s="2">
        <v>1588</v>
      </c>
      <c r="CP56" s="2">
        <v>2230</v>
      </c>
      <c r="CQ56" s="2">
        <v>1611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8.6584608099398634E-4</v>
      </c>
      <c r="G57" s="31">
        <f t="shared" si="39"/>
        <v>1.2480497681123377</v>
      </c>
      <c r="H57" s="31">
        <f t="shared" si="29"/>
        <v>6.9375925793694075E-4</v>
      </c>
      <c r="I57" s="31">
        <f t="shared" si="40"/>
        <v>3.3959385630347385</v>
      </c>
      <c r="J57" s="31">
        <f t="shared" si="30"/>
        <v>0.25436789995662562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7.2480683311357152E-2</v>
      </c>
      <c r="N57" s="31">
        <f t="shared" si="32"/>
        <v>0.10650754220375767</v>
      </c>
      <c r="O57" s="31">
        <f t="shared" si="41"/>
        <v>0.11297793115974934</v>
      </c>
      <c r="P57" s="31">
        <f t="shared" si="42"/>
        <v>0.10271903323262839</v>
      </c>
      <c r="Q57" s="31">
        <f t="shared" si="43"/>
        <v>0.15974598198437329</v>
      </c>
      <c r="R57" s="31">
        <f t="shared" si="44"/>
        <v>9.4960066097493814E-2</v>
      </c>
      <c r="S57" s="31">
        <f t="shared" si="45"/>
        <v>0.10432190760059612</v>
      </c>
      <c r="T57" s="31">
        <f t="shared" si="9"/>
        <v>0.63070994583991502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0.97628476386594554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0.50644504617974218</v>
      </c>
      <c r="AJ57" s="41">
        <f t="shared" si="52"/>
        <v>0.28702421014285789</v>
      </c>
      <c r="AK57" s="41">
        <f t="shared" si="53"/>
        <v>0.51717893077577182</v>
      </c>
      <c r="AL57" s="41">
        <f t="shared" si="54"/>
        <v>0</v>
      </c>
      <c r="AM57" s="41">
        <f t="shared" si="55"/>
        <v>0</v>
      </c>
      <c r="AN57" s="41">
        <f t="shared" si="56"/>
        <v>9.4960066097493814E-2</v>
      </c>
      <c r="AO57" s="41">
        <f t="shared" si="57"/>
        <v>5.6488965579874671E-2</v>
      </c>
      <c r="AP57" s="41">
        <f t="shared" si="58"/>
        <v>0</v>
      </c>
      <c r="AQ57" s="41">
        <f t="shared" si="59"/>
        <v>0</v>
      </c>
      <c r="AR57" s="41">
        <f t="shared" si="62"/>
        <v>0.10432190760059612</v>
      </c>
      <c r="AS57" s="41">
        <f t="shared" si="60"/>
        <v>5.1359516616314195E-2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0</v>
      </c>
      <c r="AZ57" s="46">
        <v>0.21842496285289748</v>
      </c>
      <c r="BA57" s="43">
        <v>0.93</v>
      </c>
      <c r="BB57" s="43">
        <v>4.79</v>
      </c>
      <c r="BC57" s="265">
        <f>IF(INDEX('[5]Hospital Capacity'!$I$2:$I$126,MATCH('Data Table'!A57,'[5]Hospital Capacity'!$B$2:$B$126,0))&gt;100,100,INDEX('[5]Hospital Capacity'!$I$2:$I$126,MATCH('Data Table'!A57,'[5]Hospital Capacity'!$B$2:$B$126,0)))</f>
        <v>0.43733842548110191</v>
      </c>
      <c r="BD57" s="45">
        <v>594.39459933227624</v>
      </c>
      <c r="BE57" s="45">
        <f>INDEX('[3]60-Mile'!$S$4:$S$129,MATCH(E57,'[3]60-Mile'!$A$4:$A$129,0))</f>
        <v>1275.2480822014218</v>
      </c>
      <c r="BF57" s="47">
        <f t="shared" si="36"/>
        <v>30</v>
      </c>
      <c r="BG57" s="43">
        <f t="shared" si="37"/>
        <v>30</v>
      </c>
      <c r="BH57" s="95">
        <v>249.71428571428572</v>
      </c>
      <c r="BI57" s="45">
        <f>INDEX('[3]60-Mile'!$V$4:$V$129,MATCH(E57,'[3]60-Mile'!$A$4:$A$129,0))</f>
        <v>88.857142857142861</v>
      </c>
      <c r="BJ57" s="47">
        <f t="shared" si="38"/>
        <v>30</v>
      </c>
      <c r="BK57" s="47">
        <f t="shared" si="26"/>
        <v>30</v>
      </c>
      <c r="BL57" s="95">
        <v>10</v>
      </c>
      <c r="BM57" s="45">
        <f>INDEX('[3]60-Mile'!$AA$4:$AA$129,MATCH(E57,'[3]60-Mile'!$A$4:$A$129,0))</f>
        <v>4.8571428571428568</v>
      </c>
      <c r="BO57" s="20">
        <v>2976149</v>
      </c>
      <c r="BP57" s="38">
        <v>0</v>
      </c>
      <c r="BQ57" s="38">
        <f>INDEX('[3]60-Mile'!$U$4:$U$129,MATCH(E57,'[3]60-Mile'!$A$4:$A$129,0))</f>
        <v>42.057034739979557</v>
      </c>
      <c r="BR57" s="38">
        <v>-1</v>
      </c>
      <c r="BS57" s="38">
        <f>INDEX('[3]60-Mile'!$Z$4:$Z$129,MATCH(E57,'[3]60-Mile'!$A$4:$A$129,0))</f>
        <v>36.898808961378244</v>
      </c>
      <c r="BT57" s="118">
        <f t="shared" si="61"/>
        <v>-0.95256952773189107</v>
      </c>
      <c r="BU57" s="266">
        <v>0.56266157451889809</v>
      </c>
      <c r="BV57" s="2">
        <f>'[3]60-Mile'!B57</f>
        <v>108</v>
      </c>
      <c r="BW57" s="2">
        <f>'[3]60-Mile'!C57</f>
        <v>88</v>
      </c>
      <c r="BX57" s="2">
        <f>'[3]60-Mile'!D57</f>
        <v>68</v>
      </c>
      <c r="BY57" s="2">
        <f>'[3]60-Mile'!E57</f>
        <v>67</v>
      </c>
      <c r="BZ57" s="2">
        <f>'[3]60-Mile'!F57</f>
        <v>96</v>
      </c>
      <c r="CA57" s="2">
        <f>'[3]60-Mile'!G57</f>
        <v>74</v>
      </c>
      <c r="CB57" s="2">
        <f>'[3]60-Mile'!H57</f>
        <v>121</v>
      </c>
      <c r="CC57" s="2">
        <f>'[3]60-Mile'!I57</f>
        <v>13</v>
      </c>
      <c r="CD57" s="2">
        <f>'[3]60-Mile'!J57</f>
        <v>4</v>
      </c>
      <c r="CE57" s="2">
        <f>'[3]60-Mile'!K57</f>
        <v>1</v>
      </c>
      <c r="CF57" s="2">
        <f>'[3]60-Mile'!L57</f>
        <v>4</v>
      </c>
      <c r="CG57" s="2">
        <f>'[3]60-Mile'!M57</f>
        <v>2</v>
      </c>
      <c r="CH57" s="2">
        <f>'[3]60-Mile'!N57</f>
        <v>0</v>
      </c>
      <c r="CI57" s="2">
        <f>'[3]60-Mile'!O57</f>
        <v>10</v>
      </c>
      <c r="CK57" s="2">
        <v>0</v>
      </c>
      <c r="CL57" s="2">
        <v>-2142</v>
      </c>
      <c r="CM57" s="2">
        <v>6138</v>
      </c>
      <c r="CN57" s="2">
        <v>-90</v>
      </c>
      <c r="CO57" s="2">
        <v>5116</v>
      </c>
      <c r="CP57" s="2">
        <v>-17</v>
      </c>
      <c r="CQ57" s="2">
        <v>0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6.2779502006024171E-7</v>
      </c>
      <c r="G58" s="31">
        <f t="shared" si="39"/>
        <v>0.5244062498520965</v>
      </c>
      <c r="H58" s="31">
        <f t="shared" si="29"/>
        <v>1.1971539626716978E-6</v>
      </c>
      <c r="I58" s="31">
        <f t="shared" si="40"/>
        <v>3.3555303576950828</v>
      </c>
      <c r="J58" s="31">
        <f t="shared" si="30"/>
        <v>5.5924992141917707E-2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1.9080788745632581E-2</v>
      </c>
      <c r="N58" s="31">
        <f t="shared" si="32"/>
        <v>4.4240806516430434E-2</v>
      </c>
      <c r="O58" s="31">
        <f t="shared" si="41"/>
        <v>7.1019889201707376E-2</v>
      </c>
      <c r="P58" s="31">
        <f t="shared" si="42"/>
        <v>3.3232628398791542E-2</v>
      </c>
      <c r="Q58" s="31">
        <f t="shared" si="43"/>
        <v>5.7426270559833688E-2</v>
      </c>
      <c r="R58" s="31">
        <f t="shared" si="44"/>
        <v>3.3874965574221982E-2</v>
      </c>
      <c r="S58" s="31">
        <f t="shared" si="45"/>
        <v>2.8315946348733235E-2</v>
      </c>
      <c r="T58" s="31">
        <f t="shared" si="9"/>
        <v>0.70868017729431587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0.97628476386594554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0.10188473671359063</v>
      </c>
      <c r="AJ58" s="41">
        <f t="shared" si="52"/>
        <v>0.1670452888460853</v>
      </c>
      <c r="AK58" s="41">
        <f t="shared" si="53"/>
        <v>0.13005882093671384</v>
      </c>
      <c r="AL58" s="41">
        <f t="shared" si="54"/>
        <v>0</v>
      </c>
      <c r="AM58" s="41">
        <f t="shared" si="55"/>
        <v>0</v>
      </c>
      <c r="AN58" s="41">
        <f t="shared" si="56"/>
        <v>3.3874965574221982E-2</v>
      </c>
      <c r="AO58" s="41">
        <f t="shared" si="57"/>
        <v>3.5509944600853688E-2</v>
      </c>
      <c r="AP58" s="41">
        <f t="shared" si="58"/>
        <v>0</v>
      </c>
      <c r="AQ58" s="41">
        <f t="shared" si="59"/>
        <v>0</v>
      </c>
      <c r="AR58" s="41">
        <f t="shared" si="62"/>
        <v>2.8315946348733235E-2</v>
      </c>
      <c r="AS58" s="41">
        <f t="shared" si="60"/>
        <v>1.6616314199395771E-2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0</v>
      </c>
      <c r="AZ58" s="46">
        <v>0.19444389313085317</v>
      </c>
      <c r="BA58" s="43">
        <v>1.65</v>
      </c>
      <c r="BB58" s="43">
        <v>4.3099999999999996</v>
      </c>
      <c r="BC58" s="265">
        <f>IF(INDEX('[5]Hospital Capacity'!$I$2:$I$126,MATCH('Data Table'!A58,'[5]Hospital Capacity'!$B$2:$B$126,0))&gt;100,100,INDEX('[5]Hospital Capacity'!$I$2:$I$126,MATCH('Data Table'!A58,'[5]Hospital Capacity'!$B$2:$B$126,0)))</f>
        <v>8.7982122978579283E-2</v>
      </c>
      <c r="BD58" s="45">
        <v>365.93448844935517</v>
      </c>
      <c r="BE58" s="45">
        <f>INDEX('[3]60-Mile'!$S$4:$S$129,MATCH(E58,'[3]60-Mile'!$A$4:$A$129,0))</f>
        <v>336.88464216572146</v>
      </c>
      <c r="BF58" s="47">
        <f t="shared" si="36"/>
        <v>30</v>
      </c>
      <c r="BG58" s="43">
        <f t="shared" si="37"/>
        <v>30</v>
      </c>
      <c r="BH58" s="95">
        <v>91.285714285714292</v>
      </c>
      <c r="BI58" s="45">
        <f>INDEX('[3]60-Mile'!$V$4:$V$129,MATCH(E58,'[3]60-Mile'!$A$4:$A$129,0))</f>
        <v>55.857142857142854</v>
      </c>
      <c r="BJ58" s="47">
        <f t="shared" si="38"/>
        <v>30</v>
      </c>
      <c r="BK58" s="47">
        <f t="shared" si="26"/>
        <v>30</v>
      </c>
      <c r="BL58" s="95">
        <v>2.7142857142857144</v>
      </c>
      <c r="BM58" s="45">
        <f>INDEX('[3]60-Mile'!$AA$4:$AA$129,MATCH(E58,'[3]60-Mile'!$A$4:$A$129,0))</f>
        <v>1.5714285714285714</v>
      </c>
      <c r="BO58" s="20">
        <v>2913314</v>
      </c>
      <c r="BP58" s="38">
        <v>0</v>
      </c>
      <c r="BQ58" s="38">
        <f>INDEX('[3]60-Mile'!$U$4:$U$129,MATCH(E58,'[3]60-Mile'!$A$4:$A$129,0))</f>
        <v>61.97220742392431</v>
      </c>
      <c r="BR58" s="38">
        <v>-1</v>
      </c>
      <c r="BS58" s="38">
        <f>INDEX('[3]60-Mile'!$Z$4:$Z$129,MATCH(E58,'[3]60-Mile'!$A$4:$A$129,0))</f>
        <v>77.726489182708832</v>
      </c>
      <c r="BT58" s="118">
        <f t="shared" si="61"/>
        <v>-0.95256952773189107</v>
      </c>
      <c r="BU58" s="266">
        <v>0.91201787702142068</v>
      </c>
      <c r="BV58" s="2">
        <f>'[3]60-Mile'!B58</f>
        <v>28</v>
      </c>
      <c r="BW58" s="2">
        <f>'[3]60-Mile'!C58</f>
        <v>83</v>
      </c>
      <c r="BX58" s="2">
        <f>'[3]60-Mile'!D58</f>
        <v>37</v>
      </c>
      <c r="BY58" s="2">
        <f>'[3]60-Mile'!E58</f>
        <v>119</v>
      </c>
      <c r="BZ58" s="2">
        <f>'[3]60-Mile'!F58</f>
        <v>18</v>
      </c>
      <c r="CA58" s="2">
        <f>'[3]60-Mile'!G58</f>
        <v>11</v>
      </c>
      <c r="CB58" s="2">
        <f>'[3]60-Mile'!H58</f>
        <v>95</v>
      </c>
      <c r="CC58" s="2">
        <f>'[3]60-Mile'!I58</f>
        <v>4</v>
      </c>
      <c r="CD58" s="2">
        <f>'[3]60-Mile'!J58</f>
        <v>0</v>
      </c>
      <c r="CE58" s="2">
        <f>'[3]60-Mile'!K58</f>
        <v>2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2</v>
      </c>
      <c r="CK58" s="2">
        <v>3151</v>
      </c>
      <c r="CL58" s="2">
        <v>0</v>
      </c>
      <c r="CM58" s="2">
        <v>3370</v>
      </c>
      <c r="CN58" s="2">
        <v>0</v>
      </c>
      <c r="CO58" s="2">
        <v>0</v>
      </c>
      <c r="CP58" s="2">
        <v>3286</v>
      </c>
      <c r="CQ58" s="2">
        <v>0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0.10693802141873751</v>
      </c>
      <c r="G59" s="31">
        <f t="shared" si="39"/>
        <v>1.4003728392694175</v>
      </c>
      <c r="H59" s="31">
        <f t="shared" si="29"/>
        <v>7.6363964238643542E-2</v>
      </c>
      <c r="I59" s="31">
        <f t="shared" si="40"/>
        <v>3.0959385630347387</v>
      </c>
      <c r="J59" s="31">
        <f t="shared" si="30"/>
        <v>0.48153106159312831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0.73360809137432681</v>
      </c>
      <c r="N59" s="31">
        <f t="shared" si="32"/>
        <v>0.34538096838841631</v>
      </c>
      <c r="O59" s="31">
        <f t="shared" si="41"/>
        <v>0.29624920534011445</v>
      </c>
      <c r="P59" s="31">
        <f t="shared" si="42"/>
        <v>0.37160120845921452</v>
      </c>
      <c r="Q59" s="31">
        <f t="shared" si="43"/>
        <v>0.43629126278002928</v>
      </c>
      <c r="R59" s="31">
        <f t="shared" si="44"/>
        <v>0.19399614431286147</v>
      </c>
      <c r="S59" s="31">
        <f t="shared" si="45"/>
        <v>1.515688197527439</v>
      </c>
      <c r="T59" s="31">
        <f t="shared" si="9"/>
        <v>0.65202995294823207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0.89880292367224102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0.31177272609128071</v>
      </c>
      <c r="AJ59" s="41">
        <f t="shared" si="52"/>
        <v>0.29050346127157473</v>
      </c>
      <c r="AK59" s="41">
        <f t="shared" si="53"/>
        <v>0.22274154143772881</v>
      </c>
      <c r="AL59" s="41">
        <f t="shared" si="54"/>
        <v>0</v>
      </c>
      <c r="AM59" s="41">
        <f t="shared" si="55"/>
        <v>0</v>
      </c>
      <c r="AN59" s="41">
        <f t="shared" si="56"/>
        <v>0.19399614431286147</v>
      </c>
      <c r="AO59" s="41">
        <f t="shared" si="57"/>
        <v>0.14812460267005723</v>
      </c>
      <c r="AP59" s="41">
        <f t="shared" si="58"/>
        <v>0.99854959842162683</v>
      </c>
      <c r="AQ59" s="41">
        <f t="shared" si="59"/>
        <v>0</v>
      </c>
      <c r="AR59" s="41">
        <f t="shared" si="62"/>
        <v>0.51713859910581217</v>
      </c>
      <c r="AS59" s="41">
        <f t="shared" si="60"/>
        <v>0.18580060422960726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3424</v>
      </c>
      <c r="AZ59" s="46">
        <v>0.22194962975885865</v>
      </c>
      <c r="BA59" s="43">
        <v>2.5</v>
      </c>
      <c r="BB59" s="43">
        <v>8.33</v>
      </c>
      <c r="BC59" s="265">
        <f>IF(INDEX('[5]Hospital Capacity'!$I$2:$I$126,MATCH('Data Table'!A59,'[5]Hospital Capacity'!$B$2:$B$126,0))&gt;100,100,INDEX('[5]Hospital Capacity'!$I$2:$I$126,MATCH('Data Table'!A59,'[5]Hospital Capacity'!$B$2:$B$126,0)))</f>
        <v>0.26922998687664046</v>
      </c>
      <c r="BD59" s="45">
        <v>601.01968055541909</v>
      </c>
      <c r="BE59" s="45">
        <f>INDEX('[3]60-Mile'!$S$4:$S$129,MATCH(E59,'[3]60-Mile'!$A$4:$A$129,0))</f>
        <v>561.54379634233317</v>
      </c>
      <c r="BF59" s="47">
        <f t="shared" si="36"/>
        <v>30</v>
      </c>
      <c r="BG59" s="43">
        <f t="shared" si="37"/>
        <v>30</v>
      </c>
      <c r="BH59" s="95">
        <v>506.57142857142856</v>
      </c>
      <c r="BI59" s="45">
        <f>INDEX('[3]60-Mile'!$V$4:$V$129,MATCH(E59,'[3]60-Mile'!$A$4:$A$129,0))</f>
        <v>233</v>
      </c>
      <c r="BJ59" s="47">
        <f t="shared" si="38"/>
        <v>0.38331664256694642</v>
      </c>
      <c r="BK59" s="47">
        <f t="shared" si="26"/>
        <v>30</v>
      </c>
      <c r="BL59" s="95">
        <v>49.571428571428569</v>
      </c>
      <c r="BM59" s="45">
        <f>INDEX('[3]60-Mile'!$AA$4:$AA$129,MATCH(E59,'[3]60-Mile'!$A$4:$A$129,0))</f>
        <v>17.571428571428573</v>
      </c>
      <c r="BO59" s="20">
        <v>12801989</v>
      </c>
      <c r="BP59" s="38">
        <v>107.99210058226382</v>
      </c>
      <c r="BQ59" s="38">
        <f>INDEX('[3]60-Mile'!$U$4:$U$129,MATCH(E59,'[3]60-Mile'!$A$4:$A$129,0))</f>
        <v>67.724053185053023</v>
      </c>
      <c r="BR59" s="38">
        <v>0.38331664256694642</v>
      </c>
      <c r="BS59" s="38">
        <f>INDEX('[3]60-Mile'!$Z$4:$Z$129,MATCH(E59,'[3]60-Mile'!$A$4:$A$129,0))</f>
        <v>59.494460033544591</v>
      </c>
      <c r="BT59" s="118">
        <f t="shared" si="61"/>
        <v>-0.79760584734448192</v>
      </c>
      <c r="BU59" s="266">
        <v>0.73077001312335954</v>
      </c>
      <c r="BV59" s="2">
        <f>'[3]60-Mile'!B59</f>
        <v>282</v>
      </c>
      <c r="BW59" s="2">
        <f>'[3]60-Mile'!C59</f>
        <v>243</v>
      </c>
      <c r="BX59" s="2">
        <f>'[3]60-Mile'!D59</f>
        <v>148</v>
      </c>
      <c r="BY59" s="2">
        <f>'[3]60-Mile'!E59</f>
        <v>252</v>
      </c>
      <c r="BZ59" s="2">
        <f>'[3]60-Mile'!F59</f>
        <v>274</v>
      </c>
      <c r="CA59" s="2">
        <f>'[3]60-Mile'!G59</f>
        <v>265</v>
      </c>
      <c r="CB59" s="2">
        <f>'[3]60-Mile'!H59</f>
        <v>167</v>
      </c>
      <c r="CC59" s="2">
        <f>'[3]60-Mile'!I59</f>
        <v>28</v>
      </c>
      <c r="CD59" s="2">
        <f>'[3]60-Mile'!J59</f>
        <v>27</v>
      </c>
      <c r="CE59" s="2">
        <f>'[3]60-Mile'!K59</f>
        <v>20</v>
      </c>
      <c r="CF59" s="2">
        <f>'[3]60-Mile'!L59</f>
        <v>17</v>
      </c>
      <c r="CG59" s="2">
        <f>'[3]60-Mile'!M59</f>
        <v>22</v>
      </c>
      <c r="CH59" s="2">
        <f>'[3]60-Mile'!N59</f>
        <v>6</v>
      </c>
      <c r="CI59" s="2">
        <f>'[3]60-Mile'!O59</f>
        <v>3</v>
      </c>
      <c r="CK59" s="2">
        <v>-2600</v>
      </c>
      <c r="CL59" s="2">
        <v>10731</v>
      </c>
      <c r="CM59" s="2">
        <v>3254</v>
      </c>
      <c r="CN59" s="2">
        <v>4612</v>
      </c>
      <c r="CO59" s="2">
        <v>4497</v>
      </c>
      <c r="CP59" s="2">
        <v>4055</v>
      </c>
      <c r="CQ59" s="2">
        <v>3424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7.2547272935897973E-3</v>
      </c>
      <c r="G60" s="31">
        <f t="shared" si="39"/>
        <v>0.95570895125320787</v>
      </c>
      <c r="H60" s="31">
        <f t="shared" si="29"/>
        <v>7.590937893881578E-3</v>
      </c>
      <c r="I60" s="31">
        <f t="shared" si="40"/>
        <v>3.2263168745490156</v>
      </c>
      <c r="J60" s="31">
        <f t="shared" si="30"/>
        <v>0.22814438360751699</v>
      </c>
      <c r="K60" s="31">
        <f t="shared" si="2"/>
        <v>1</v>
      </c>
      <c r="L60" s="31">
        <f t="shared" si="3"/>
        <v>1</v>
      </c>
      <c r="M60" s="31">
        <f t="shared" si="31"/>
        <v>0.89312870712709813</v>
      </c>
      <c r="N60" s="31">
        <f t="shared" si="32"/>
        <v>0.12152324754132614</v>
      </c>
      <c r="O60" s="31">
        <f t="shared" si="41"/>
        <v>0.57324493688130052</v>
      </c>
      <c r="P60" s="31">
        <f t="shared" si="42"/>
        <v>0.16616314199395771</v>
      </c>
      <c r="Q60" s="31">
        <f t="shared" si="43"/>
        <v>0.77160545958577198</v>
      </c>
      <c r="R60" s="31">
        <f t="shared" si="44"/>
        <v>0.5872211511980171</v>
      </c>
      <c r="S60" s="31">
        <f t="shared" si="45"/>
        <v>0.23099850968703425</v>
      </c>
      <c r="T60" s="31">
        <f t="shared" si="9"/>
        <v>1.109658292297216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0.73485551356611079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0.12168867306477175</v>
      </c>
      <c r="AJ60" s="41">
        <f t="shared" si="52"/>
        <v>0.11252609689513908</v>
      </c>
      <c r="AK60" s="41">
        <f t="shared" si="53"/>
        <v>0.11561828671237792</v>
      </c>
      <c r="AL60" s="41">
        <f t="shared" si="54"/>
        <v>0</v>
      </c>
      <c r="AM60" s="41">
        <f t="shared" si="55"/>
        <v>0</v>
      </c>
      <c r="AN60" s="41">
        <f t="shared" si="56"/>
        <v>0.5872211511980171</v>
      </c>
      <c r="AO60" s="41">
        <f t="shared" si="57"/>
        <v>0.28662246844065026</v>
      </c>
      <c r="AP60" s="41">
        <f t="shared" si="58"/>
        <v>0</v>
      </c>
      <c r="AQ60" s="41">
        <f t="shared" si="59"/>
        <v>0</v>
      </c>
      <c r="AR60" s="41">
        <f t="shared" si="62"/>
        <v>0.23099850968703425</v>
      </c>
      <c r="AS60" s="41">
        <f t="shared" si="60"/>
        <v>8.3081570996978854E-2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10669</v>
      </c>
      <c r="AZ60" s="46">
        <v>0.15753684764200029</v>
      </c>
      <c r="BA60" s="43">
        <v>3.44</v>
      </c>
      <c r="BB60" s="43">
        <v>5.43</v>
      </c>
      <c r="BC60" s="265">
        <f>IF(INDEX('[5]Hospital Capacity'!$I$2:$I$126,MATCH('Data Table'!A60,'[5]Hospital Capacity'!$B$2:$B$126,0))&gt;100,100,INDEX('[5]Hospital Capacity'!$I$2:$I$126,MATCH('Data Table'!A60,'[5]Hospital Capacity'!$B$2:$B$126,0)))</f>
        <v>0.10508372641509435</v>
      </c>
      <c r="BD60" s="45">
        <v>262.1207476377391</v>
      </c>
      <c r="BE60" s="45">
        <f>INDEX('[3]60-Mile'!$S$4:$S$129,MATCH(E60,'[3]60-Mile'!$A$4:$A$129,0))</f>
        <v>301.88137308643076</v>
      </c>
      <c r="BF60" s="47">
        <f t="shared" si="36"/>
        <v>30</v>
      </c>
      <c r="BG60" s="43">
        <f t="shared" si="37"/>
        <v>30</v>
      </c>
      <c r="BH60" s="95">
        <v>1526.4285714285713</v>
      </c>
      <c r="BI60" s="45">
        <f>INDEX('[3]60-Mile'!$V$4:$V$129,MATCH(E60,'[3]60-Mile'!$A$4:$A$129,0))</f>
        <v>450.85714285714283</v>
      </c>
      <c r="BJ60" s="47">
        <f t="shared" si="38"/>
        <v>30</v>
      </c>
      <c r="BK60" s="47">
        <f t="shared" si="26"/>
        <v>30</v>
      </c>
      <c r="BL60" s="95">
        <v>22.142857142857142</v>
      </c>
      <c r="BM60" s="45">
        <f>INDEX('[3]60-Mile'!$AA$4:$AA$129,MATCH(E60,'[3]60-Mile'!$A$4:$A$129,0))</f>
        <v>7.8571428571428568</v>
      </c>
      <c r="BO60" s="20">
        <v>39512223</v>
      </c>
      <c r="BP60" s="38">
        <v>32.363062299409769</v>
      </c>
      <c r="BQ60" s="38">
        <f>INDEX('[3]60-Mile'!$U$4:$U$129,MATCH(E60,'[3]60-Mile'!$A$4:$A$129,0))</f>
        <v>34.425146937753034</v>
      </c>
      <c r="BR60" s="38">
        <v>0</v>
      </c>
      <c r="BS60" s="38">
        <f>INDEX('[3]60-Mile'!$Z$4:$Z$129,MATCH(E60,'[3]60-Mile'!$A$4:$A$129,0))</f>
        <v>47.731796584799945</v>
      </c>
      <c r="BT60" s="118">
        <f t="shared" si="61"/>
        <v>-0.46971102713222146</v>
      </c>
      <c r="BU60" s="266">
        <v>0.89491627358490566</v>
      </c>
      <c r="BV60" s="2">
        <f>'[3]60-Mile'!B60</f>
        <v>381</v>
      </c>
      <c r="BW60" s="2">
        <f>'[3]60-Mile'!C60</f>
        <v>440</v>
      </c>
      <c r="BX60" s="2">
        <f>'[3]60-Mile'!D60</f>
        <v>461</v>
      </c>
      <c r="BY60" s="2">
        <f>'[3]60-Mile'!E60</f>
        <v>530</v>
      </c>
      <c r="BZ60" s="2">
        <f>'[3]60-Mile'!F60</f>
        <v>423</v>
      </c>
      <c r="CA60" s="2">
        <f>'[3]60-Mile'!G60</f>
        <v>356</v>
      </c>
      <c r="CB60" s="2">
        <f>'[3]60-Mile'!H60</f>
        <v>565</v>
      </c>
      <c r="CC60" s="2">
        <f>'[3]60-Mile'!I60</f>
        <v>19</v>
      </c>
      <c r="CD60" s="2">
        <f>'[3]60-Mile'!J60</f>
        <v>5</v>
      </c>
      <c r="CE60" s="2">
        <f>'[3]60-Mile'!K60</f>
        <v>6</v>
      </c>
      <c r="CF60" s="2">
        <f>'[3]60-Mile'!L60</f>
        <v>14</v>
      </c>
      <c r="CG60" s="2">
        <f>'[3]60-Mile'!M60</f>
        <v>4</v>
      </c>
      <c r="CH60" s="2">
        <f>'[3]60-Mile'!N60</f>
        <v>4</v>
      </c>
      <c r="CI60" s="2">
        <f>'[3]60-Mile'!O60</f>
        <v>3</v>
      </c>
      <c r="CK60" s="2">
        <v>3514</v>
      </c>
      <c r="CL60" s="2">
        <v>15297</v>
      </c>
      <c r="CM60" s="2">
        <v>6091</v>
      </c>
      <c r="CN60" s="2">
        <v>12301</v>
      </c>
      <c r="CO60" s="2">
        <v>-7081</v>
      </c>
      <c r="CP60" s="2">
        <v>13490</v>
      </c>
      <c r="CQ60" s="2">
        <v>10669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5.620577793307191E-2</v>
      </c>
      <c r="G61" s="31">
        <f t="shared" si="39"/>
        <v>0.73925601727255397</v>
      </c>
      <c r="H61" s="31">
        <f t="shared" si="29"/>
        <v>7.6030193356342451E-2</v>
      </c>
      <c r="I61" s="31">
        <f t="shared" si="40"/>
        <v>3.1198330069065046</v>
      </c>
      <c r="J61" s="31">
        <f t="shared" si="30"/>
        <v>0.51037936977263398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0.6198845439466717</v>
      </c>
      <c r="N61" s="31">
        <f t="shared" si="32"/>
        <v>0.29328103418556162</v>
      </c>
      <c r="O61" s="31">
        <f t="shared" si="41"/>
        <v>0.29406956679683949</v>
      </c>
      <c r="P61" s="31">
        <f t="shared" si="42"/>
        <v>0.29305135951661632</v>
      </c>
      <c r="Q61" s="31">
        <f t="shared" si="43"/>
        <v>0.37963365060215826</v>
      </c>
      <c r="R61" s="31">
        <f t="shared" si="44"/>
        <v>0.15268521068576152</v>
      </c>
      <c r="S61" s="31">
        <f t="shared" si="45"/>
        <v>1.1821370165594023</v>
      </c>
      <c r="T61" s="31">
        <f t="shared" si="9"/>
        <v>0.77443230528172491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0.93584666561064467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0.2305390201337757</v>
      </c>
      <c r="AJ61" s="41">
        <f t="shared" si="52"/>
        <v>0.27097801740597477</v>
      </c>
      <c r="AK61" s="41">
        <f t="shared" si="53"/>
        <v>0.28092846673412991</v>
      </c>
      <c r="AL61" s="41">
        <f t="shared" si="54"/>
        <v>0</v>
      </c>
      <c r="AM61" s="41">
        <f t="shared" si="55"/>
        <v>0</v>
      </c>
      <c r="AN61" s="41">
        <f t="shared" si="56"/>
        <v>0.15268521068576152</v>
      </c>
      <c r="AO61" s="41">
        <f t="shared" si="57"/>
        <v>0.14703478339841974</v>
      </c>
      <c r="AP61" s="41">
        <f t="shared" si="58"/>
        <v>0.9705125754267645</v>
      </c>
      <c r="AQ61" s="41">
        <f t="shared" si="59"/>
        <v>0</v>
      </c>
      <c r="AR61" s="41">
        <f t="shared" si="62"/>
        <v>0.21162444113263784</v>
      </c>
      <c r="AS61" s="41">
        <f t="shared" si="60"/>
        <v>0.14652567975830816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1787</v>
      </c>
      <c r="AZ61" s="46">
        <v>0.18353298710674965</v>
      </c>
      <c r="BA61" s="43">
        <v>1.86</v>
      </c>
      <c r="BB61" s="43">
        <v>3.3</v>
      </c>
      <c r="BC61" s="265">
        <f>IF(INDEX('[5]Hospital Capacity'!$I$2:$I$126,MATCH('Data Table'!A61,'[5]Hospital Capacity'!$B$2:$B$126,0))&gt;100,100,INDEX('[5]Hospital Capacity'!$I$2:$I$126,MATCH('Data Table'!A61,'[5]Hospital Capacity'!$B$2:$B$126,0)))</f>
        <v>0.19908097203793806</v>
      </c>
      <c r="BD61" s="45">
        <v>563.83994079480487</v>
      </c>
      <c r="BE61" s="45">
        <f>INDEX('[3]60-Mile'!$S$4:$S$129,MATCH(E61,'[3]60-Mile'!$A$4:$A$129,0))</f>
        <v>702.5865425043213</v>
      </c>
      <c r="BF61" s="47">
        <f t="shared" si="36"/>
        <v>30</v>
      </c>
      <c r="BG61" s="43">
        <f t="shared" si="37"/>
        <v>30</v>
      </c>
      <c r="BH61" s="95">
        <v>399.42857142857144</v>
      </c>
      <c r="BI61" s="45">
        <f>INDEX('[3]60-Mile'!$V$4:$V$129,MATCH(E61,'[3]60-Mile'!$A$4:$A$129,0))</f>
        <v>231.28571428571428</v>
      </c>
      <c r="BJ61" s="47">
        <f t="shared" si="38"/>
        <v>1.2148863849577429</v>
      </c>
      <c r="BK61" s="47">
        <f t="shared" si="26"/>
        <v>30</v>
      </c>
      <c r="BL61" s="95">
        <v>20.285714285714285</v>
      </c>
      <c r="BM61" s="45">
        <f>INDEX('[3]60-Mile'!$AA$4:$AA$129,MATCH(E61,'[3]60-Mile'!$A$4:$A$129,0))</f>
        <v>13.857142857142858</v>
      </c>
      <c r="BO61" s="20">
        <v>6732219</v>
      </c>
      <c r="BP61" s="38">
        <v>63.951499659413436</v>
      </c>
      <c r="BQ61" s="38">
        <f>INDEX('[3]60-Mile'!$U$4:$U$129,MATCH(E61,'[3]60-Mile'!$A$4:$A$129,0))</f>
        <v>67.260583293180218</v>
      </c>
      <c r="BR61" s="38">
        <v>1.2148863849577429</v>
      </c>
      <c r="BS61" s="38">
        <f>INDEX('[3]60-Mile'!$Z$4:$Z$129,MATCH(E61,'[3]60-Mile'!$A$4:$A$129,0))</f>
        <v>62.429052926628657</v>
      </c>
      <c r="BT61" s="118">
        <f t="shared" si="61"/>
        <v>-0.87169333122128934</v>
      </c>
      <c r="BU61" s="266">
        <v>0.80091902796206194</v>
      </c>
      <c r="BV61" s="2">
        <f>'[3]60-Mile'!B61</f>
        <v>266</v>
      </c>
      <c r="BW61" s="2">
        <f>'[3]60-Mile'!C61</f>
        <v>204</v>
      </c>
      <c r="BX61" s="2">
        <f>'[3]60-Mile'!D61</f>
        <v>244</v>
      </c>
      <c r="BY61" s="2">
        <f>'[3]60-Mile'!E61</f>
        <v>302</v>
      </c>
      <c r="BZ61" s="2">
        <f>'[3]60-Mile'!F61</f>
        <v>253</v>
      </c>
      <c r="CA61" s="2">
        <f>'[3]60-Mile'!G61</f>
        <v>233</v>
      </c>
      <c r="CB61" s="2">
        <f>'[3]60-Mile'!H61</f>
        <v>117</v>
      </c>
      <c r="CC61" s="2">
        <f>'[3]60-Mile'!I61</f>
        <v>32</v>
      </c>
      <c r="CD61" s="2">
        <f>'[3]60-Mile'!J61</f>
        <v>7</v>
      </c>
      <c r="CE61" s="2">
        <f>'[3]60-Mile'!K61</f>
        <v>13</v>
      </c>
      <c r="CF61" s="2">
        <f>'[3]60-Mile'!L61</f>
        <v>14</v>
      </c>
      <c r="CG61" s="2">
        <f>'[3]60-Mile'!M61</f>
        <v>20</v>
      </c>
      <c r="CH61" s="2">
        <f>'[3]60-Mile'!N61</f>
        <v>6</v>
      </c>
      <c r="CI61" s="2">
        <f>'[3]60-Mile'!O61</f>
        <v>5</v>
      </c>
      <c r="CK61" s="2">
        <v>1146</v>
      </c>
      <c r="CL61" s="2">
        <v>3579</v>
      </c>
      <c r="CM61" s="2">
        <v>1584</v>
      </c>
      <c r="CN61" s="2">
        <v>1702</v>
      </c>
      <c r="CO61" s="2">
        <v>2733</v>
      </c>
      <c r="CP61" s="2">
        <v>2980</v>
      </c>
      <c r="CQ61" s="2">
        <v>1787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2.0453914959752644</v>
      </c>
      <c r="G62" s="31">
        <f t="shared" si="39"/>
        <v>0.97412224742772935</v>
      </c>
      <c r="H62" s="31">
        <f t="shared" si="29"/>
        <v>2.099727730658377</v>
      </c>
      <c r="I62" s="31">
        <f t="shared" si="40"/>
        <v>3.2724976806514792</v>
      </c>
      <c r="J62" s="31">
        <f t="shared" si="30"/>
        <v>1.1450632823903137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1.3478563786484299</v>
      </c>
      <c r="N62" s="31">
        <f t="shared" si="32"/>
        <v>0.73402623553312529</v>
      </c>
      <c r="O62" s="31">
        <f t="shared" si="41"/>
        <v>0.44936881300517667</v>
      </c>
      <c r="P62" s="31">
        <f t="shared" si="42"/>
        <v>0.90936555891238668</v>
      </c>
      <c r="Q62" s="31">
        <f t="shared" si="43"/>
        <v>0.71156753949811868</v>
      </c>
      <c r="R62" s="31">
        <f t="shared" si="44"/>
        <v>0.14882952354723217</v>
      </c>
      <c r="S62" s="31">
        <f t="shared" si="45"/>
        <v>1.4338911815045829</v>
      </c>
      <c r="T62" s="31">
        <f t="shared" si="9"/>
        <v>0.61882486139449644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0.9289221787241746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0.30938894164352315</v>
      </c>
      <c r="AJ62" s="41">
        <f t="shared" si="52"/>
        <v>0.75689458755738204</v>
      </c>
      <c r="AK62" s="41">
        <f t="shared" si="53"/>
        <v>0.47821169341531045</v>
      </c>
      <c r="AL62" s="41">
        <f t="shared" si="54"/>
        <v>0</v>
      </c>
      <c r="AM62" s="41">
        <f t="shared" si="55"/>
        <v>0</v>
      </c>
      <c r="AN62" s="41">
        <f t="shared" si="56"/>
        <v>0.14882952354723217</v>
      </c>
      <c r="AO62" s="41">
        <f t="shared" si="57"/>
        <v>0.22468440650258834</v>
      </c>
      <c r="AP62" s="41">
        <f t="shared" si="58"/>
        <v>0.95252009357611789</v>
      </c>
      <c r="AQ62" s="41">
        <f t="shared" si="59"/>
        <v>0</v>
      </c>
      <c r="AR62" s="41">
        <f t="shared" si="62"/>
        <v>0.481371087928465</v>
      </c>
      <c r="AS62" s="41">
        <f t="shared" si="60"/>
        <v>0.45468277945619334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2093</v>
      </c>
      <c r="AZ62" s="46">
        <v>0.22912231768745794</v>
      </c>
      <c r="BA62" s="43">
        <v>1.54</v>
      </c>
      <c r="BB62" s="43">
        <v>5</v>
      </c>
      <c r="BC62" s="265">
        <f>IF(INDEX('[5]Hospital Capacity'!$I$2:$I$126,MATCH('Data Table'!A62,'[5]Hospital Capacity'!$B$2:$B$126,0))&gt;100,100,INDEX('[5]Hospital Capacity'!$I$2:$I$126,MATCH('Data Table'!A62,'[5]Hospital Capacity'!$B$2:$B$126,0)))</f>
        <v>0.26717148014440434</v>
      </c>
      <c r="BD62" s="45">
        <v>1489.1070818624037</v>
      </c>
      <c r="BE62" s="45">
        <f>INDEX('[3]60-Mile'!$S$4:$S$129,MATCH(E62,'[3]60-Mile'!$A$4:$A$129,0))</f>
        <v>1180.7930798161105</v>
      </c>
      <c r="BF62" s="47">
        <f t="shared" si="36"/>
        <v>30</v>
      </c>
      <c r="BG62" s="43">
        <f t="shared" si="37"/>
        <v>30</v>
      </c>
      <c r="BH62" s="95">
        <v>389.42857142857144</v>
      </c>
      <c r="BI62" s="45">
        <f>INDEX('[3]60-Mile'!$V$4:$V$129,MATCH(E62,'[3]60-Mile'!$A$4:$A$129,0))</f>
        <v>353.42857142857144</v>
      </c>
      <c r="BJ62" s="47">
        <f t="shared" si="38"/>
        <v>1.74853803193378</v>
      </c>
      <c r="BK62" s="47">
        <f t="shared" si="26"/>
        <v>30</v>
      </c>
      <c r="BL62" s="95">
        <v>46.142857142857146</v>
      </c>
      <c r="BM62" s="45">
        <f>INDEX('[3]60-Mile'!$AA$4:$AA$129,MATCH(E62,'[3]60-Mile'!$A$4:$A$129,0))</f>
        <v>43</v>
      </c>
      <c r="BO62" s="20">
        <v>6892503</v>
      </c>
      <c r="BP62" s="38">
        <v>273.45695847999013</v>
      </c>
      <c r="BQ62" s="38">
        <f>INDEX('[3]60-Mile'!$U$4:$U$129,MATCH(E62,'[3]60-Mile'!$A$4:$A$129,0))</f>
        <v>117.00788897227763</v>
      </c>
      <c r="BR62" s="38">
        <v>1.74853803193378</v>
      </c>
      <c r="BS62" s="38">
        <f>INDEX('[3]60-Mile'!$Z$4:$Z$129,MATCH(E62,'[3]60-Mile'!$A$4:$A$129,0))</f>
        <v>81.057426928400403</v>
      </c>
      <c r="BT62" s="118">
        <f t="shared" si="61"/>
        <v>-0.85784435744834919</v>
      </c>
      <c r="BU62" s="266">
        <v>0.73282851985559572</v>
      </c>
      <c r="BV62" s="2">
        <f>'[3]60-Mile'!B62</f>
        <v>262</v>
      </c>
      <c r="BW62" s="2">
        <f>'[3]60-Mile'!C62</f>
        <v>174</v>
      </c>
      <c r="BX62" s="2">
        <f>'[3]60-Mile'!D62</f>
        <v>204</v>
      </c>
      <c r="BY62" s="2">
        <f>'[3]60-Mile'!E62</f>
        <v>257</v>
      </c>
      <c r="BZ62" s="2">
        <f>'[3]60-Mile'!F62</f>
        <v>386</v>
      </c>
      <c r="CA62" s="2">
        <f>'[3]60-Mile'!G62</f>
        <v>155</v>
      </c>
      <c r="CB62" s="2">
        <f>'[3]60-Mile'!H62</f>
        <v>1036</v>
      </c>
      <c r="CC62" s="2">
        <f>'[3]60-Mile'!I62</f>
        <v>30</v>
      </c>
      <c r="CD62" s="2">
        <f>'[3]60-Mile'!J62</f>
        <v>37</v>
      </c>
      <c r="CE62" s="2">
        <f>'[3]60-Mile'!K62</f>
        <v>18</v>
      </c>
      <c r="CF62" s="2">
        <f>'[3]60-Mile'!L62</f>
        <v>30</v>
      </c>
      <c r="CG62" s="2">
        <f>'[3]60-Mile'!M62</f>
        <v>27</v>
      </c>
      <c r="CH62" s="2">
        <f>'[3]60-Mile'!N62</f>
        <v>21</v>
      </c>
      <c r="CI62" s="2">
        <f>'[3]60-Mile'!O62</f>
        <v>138</v>
      </c>
      <c r="CK62" s="2">
        <v>4076</v>
      </c>
      <c r="CL62" s="2">
        <v>2464</v>
      </c>
      <c r="CM62" s="2">
        <v>4894</v>
      </c>
      <c r="CN62" s="2">
        <v>4120</v>
      </c>
      <c r="CO62" s="2">
        <v>4811</v>
      </c>
      <c r="CP62" s="2">
        <v>2879</v>
      </c>
      <c r="CQ62" s="2">
        <v>2093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0.1230316479448718</v>
      </c>
      <c r="G63" s="31">
        <f t="shared" si="39"/>
        <v>0.92073185193453599</v>
      </c>
      <c r="H63" s="31">
        <f t="shared" si="29"/>
        <v>0.13362375558787484</v>
      </c>
      <c r="I63" s="31">
        <f t="shared" si="40"/>
        <v>1.7504071745180911</v>
      </c>
      <c r="J63" s="31">
        <f t="shared" si="30"/>
        <v>0.33101396580715275</v>
      </c>
      <c r="K63" s="31">
        <f t="shared" si="2"/>
        <v>0.99060844937877834</v>
      </c>
      <c r="L63" s="31">
        <f t="shared" si="3"/>
        <v>0.9093809417105434</v>
      </c>
      <c r="M63" s="31">
        <f t="shared" si="31"/>
        <v>0.92543969645913793</v>
      </c>
      <c r="N63" s="31">
        <f t="shared" si="32"/>
        <v>0.29742702452497</v>
      </c>
      <c r="O63" s="31">
        <f t="shared" si="41"/>
        <v>0.42684588139133595</v>
      </c>
      <c r="P63" s="31">
        <f t="shared" si="42"/>
        <v>0.28398791540785501</v>
      </c>
      <c r="Q63" s="31">
        <f t="shared" si="43"/>
        <v>0.72706019446601167</v>
      </c>
      <c r="R63" s="31">
        <f t="shared" si="44"/>
        <v>0.46978793720738093</v>
      </c>
      <c r="S63" s="31">
        <f t="shared" si="45"/>
        <v>1.350434613312071</v>
      </c>
      <c r="T63" s="31">
        <f t="shared" si="9"/>
        <v>0.90592677821922096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0.68674617003462246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0.16157479301564517</v>
      </c>
      <c r="AJ63" s="41">
        <f t="shared" si="52"/>
        <v>0.13246915196795969</v>
      </c>
      <c r="AK63" s="41">
        <f t="shared" si="53"/>
        <v>0.23277417234998235</v>
      </c>
      <c r="AL63" s="41">
        <f t="shared" si="54"/>
        <v>0</v>
      </c>
      <c r="AM63" s="41">
        <f t="shared" si="55"/>
        <v>0</v>
      </c>
      <c r="AN63" s="41">
        <f t="shared" si="56"/>
        <v>0.46978793720738093</v>
      </c>
      <c r="AO63" s="41">
        <f t="shared" si="57"/>
        <v>0.21342294069566797</v>
      </c>
      <c r="AP63" s="41">
        <f t="shared" si="58"/>
        <v>0.99574012747004426</v>
      </c>
      <c r="AQ63" s="41">
        <f t="shared" si="59"/>
        <v>0</v>
      </c>
      <c r="AR63" s="41">
        <f t="shared" si="62"/>
        <v>0.35469448584202679</v>
      </c>
      <c r="AS63" s="41">
        <f t="shared" si="60"/>
        <v>0.1419939577039275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12795</v>
      </c>
      <c r="AZ63" s="46">
        <v>0.19201154412523741</v>
      </c>
      <c r="BA63" s="43">
        <v>2.58</v>
      </c>
      <c r="BB63" s="43">
        <v>5.84</v>
      </c>
      <c r="BC63" s="265">
        <f>IF(INDEX('[5]Hospital Capacity'!$I$2:$I$126,MATCH('Data Table'!A63,'[5]Hospital Capacity'!$B$2:$B$126,0))&gt;100,100,INDEX('[5]Hospital Capacity'!$I$2:$I$126,MATCH('Data Table'!A63,'[5]Hospital Capacity'!$B$2:$B$126,0)))</f>
        <v>0.13952721249408426</v>
      </c>
      <c r="BD63" s="45">
        <v>300.09568960284378</v>
      </c>
      <c r="BE63" s="45">
        <f>INDEX('[3]60-Mile'!$S$4:$S$129,MATCH(E63,'[3]60-Mile'!$A$4:$A$129,0))</f>
        <v>585.86248663032836</v>
      </c>
      <c r="BF63" s="47">
        <f t="shared" si="36"/>
        <v>30</v>
      </c>
      <c r="BG63" s="43">
        <f t="shared" si="37"/>
        <v>30</v>
      </c>
      <c r="BH63" s="95">
        <v>1221.8571428571429</v>
      </c>
      <c r="BI63" s="45">
        <f>INDEX('[3]60-Mile'!$V$4:$V$129,MATCH(E63,'[3]60-Mile'!$A$4:$A$129,0))</f>
        <v>335.71428571428572</v>
      </c>
      <c r="BJ63" s="47">
        <f t="shared" si="38"/>
        <v>0.46664471330719803</v>
      </c>
      <c r="BK63" s="47">
        <f t="shared" si="26"/>
        <v>30</v>
      </c>
      <c r="BL63" s="95">
        <v>34</v>
      </c>
      <c r="BM63" s="45">
        <f>INDEX('[3]60-Mile'!$AA$4:$AA$129,MATCH(E63,'[3]60-Mile'!$A$4:$A$129,0))</f>
        <v>13.428571428571429</v>
      </c>
      <c r="BO63" s="20">
        <v>21477737</v>
      </c>
      <c r="BP63" s="38">
        <v>41.393074044719675</v>
      </c>
      <c r="BQ63" s="38">
        <f>INDEX('[3]60-Mile'!$U$4:$U$129,MATCH(E63,'[3]60-Mile'!$A$4:$A$129,0))</f>
        <v>57.036757266631234</v>
      </c>
      <c r="BR63" s="38">
        <v>0.46664471330719803</v>
      </c>
      <c r="BS63" s="38">
        <f>INDEX('[3]60-Mile'!$Z$4:$Z$129,MATCH(E63,'[3]60-Mile'!$A$4:$A$129,0))</f>
        <v>57.154446254634436</v>
      </c>
      <c r="BT63" s="118">
        <f t="shared" si="61"/>
        <v>-0.37349234006924492</v>
      </c>
      <c r="BU63" s="266">
        <v>0.86047278750591571</v>
      </c>
      <c r="BV63" s="2">
        <f>'[3]60-Mile'!B63</f>
        <v>137</v>
      </c>
      <c r="BW63" s="2">
        <f>'[3]60-Mile'!C63</f>
        <v>323</v>
      </c>
      <c r="BX63" s="2">
        <f>'[3]60-Mile'!D63</f>
        <v>447</v>
      </c>
      <c r="BY63" s="2">
        <f>'[3]60-Mile'!E63</f>
        <v>387</v>
      </c>
      <c r="BZ63" s="2">
        <f>'[3]60-Mile'!F63</f>
        <v>361</v>
      </c>
      <c r="CA63" s="2">
        <f>'[3]60-Mile'!G63</f>
        <v>363</v>
      </c>
      <c r="CB63" s="2">
        <f>'[3]60-Mile'!H63</f>
        <v>332</v>
      </c>
      <c r="CC63" s="2">
        <f>'[3]60-Mile'!I63</f>
        <v>23</v>
      </c>
      <c r="CD63" s="2">
        <f>'[3]60-Mile'!J63</f>
        <v>10</v>
      </c>
      <c r="CE63" s="2">
        <f>'[3]60-Mile'!K63</f>
        <v>22</v>
      </c>
      <c r="CF63" s="2">
        <f>'[3]60-Mile'!L63</f>
        <v>16</v>
      </c>
      <c r="CG63" s="2">
        <f>'[3]60-Mile'!M63</f>
        <v>12</v>
      </c>
      <c r="CH63" s="2">
        <f>'[3]60-Mile'!N63</f>
        <v>5</v>
      </c>
      <c r="CI63" s="2">
        <f>'[3]60-Mile'!O63</f>
        <v>6</v>
      </c>
      <c r="CK63" s="2">
        <v>17991</v>
      </c>
      <c r="CL63" s="2">
        <v>11940</v>
      </c>
      <c r="CM63" s="2">
        <v>14847</v>
      </c>
      <c r="CN63" s="2">
        <v>26545</v>
      </c>
      <c r="CO63" s="2">
        <v>30173</v>
      </c>
      <c r="CP63" s="2">
        <v>8732</v>
      </c>
      <c r="CQ63" s="2">
        <v>12795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3.3432965063884901E-3</v>
      </c>
      <c r="G64" s="31">
        <f t="shared" si="39"/>
        <v>0.99276462290803269</v>
      </c>
      <c r="H64" s="31">
        <f t="shared" si="29"/>
        <v>3.3676628167865377E-3</v>
      </c>
      <c r="I64" s="31">
        <f t="shared" si="40"/>
        <v>3.0528296051953405</v>
      </c>
      <c r="J64" s="31">
        <f t="shared" si="30"/>
        <v>0.20101743770861052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0.45127085920695853</v>
      </c>
      <c r="N64" s="31">
        <f t="shared" si="32"/>
        <v>0.24862907726796107</v>
      </c>
      <c r="O64" s="31">
        <f t="shared" si="41"/>
        <v>0.17836708745799654</v>
      </c>
      <c r="P64" s="31">
        <f t="shared" si="42"/>
        <v>0.27492447129909364</v>
      </c>
      <c r="Q64" s="31">
        <f t="shared" si="43"/>
        <v>0.35362102360357517</v>
      </c>
      <c r="R64" s="31">
        <f t="shared" si="44"/>
        <v>0.15356651060313964</v>
      </c>
      <c r="S64" s="31">
        <f t="shared" si="45"/>
        <v>0.24292101341281666</v>
      </c>
      <c r="T64" s="31">
        <f t="shared" si="9"/>
        <v>0.72767081102356213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0.74270779117919938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0.23972932003260461</v>
      </c>
      <c r="AJ64" s="41">
        <f t="shared" si="52"/>
        <v>0.14993785118495953</v>
      </c>
      <c r="AK64" s="41">
        <f t="shared" si="53"/>
        <v>0.11705578694887409</v>
      </c>
      <c r="AL64" s="41">
        <f t="shared" si="54"/>
        <v>0</v>
      </c>
      <c r="AM64" s="41">
        <f t="shared" si="55"/>
        <v>0</v>
      </c>
      <c r="AN64" s="41">
        <f t="shared" si="56"/>
        <v>0.15356651060313964</v>
      </c>
      <c r="AO64" s="41">
        <f t="shared" si="57"/>
        <v>8.9183543728998269E-2</v>
      </c>
      <c r="AP64" s="41">
        <f t="shared" si="58"/>
        <v>0</v>
      </c>
      <c r="AQ64" s="41">
        <f t="shared" si="59"/>
        <v>0</v>
      </c>
      <c r="AR64" s="41">
        <f t="shared" si="62"/>
        <v>0.24292101341281666</v>
      </c>
      <c r="AS64" s="41">
        <f t="shared" si="60"/>
        <v>0.13746223564954682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10322</v>
      </c>
      <c r="AZ64" s="46">
        <v>0.22149198563331449</v>
      </c>
      <c r="BA64" s="43">
        <v>2.59</v>
      </c>
      <c r="BB64" s="43">
        <v>4.7300000000000004</v>
      </c>
      <c r="BC64" s="265">
        <f>IF(INDEX('[5]Hospital Capacity'!$I$2:$I$126,MATCH('Data Table'!A64,'[5]Hospital Capacity'!$B$2:$B$126,0))&gt;100,100,INDEX('[5]Hospital Capacity'!$I$2:$I$126,MATCH('Data Table'!A64,'[5]Hospital Capacity'!$B$2:$B$126,0)))</f>
        <v>0.2070172156990647</v>
      </c>
      <c r="BD64" s="45">
        <v>333.35904050616233</v>
      </c>
      <c r="BE64" s="45">
        <f>INDEX('[3]60-Mile'!$S$4:$S$129,MATCH(E64,'[3]60-Mile'!$A$4:$A$129,0))</f>
        <v>305.36581533752297</v>
      </c>
      <c r="BF64" s="47">
        <f t="shared" si="36"/>
        <v>30</v>
      </c>
      <c r="BG64" s="43">
        <f t="shared" si="37"/>
        <v>30</v>
      </c>
      <c r="BH64" s="95">
        <v>401.71428571428572</v>
      </c>
      <c r="BI64" s="45">
        <f>INDEX('[3]60-Mile'!$V$4:$V$129,MATCH(E64,'[3]60-Mile'!$A$4:$A$129,0))</f>
        <v>140.28571428571428</v>
      </c>
      <c r="BJ64" s="47">
        <f t="shared" si="38"/>
        <v>30</v>
      </c>
      <c r="BK64" s="47">
        <f t="shared" si="26"/>
        <v>30</v>
      </c>
      <c r="BL64" s="95">
        <v>23.285714285714285</v>
      </c>
      <c r="BM64" s="45">
        <f>INDEX('[3]60-Mile'!$AA$4:$AA$129,MATCH(E64,'[3]60-Mile'!$A$4:$A$129,0))</f>
        <v>13</v>
      </c>
      <c r="BO64" s="20">
        <v>8882190</v>
      </c>
      <c r="BP64" s="38">
        <v>83.176113926307778</v>
      </c>
      <c r="BQ64" s="38">
        <f>INDEX('[3]60-Mile'!$U$4:$U$129,MATCH(E64,'[3]60-Mile'!$A$4:$A$129,0))</f>
        <v>65.338037999430682</v>
      </c>
      <c r="BR64" s="38">
        <v>-1.4982964498672584</v>
      </c>
      <c r="BS64" s="38">
        <f>INDEX('[3]60-Mile'!$Z$4:$Z$129,MATCH(E64,'[3]60-Mile'!$A$4:$A$129,0))</f>
        <v>59.530006444640655</v>
      </c>
      <c r="BT64" s="118">
        <f t="shared" si="61"/>
        <v>-0.48541558235839877</v>
      </c>
      <c r="BU64" s="266">
        <v>0.79298278430093527</v>
      </c>
      <c r="BV64" s="2">
        <f>'[3]60-Mile'!B64</f>
        <v>152</v>
      </c>
      <c r="BW64" s="2">
        <f>'[3]60-Mile'!C64</f>
        <v>160</v>
      </c>
      <c r="BX64" s="2">
        <f>'[3]60-Mile'!D64</f>
        <v>168</v>
      </c>
      <c r="BY64" s="2">
        <f>'[3]60-Mile'!E64</f>
        <v>174</v>
      </c>
      <c r="BZ64" s="2">
        <f>'[3]60-Mile'!F64</f>
        <v>134</v>
      </c>
      <c r="CA64" s="2">
        <f>'[3]60-Mile'!G64</f>
        <v>80</v>
      </c>
      <c r="CB64" s="2">
        <f>'[3]60-Mile'!H64</f>
        <v>114</v>
      </c>
      <c r="CC64" s="2">
        <f>'[3]60-Mile'!I64</f>
        <v>24</v>
      </c>
      <c r="CD64" s="2">
        <f>'[3]60-Mile'!J64</f>
        <v>10</v>
      </c>
      <c r="CE64" s="2">
        <f>'[3]60-Mile'!K64</f>
        <v>20</v>
      </c>
      <c r="CF64" s="2">
        <f>'[3]60-Mile'!L64</f>
        <v>9</v>
      </c>
      <c r="CG64" s="2">
        <f>'[3]60-Mile'!M64</f>
        <v>6</v>
      </c>
      <c r="CH64" s="2">
        <f>'[3]60-Mile'!N64</f>
        <v>3</v>
      </c>
      <c r="CI64" s="2">
        <f>'[3]60-Mile'!O64</f>
        <v>19</v>
      </c>
      <c r="CK64" s="2">
        <v>11777</v>
      </c>
      <c r="CL64" s="2">
        <v>6246</v>
      </c>
      <c r="CM64" s="2">
        <v>4184</v>
      </c>
      <c r="CN64" s="2">
        <v>8801</v>
      </c>
      <c r="CO64" s="2">
        <v>6848</v>
      </c>
      <c r="CP64" s="2">
        <v>4184</v>
      </c>
      <c r="CQ64" s="2">
        <v>10322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3.7095011220189887E-3</v>
      </c>
      <c r="G65" s="31">
        <f t="shared" si="39"/>
        <v>1.0045609216164748</v>
      </c>
      <c r="H65" s="31">
        <f t="shared" si="29"/>
        <v>3.6926591928838903E-3</v>
      </c>
      <c r="I65" s="31">
        <f t="shared" si="40"/>
        <v>3.1335635501494692</v>
      </c>
      <c r="J65" s="31">
        <f t="shared" si="30"/>
        <v>0.26318742923674998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1"/>
        <v>0.24208910613670187</v>
      </c>
      <c r="N65" s="31">
        <f t="shared" si="32"/>
        <v>8.5644857195201207E-2</v>
      </c>
      <c r="O65" s="31">
        <f t="shared" si="41"/>
        <v>6.2846244664426482E-2</v>
      </c>
      <c r="P65" s="31">
        <f t="shared" si="42"/>
        <v>0.10271903323262839</v>
      </c>
      <c r="Q65" s="31">
        <f t="shared" si="43"/>
        <v>0.25272921822869154</v>
      </c>
      <c r="R65" s="31">
        <f t="shared" si="44"/>
        <v>0.19399614431286147</v>
      </c>
      <c r="S65" s="31">
        <f t="shared" si="45"/>
        <v>1.515688197527439</v>
      </c>
      <c r="T65" s="31">
        <f t="shared" si="9"/>
        <v>0.57178374900411055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0.89880292367224102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0.31177272609128071</v>
      </c>
      <c r="AJ65" s="41">
        <f t="shared" si="52"/>
        <v>0.29050346127157473</v>
      </c>
      <c r="AK65" s="41">
        <f t="shared" si="53"/>
        <v>8.0134520571410225E-2</v>
      </c>
      <c r="AL65" s="41">
        <f t="shared" si="54"/>
        <v>0</v>
      </c>
      <c r="AM65" s="41">
        <f t="shared" si="55"/>
        <v>0</v>
      </c>
      <c r="AN65" s="41">
        <f t="shared" si="56"/>
        <v>0.19399614431286147</v>
      </c>
      <c r="AO65" s="41">
        <f t="shared" si="57"/>
        <v>3.1423122332213241E-2</v>
      </c>
      <c r="AP65" s="41">
        <f t="shared" si="58"/>
        <v>0.99854959842162683</v>
      </c>
      <c r="AQ65" s="41">
        <f t="shared" si="59"/>
        <v>0</v>
      </c>
      <c r="AR65" s="41">
        <f t="shared" si="62"/>
        <v>0.51713859910581217</v>
      </c>
      <c r="AS65" s="41">
        <f t="shared" si="60"/>
        <v>5.1359516616314195E-2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3424</v>
      </c>
      <c r="AZ65" s="46">
        <v>0.25153962092912069</v>
      </c>
      <c r="BA65" s="43">
        <v>2.4</v>
      </c>
      <c r="BB65" s="43">
        <v>3.44</v>
      </c>
      <c r="BC65" s="265">
        <f>IF(INDEX('[5]Hospital Capacity'!$I$2:$I$126,MATCH('Data Table'!A65,'[5]Hospital Capacity'!$B$2:$B$126,0))&gt;100,100,INDEX('[5]Hospital Capacity'!$I$2:$I$126,MATCH('Data Table'!A65,'[5]Hospital Capacity'!$B$2:$B$126,0)))</f>
        <v>0.26922998687664046</v>
      </c>
      <c r="BD65" s="45">
        <v>601.01968055541909</v>
      </c>
      <c r="BE65" s="45">
        <f>INDEX('[3]60-Mile'!$S$4:$S$129,MATCH(E65,'[3]60-Mile'!$A$4:$A$129,0))</f>
        <v>215.87016360598406</v>
      </c>
      <c r="BF65" s="47">
        <f t="shared" si="36"/>
        <v>30</v>
      </c>
      <c r="BG65" s="43">
        <f t="shared" si="37"/>
        <v>30</v>
      </c>
      <c r="BH65" s="95">
        <v>506.57142857142856</v>
      </c>
      <c r="BI65" s="45">
        <f>INDEX('[3]60-Mile'!$V$4:$V$129,MATCH(E65,'[3]60-Mile'!$A$4:$A$129,0))</f>
        <v>49.428571428571431</v>
      </c>
      <c r="BJ65" s="47">
        <f t="shared" si="38"/>
        <v>0.38331664256694642</v>
      </c>
      <c r="BK65" s="47">
        <f t="shared" si="26"/>
        <v>30</v>
      </c>
      <c r="BL65" s="95">
        <v>49.571428571428569</v>
      </c>
      <c r="BM65" s="45">
        <f>INDEX('[3]60-Mile'!$AA$4:$AA$129,MATCH(E65,'[3]60-Mile'!$A$4:$A$129,0))</f>
        <v>4.8571428571428568</v>
      </c>
      <c r="BO65" s="20">
        <v>11689100</v>
      </c>
      <c r="BP65" s="38">
        <v>107.99210058226382</v>
      </c>
      <c r="BQ65" s="38">
        <f>INDEX('[3]60-Mile'!$U$4:$U$129,MATCH(E65,'[3]60-Mile'!$A$4:$A$129,0))</f>
        <v>108.68350687113653</v>
      </c>
      <c r="BR65" s="38">
        <v>0.38331664256694642</v>
      </c>
      <c r="BS65" s="38">
        <f>INDEX('[3]60-Mile'!$Z$4:$Z$129,MATCH(E65,'[3]60-Mile'!$A$4:$A$129,0))</f>
        <v>92.697810142500714</v>
      </c>
      <c r="BT65" s="118">
        <f t="shared" si="61"/>
        <v>-0.79760584734448192</v>
      </c>
      <c r="BU65" s="266">
        <v>0.73077001312335954</v>
      </c>
      <c r="BV65" s="2">
        <f>'[3]60-Mile'!B65</f>
        <v>48</v>
      </c>
      <c r="BW65" s="2">
        <f>'[3]60-Mile'!C65</f>
        <v>58</v>
      </c>
      <c r="BX65" s="2">
        <f>'[3]60-Mile'!D65</f>
        <v>57</v>
      </c>
      <c r="BY65" s="2">
        <f>'[3]60-Mile'!E65</f>
        <v>51</v>
      </c>
      <c r="BZ65" s="2">
        <f>'[3]60-Mile'!F65</f>
        <v>61</v>
      </c>
      <c r="CA65" s="2">
        <f>'[3]60-Mile'!G65</f>
        <v>44</v>
      </c>
      <c r="CB65" s="2">
        <f>'[3]60-Mile'!H65</f>
        <v>27</v>
      </c>
      <c r="CC65" s="2">
        <f>'[3]60-Mile'!I65</f>
        <v>13</v>
      </c>
      <c r="CD65" s="2">
        <f>'[3]60-Mile'!J65</f>
        <v>5</v>
      </c>
      <c r="CE65" s="2">
        <f>'[3]60-Mile'!K65</f>
        <v>5</v>
      </c>
      <c r="CF65" s="2">
        <f>'[3]60-Mile'!L65</f>
        <v>4</v>
      </c>
      <c r="CG65" s="2">
        <f>'[3]60-Mile'!M65</f>
        <v>4</v>
      </c>
      <c r="CH65" s="2">
        <f>'[3]60-Mile'!N65</f>
        <v>0</v>
      </c>
      <c r="CI65" s="2">
        <f>'[3]60-Mile'!O65</f>
        <v>3</v>
      </c>
      <c r="CK65" s="2">
        <v>-2600</v>
      </c>
      <c r="CL65" s="2">
        <v>10731</v>
      </c>
      <c r="CM65" s="2">
        <v>3254</v>
      </c>
      <c r="CN65" s="2">
        <v>4612</v>
      </c>
      <c r="CO65" s="2">
        <v>4497</v>
      </c>
      <c r="CP65" s="2">
        <v>4055</v>
      </c>
      <c r="CQ65" s="2">
        <v>3424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0.16500463588139569</v>
      </c>
      <c r="G66" s="31">
        <f t="shared" si="39"/>
        <v>1.4562570381178079</v>
      </c>
      <c r="H66" s="31">
        <f t="shared" ref="H66:H127" si="66">M66*(J66^I66)</f>
        <v>0.11330735684866589</v>
      </c>
      <c r="I66" s="31">
        <f t="shared" si="40"/>
        <v>2.321492629625812</v>
      </c>
      <c r="J66" s="31">
        <f t="shared" ref="J66:J127" si="67">L66*(AK66+(K66*AJ66))</f>
        <v>0.43365396874535428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0.78818325600075267</v>
      </c>
      <c r="N66" s="31">
        <f t="shared" ref="N66:N127" si="69">(1-T66)*O66+T66*P66</f>
        <v>0.39306343807425498</v>
      </c>
      <c r="O66" s="31">
        <f t="shared" si="41"/>
        <v>0.40850059031877212</v>
      </c>
      <c r="P66" s="31">
        <f t="shared" si="42"/>
        <v>0.38368580060422963</v>
      </c>
      <c r="Q66" s="31">
        <f t="shared" si="43"/>
        <v>0.40343695397189605</v>
      </c>
      <c r="R66" s="31">
        <f t="shared" si="44"/>
        <v>0.16474800330487469</v>
      </c>
      <c r="S66" s="31">
        <f t="shared" si="45"/>
        <v>1.1899681914097353</v>
      </c>
      <c r="T66" s="31">
        <f t="shared" si="9"/>
        <v>0.62209482417940209</v>
      </c>
      <c r="Z66" s="41">
        <f t="shared" si="46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7"/>
        <v>0.89086012989070174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0.38000423575567904</v>
      </c>
      <c r="AJ66" s="41">
        <f t="shared" si="52"/>
        <v>0.23763258375463381</v>
      </c>
      <c r="AK66" s="41">
        <f t="shared" si="53"/>
        <v>0.20063022235521985</v>
      </c>
      <c r="AL66" s="41">
        <f t="shared" si="54"/>
        <v>0</v>
      </c>
      <c r="AM66" s="41">
        <f t="shared" si="55"/>
        <v>0</v>
      </c>
      <c r="AN66" s="41">
        <f t="shared" si="56"/>
        <v>0.16474800330487469</v>
      </c>
      <c r="AO66" s="41">
        <f t="shared" si="57"/>
        <v>0.20425029515938606</v>
      </c>
      <c r="AP66" s="41">
        <f t="shared" si="58"/>
        <v>0.97238249841420621</v>
      </c>
      <c r="AQ66" s="41">
        <f t="shared" si="59"/>
        <v>0</v>
      </c>
      <c r="AR66" s="41">
        <f t="shared" si="62"/>
        <v>0.21758569299552905</v>
      </c>
      <c r="AS66" s="41">
        <f t="shared" si="60"/>
        <v>0.19184290030211482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3775</v>
      </c>
      <c r="AZ66" s="46">
        <v>0.23318713072870684</v>
      </c>
      <c r="BA66" s="43">
        <v>2.9</v>
      </c>
      <c r="BB66" s="43">
        <v>6.41</v>
      </c>
      <c r="BC66" s="265">
        <f>IF(INDEX('[5]Hospital Capacity'!$I$2:$I$126,MATCH('Data Table'!A66,'[5]Hospital Capacity'!$B$2:$B$126,0))&gt;100,100,INDEX('[5]Hospital Capacity'!$I$2:$I$126,MATCH('Data Table'!A66,'[5]Hospital Capacity'!$B$2:$B$126,0)))</f>
        <v>0.32815101143778497</v>
      </c>
      <c r="BD66" s="45">
        <v>500.34460855572962</v>
      </c>
      <c r="BE66" s="45">
        <f>INDEX('[3]60-Mile'!$S$4:$S$129,MATCH(E66,'[3]60-Mile'!$A$4:$A$129,0))</f>
        <v>507.94685598546005</v>
      </c>
      <c r="BF66" s="47">
        <f t="shared" si="36"/>
        <v>30</v>
      </c>
      <c r="BG66" s="43">
        <f t="shared" si="37"/>
        <v>30</v>
      </c>
      <c r="BH66" s="95">
        <v>430.71428571428572</v>
      </c>
      <c r="BI66" s="45">
        <f>INDEX('[3]60-Mile'!$V$4:$V$129,MATCH(E66,'[3]60-Mile'!$A$4:$A$129,0))</f>
        <v>321.28571428571428</v>
      </c>
      <c r="BJ66" s="47">
        <f t="shared" si="38"/>
        <v>1.1594250266943333</v>
      </c>
      <c r="BK66" s="47">
        <f t="shared" ref="BK66:BK127" si="73">IF(BS66&lt;=0,30,IF(BS66&gt;30,30,BS66))</f>
        <v>30</v>
      </c>
      <c r="BL66" s="95">
        <v>20.857142857142858</v>
      </c>
      <c r="BM66" s="45">
        <f>INDEX('[3]60-Mile'!$AA$4:$AA$129,MATCH(E66,'[3]60-Mile'!$A$4:$A$129,0))</f>
        <v>18.142857142857142</v>
      </c>
      <c r="BO66" s="20">
        <v>12801989</v>
      </c>
      <c r="BP66" s="38">
        <v>65.775349582974755</v>
      </c>
      <c r="BQ66" s="38">
        <f>INDEX('[3]60-Mile'!$U$4:$U$129,MATCH(E66,'[3]60-Mile'!$A$4:$A$129,0))</f>
        <v>41.810549467250581</v>
      </c>
      <c r="BR66" s="38">
        <v>1.1594250266943333</v>
      </c>
      <c r="BS66" s="38">
        <f>INDEX('[3]60-Mile'!$Z$4:$Z$129,MATCH(E66,'[3]60-Mile'!$A$4:$A$129,0))</f>
        <v>39.614806731051935</v>
      </c>
      <c r="BT66" s="118">
        <f t="shared" si="61"/>
        <v>-0.78172025978140347</v>
      </c>
      <c r="BU66" s="266">
        <v>0.67184898856221498</v>
      </c>
      <c r="BV66" s="2">
        <f>'[3]60-Mile'!B66</f>
        <v>216</v>
      </c>
      <c r="BW66" s="2">
        <f>'[3]60-Mile'!C66</f>
        <v>315</v>
      </c>
      <c r="BX66" s="2">
        <f>'[3]60-Mile'!D66</f>
        <v>280</v>
      </c>
      <c r="BY66" s="2">
        <f>'[3]60-Mile'!E66</f>
        <v>513</v>
      </c>
      <c r="BZ66" s="2">
        <f>'[3]60-Mile'!F66</f>
        <v>406</v>
      </c>
      <c r="CA66" s="2">
        <f>'[3]60-Mile'!G66</f>
        <v>271</v>
      </c>
      <c r="CB66" s="2">
        <f>'[3]60-Mile'!H66</f>
        <v>248</v>
      </c>
      <c r="CC66" s="2">
        <f>'[3]60-Mile'!I66</f>
        <v>19</v>
      </c>
      <c r="CD66" s="2">
        <f>'[3]60-Mile'!J66</f>
        <v>11</v>
      </c>
      <c r="CE66" s="2">
        <f>'[3]60-Mile'!K66</f>
        <v>27</v>
      </c>
      <c r="CF66" s="2">
        <f>'[3]60-Mile'!L66</f>
        <v>28</v>
      </c>
      <c r="CG66" s="2">
        <f>'[3]60-Mile'!M66</f>
        <v>18</v>
      </c>
      <c r="CH66" s="2">
        <f>'[3]60-Mile'!N66</f>
        <v>14</v>
      </c>
      <c r="CI66" s="2">
        <f>'[3]60-Mile'!O66</f>
        <v>10</v>
      </c>
      <c r="CK66" s="2">
        <v>3351</v>
      </c>
      <c r="CL66" s="2">
        <v>5874</v>
      </c>
      <c r="CM66" s="2">
        <v>39648</v>
      </c>
      <c r="CN66" s="2">
        <v>5934</v>
      </c>
      <c r="CO66" s="2">
        <v>6869</v>
      </c>
      <c r="CP66" s="2">
        <v>6643</v>
      </c>
      <c r="CQ66" s="2">
        <v>3775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9.4656634238648396E-2</v>
      </c>
      <c r="G67" s="31">
        <f t="shared" si="39"/>
        <v>1.9062705541598495</v>
      </c>
      <c r="H67" s="31">
        <f t="shared" si="66"/>
        <v>4.9655403862840661E-2</v>
      </c>
      <c r="I67" s="31">
        <f t="shared" si="40"/>
        <v>3.0047417791980209</v>
      </c>
      <c r="J67" s="31">
        <f t="shared" si="67"/>
        <v>0.41150678976296928</v>
      </c>
      <c r="K67" s="31">
        <f t="shared" si="63"/>
        <v>1</v>
      </c>
      <c r="L67" s="31">
        <f t="shared" si="64"/>
        <v>1</v>
      </c>
      <c r="M67" s="31">
        <f t="shared" si="68"/>
        <v>0.71558963520590291</v>
      </c>
      <c r="N67" s="31">
        <f t="shared" si="69"/>
        <v>0.28180045994756142</v>
      </c>
      <c r="O67" s="31">
        <f t="shared" si="41"/>
        <v>0.48642266824085006</v>
      </c>
      <c r="P67" s="31">
        <f t="shared" si="42"/>
        <v>0.21148036253776437</v>
      </c>
      <c r="Q67" s="31">
        <f t="shared" si="43"/>
        <v>0.43378917525834149</v>
      </c>
      <c r="R67" s="31">
        <f t="shared" si="44"/>
        <v>0.27639768658771691</v>
      </c>
      <c r="S67" s="31">
        <f t="shared" si="45"/>
        <v>1.2610986968970814</v>
      </c>
      <c r="T67" s="31">
        <f t="shared" si="9"/>
        <v>0.74423689642823909</v>
      </c>
      <c r="Z67" s="41">
        <f t="shared" si="46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7"/>
        <v>0.96976759973750315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0.49179764543534565</v>
      </c>
      <c r="AJ67" s="41">
        <f t="shared" si="52"/>
        <v>0.23534189138434963</v>
      </c>
      <c r="AK67" s="41">
        <f t="shared" si="53"/>
        <v>0.17616489837861962</v>
      </c>
      <c r="AL67" s="41">
        <f t="shared" si="54"/>
        <v>0</v>
      </c>
      <c r="AM67" s="41">
        <f t="shared" si="55"/>
        <v>0</v>
      </c>
      <c r="AN67" s="41">
        <f t="shared" si="56"/>
        <v>0.27639768658771691</v>
      </c>
      <c r="AO67" s="41">
        <f t="shared" si="57"/>
        <v>0.24321133412042503</v>
      </c>
      <c r="AP67" s="41">
        <f t="shared" si="58"/>
        <v>0.98837142416980883</v>
      </c>
      <c r="AQ67" s="41">
        <f t="shared" si="59"/>
        <v>0</v>
      </c>
      <c r="AR67" s="41">
        <f t="shared" si="62"/>
        <v>0.27272727272727271</v>
      </c>
      <c r="AS67" s="41">
        <f t="shared" si="60"/>
        <v>0.10574018126888218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288</v>
      </c>
      <c r="AZ67" s="46">
        <v>0.18607196282225608</v>
      </c>
      <c r="BA67" s="43">
        <v>4.12</v>
      </c>
      <c r="BB67" s="43">
        <v>6.65</v>
      </c>
      <c r="BC67" s="265">
        <f>IF(INDEX('[5]Hospital Capacity'!$I$2:$I$126,MATCH('Data Table'!A67,'[5]Hospital Capacity'!$B$2:$B$126,0))&gt;100,100,INDEX('[5]Hospital Capacity'!$I$2:$I$126,MATCH('Data Table'!A67,'[5]Hospital Capacity'!$B$2:$B$126,0)))</f>
        <v>0.4246897260273973</v>
      </c>
      <c r="BD67" s="45">
        <v>495.98274376100204</v>
      </c>
      <c r="BE67" s="45">
        <f>INDEX('[3]60-Mile'!$S$4:$S$129,MATCH(E67,'[3]60-Mile'!$A$4:$A$129,0))</f>
        <v>448.64390327185691</v>
      </c>
      <c r="BF67" s="47">
        <f t="shared" si="36"/>
        <v>30</v>
      </c>
      <c r="BG67" s="43">
        <f t="shared" si="37"/>
        <v>30</v>
      </c>
      <c r="BH67" s="95">
        <v>720.28571428571433</v>
      </c>
      <c r="BI67" s="45">
        <f>INDEX('[3]60-Mile'!$V$4:$V$129,MATCH(E67,'[3]60-Mile'!$A$4:$A$129,0))</f>
        <v>382.57142857142856</v>
      </c>
      <c r="BJ67" s="47">
        <f t="shared" si="38"/>
        <v>0.68519825610858121</v>
      </c>
      <c r="BK67" s="47">
        <f t="shared" si="73"/>
        <v>30</v>
      </c>
      <c r="BL67" s="95">
        <v>26.142857142857142</v>
      </c>
      <c r="BM67" s="45">
        <f>INDEX('[3]60-Mile'!$AA$4:$AA$129,MATCH(E67,'[3]60-Mile'!$A$4:$A$129,0))</f>
        <v>10</v>
      </c>
      <c r="BO67" s="20">
        <v>5639632</v>
      </c>
      <c r="BP67" s="38">
        <v>48.73424610665311</v>
      </c>
      <c r="BQ67" s="38">
        <f>INDEX('[3]60-Mile'!$U$4:$U$129,MATCH(E67,'[3]60-Mile'!$A$4:$A$129,0))</f>
        <v>54.309596208105063</v>
      </c>
      <c r="BR67" s="38">
        <v>0.68519825610858121</v>
      </c>
      <c r="BS67" s="38">
        <f>INDEX('[3]60-Mile'!$Z$4:$Z$129,MATCH(E67,'[3]60-Mile'!$A$4:$A$129,0))</f>
        <v>82.068138319009492</v>
      </c>
      <c r="BT67" s="118">
        <f t="shared" si="61"/>
        <v>-0.93953519947500619</v>
      </c>
      <c r="BU67" s="266">
        <v>0.5753102739726027</v>
      </c>
      <c r="BV67" s="2">
        <f>'[3]60-Mile'!B67</f>
        <v>124</v>
      </c>
      <c r="BW67" s="2">
        <f>'[3]60-Mile'!C67</f>
        <v>555</v>
      </c>
      <c r="BX67" s="2">
        <f>'[3]60-Mile'!D67</f>
        <v>634</v>
      </c>
      <c r="BY67" s="2">
        <f>'[3]60-Mile'!E67</f>
        <v>526</v>
      </c>
      <c r="BZ67" s="2">
        <f>'[3]60-Mile'!F67</f>
        <v>279</v>
      </c>
      <c r="CA67" s="2">
        <f>'[3]60-Mile'!G67</f>
        <v>81</v>
      </c>
      <c r="CB67" s="2">
        <f>'[3]60-Mile'!H67</f>
        <v>479</v>
      </c>
      <c r="CC67" s="2">
        <f>'[3]60-Mile'!I67</f>
        <v>6</v>
      </c>
      <c r="CD67" s="2">
        <f>'[3]60-Mile'!J67</f>
        <v>15</v>
      </c>
      <c r="CE67" s="2">
        <f>'[3]60-Mile'!K67</f>
        <v>15</v>
      </c>
      <c r="CF67" s="2">
        <f>'[3]60-Mile'!L67</f>
        <v>14</v>
      </c>
      <c r="CG67" s="2">
        <f>'[3]60-Mile'!M67</f>
        <v>4</v>
      </c>
      <c r="CH67" s="2">
        <f>'[3]60-Mile'!N67</f>
        <v>1</v>
      </c>
      <c r="CI67" s="2">
        <f>'[3]60-Mile'!O67</f>
        <v>15</v>
      </c>
      <c r="CK67" s="2">
        <v>1555</v>
      </c>
      <c r="CL67" s="2">
        <v>4089</v>
      </c>
      <c r="CM67" s="2">
        <v>3717</v>
      </c>
      <c r="CN67" s="2">
        <v>8189</v>
      </c>
      <c r="CO67" s="2">
        <v>11137</v>
      </c>
      <c r="CP67" s="2">
        <v>3501</v>
      </c>
      <c r="CQ67" s="2">
        <v>288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1.0825891211690415E-7</v>
      </c>
      <c r="G68" s="31">
        <f t="shared" si="39"/>
        <v>0.43217547647715582</v>
      </c>
      <c r="H68" s="31">
        <f t="shared" si="66"/>
        <v>2.5049758260086415E-7</v>
      </c>
      <c r="I68" s="31">
        <f t="shared" ref="I68:I99" si="74">$X$12*AA68+$X$13*AD68-$X$14*Z68</f>
        <v>3.0886506545716936</v>
      </c>
      <c r="J68" s="31">
        <f t="shared" si="67"/>
        <v>3.5455664850357518E-2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7.5564524968825359E-3</v>
      </c>
      <c r="N68" s="31">
        <f t="shared" si="69"/>
        <v>3.2027911899907046E-3</v>
      </c>
      <c r="O68" s="31">
        <f t="shared" ref="O68:O99" si="75">$X$4*AM68+$X$5*AO68</f>
        <v>8.5369176278267192E-3</v>
      </c>
      <c r="P68" s="31">
        <f t="shared" ref="P68:P99" si="76">$X$6*AQ68+$X$7*AS68</f>
        <v>0</v>
      </c>
      <c r="Q68" s="31">
        <f t="shared" ref="Q68:Q99" si="77">$X$8*AL68+$X$9*AN68+T68*P68</f>
        <v>3.5637565408978243E-2</v>
      </c>
      <c r="R68" s="31">
        <f t="shared" ref="R68:R99" si="78">$X$8*AL68+$X$9*AN68</f>
        <v>3.5637565408978243E-2</v>
      </c>
      <c r="S68" s="31">
        <f t="shared" ref="S68:S99" si="79">$X$10*AP68+$X$11*AR68</f>
        <v>2.0864381520119223E-2</v>
      </c>
      <c r="T68" s="31">
        <f t="shared" ref="T68:T95" si="80">IFERROR(1/(AE68+AF68),0)</f>
        <v>0.6248304915639612</v>
      </c>
      <c r="Z68" s="41">
        <f t="shared" ref="Z68:Z99" si="81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2">1-((AY68-MIN(AY$4:AY$128))/(MAX(AY$4:AY$128)-MIN(AY$4:AY$128)))</f>
        <v>0.73510443302934991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6.669217176276647E-2</v>
      </c>
      <c r="AJ68" s="41">
        <f t="shared" ref="AJ68:AJ99" si="87">((BD68-MIN(BD$4:BD$128))/(MAX(BD$4:BD$128)-MIN(BD$4:BD$128)))</f>
        <v>7.2643646278770652E-2</v>
      </c>
      <c r="AK68" s="41">
        <f t="shared" ref="AK68:AK99" si="88">((BE68-MIN(BE$4:BE$128))/(MAX(BE$4:BE$128)-MIN(BE$4:BE$128)))</f>
        <v>5.4532779857295127E-2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3.5637565408978243E-2</v>
      </c>
      <c r="AO68" s="41">
        <f t="shared" ref="AO68:AO99" si="92">((BI68-MIN(BI$4:BI$128))/(MAX(BI$4:BI$128)-MIN(BI$4:BI$128)))</f>
        <v>4.2684588139133596E-3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2.0864381520119223E-2</v>
      </c>
      <c r="AS68" s="41">
        <f t="shared" ref="AS68:AS99" si="95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10658</v>
      </c>
      <c r="AZ68" s="46">
        <v>0.25363191677010516</v>
      </c>
      <c r="BA68" s="43">
        <v>1.69</v>
      </c>
      <c r="BB68" s="43">
        <v>3.94</v>
      </c>
      <c r="BC68" s="265">
        <f>IF(INDEX('[5]Hospital Capacity'!$I$2:$I$126,MATCH('Data Table'!A68,'[5]Hospital Capacity'!$B$2:$B$126,0))&gt;100,100,INDEX('[5]Hospital Capacity'!$I$2:$I$126,MATCH('Data Table'!A68,'[5]Hospital Capacity'!$B$2:$B$126,0)))</f>
        <v>5.7591735985293512E-2</v>
      </c>
      <c r="BD68" s="45">
        <v>186.17783206875862</v>
      </c>
      <c r="BE68" s="45">
        <f>INDEX('[3]60-Mile'!$S$4:$S$129,MATCH(E68,'[3]60-Mile'!$A$4:$A$129,0))</f>
        <v>153.81258282727751</v>
      </c>
      <c r="BF68" s="47">
        <f t="shared" si="36"/>
        <v>30</v>
      </c>
      <c r="BG68" s="43">
        <f t="shared" si="37"/>
        <v>30</v>
      </c>
      <c r="BH68" s="95">
        <v>95.857142857142861</v>
      </c>
      <c r="BI68" s="45">
        <f>INDEX('[3]60-Mile'!$V$4:$V$129,MATCH(E68,'[3]60-Mile'!$A$4:$A$129,0))</f>
        <v>6.7142857142857144</v>
      </c>
      <c r="BJ68" s="47">
        <f t="shared" si="38"/>
        <v>30</v>
      </c>
      <c r="BK68" s="47">
        <f t="shared" si="73"/>
        <v>30</v>
      </c>
      <c r="BL68" s="95">
        <v>2</v>
      </c>
      <c r="BM68" s="45">
        <f>INDEX('[3]60-Mile'!$AA$4:$AA$129,MATCH(E68,'[3]60-Mile'!$A$4:$A$129,0))</f>
        <v>0</v>
      </c>
      <c r="BO68" s="20">
        <v>11689100</v>
      </c>
      <c r="BP68" s="38">
        <v>31.953709442857132</v>
      </c>
      <c r="BQ68" s="38">
        <f>INDEX('[3]60-Mile'!$U$4:$U$129,MATCH(E68,'[3]60-Mile'!$A$4:$A$129,0))</f>
        <v>59.322400270898541</v>
      </c>
      <c r="BR68" s="38">
        <v>0</v>
      </c>
      <c r="BS68" s="38">
        <f>INDEX('[3]60-Mile'!$Z$4:$Z$129,MATCH(E68,'[3]60-Mile'!$A$4:$A$129,0))</f>
        <v>0</v>
      </c>
      <c r="BT68" s="118">
        <f t="shared" ref="BT68:BT99" si="96">-1+((AY68-MIN(AY$4:AY$128))*2/(MAX(AY$4:AY$128)-MIN(AY$4:AY$128)))</f>
        <v>-0.47020886605869971</v>
      </c>
      <c r="BU68" s="266">
        <v>0.94240826401470645</v>
      </c>
      <c r="BV68" s="2">
        <f>'[3]60-Mile'!B68</f>
        <v>8</v>
      </c>
      <c r="BW68" s="2">
        <f>'[3]60-Mile'!C68</f>
        <v>9</v>
      </c>
      <c r="BX68" s="2">
        <f>'[3]60-Mile'!D68</f>
        <v>6</v>
      </c>
      <c r="BY68" s="2">
        <f>'[3]60-Mile'!E68</f>
        <v>14</v>
      </c>
      <c r="BZ68" s="2">
        <f>'[3]60-Mile'!F68</f>
        <v>3</v>
      </c>
      <c r="CA68" s="2">
        <f>'[3]60-Mile'!G68</f>
        <v>4</v>
      </c>
      <c r="CB68" s="2">
        <f>'[3]60-Mile'!H68</f>
        <v>3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2265</v>
      </c>
      <c r="CL68" s="2">
        <v>2650</v>
      </c>
      <c r="CM68" s="2">
        <v>4749</v>
      </c>
      <c r="CN68" s="2">
        <v>4170</v>
      </c>
      <c r="CO68" s="2">
        <v>-1323</v>
      </c>
      <c r="CP68" s="2">
        <v>-495</v>
      </c>
      <c r="CQ68" s="2">
        <v>10658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4.0233045441660023E-3</v>
      </c>
      <c r="G69" s="31">
        <f t="shared" ref="G69:G128" si="97">$X$15*AG69+$X$16*AH69+$X$17*AI69</f>
        <v>0.58099239505687261</v>
      </c>
      <c r="H69" s="31">
        <f t="shared" si="66"/>
        <v>6.9248833175727985E-3</v>
      </c>
      <c r="I69" s="31">
        <f t="shared" si="74"/>
        <v>3.191835893206886</v>
      </c>
      <c r="J69" s="31">
        <f t="shared" si="67"/>
        <v>0.30644869520066842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0.30190766906901612</v>
      </c>
      <c r="N69" s="31">
        <f t="shared" si="69"/>
        <v>9.0049280168742682E-2</v>
      </c>
      <c r="O69" s="31">
        <f t="shared" si="75"/>
        <v>0.23458283808923069</v>
      </c>
      <c r="P69" s="31">
        <f t="shared" si="76"/>
        <v>4.5317220543806644E-2</v>
      </c>
      <c r="Q69" s="31">
        <f t="shared" si="77"/>
        <v>0.21536682662275286</v>
      </c>
      <c r="R69" s="31">
        <f t="shared" si="78"/>
        <v>0.18076012306397346</v>
      </c>
      <c r="S69" s="31">
        <f t="shared" si="79"/>
        <v>1.076779379057424</v>
      </c>
      <c r="T69" s="31">
        <f t="shared" si="80"/>
        <v>0.76365459186373208</v>
      </c>
      <c r="Z69" s="41">
        <f t="shared" si="81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2"/>
        <v>0.9282206784186825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9.3319306537603453E-2</v>
      </c>
      <c r="AJ69" s="41">
        <f t="shared" si="87"/>
        <v>0.18481873290492198</v>
      </c>
      <c r="AK69" s="41">
        <f t="shared" si="88"/>
        <v>0.12496291204561319</v>
      </c>
      <c r="AL69" s="41">
        <f t="shared" si="89"/>
        <v>5.822089464414093E-3</v>
      </c>
      <c r="AM69" s="41">
        <f t="shared" si="90"/>
        <v>2.4066082117929266E-2</v>
      </c>
      <c r="AN69" s="41">
        <f t="shared" si="91"/>
        <v>0.17493803359955937</v>
      </c>
      <c r="AO69" s="41">
        <f t="shared" si="92"/>
        <v>0.10525837798565071</v>
      </c>
      <c r="AP69" s="41">
        <f t="shared" si="93"/>
        <v>0.99630247890839285</v>
      </c>
      <c r="AQ69" s="41">
        <f t="shared" si="94"/>
        <v>0</v>
      </c>
      <c r="AR69" s="41">
        <f t="shared" ref="AR69:AR100" si="98">((BL69-MIN(BL$4:BL$128))/(MAX(BL$4:BL$128)-MIN(BL$4:BL$128)))</f>
        <v>8.0476900149031291E-2</v>
      </c>
      <c r="AS69" s="41">
        <f t="shared" si="95"/>
        <v>2.2658610271903322E-2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2124</v>
      </c>
      <c r="AZ69" s="46">
        <v>0.1870866954746444</v>
      </c>
      <c r="BA69" s="43">
        <v>2.11</v>
      </c>
      <c r="BB69" s="43">
        <v>4.25</v>
      </c>
      <c r="BC69" s="265">
        <f>IF(INDEX('[5]Hospital Capacity'!$I$2:$I$126,MATCH('Data Table'!A69,'[5]Hospital Capacity'!$B$2:$B$126,0))&gt;100,100,INDEX('[5]Hospital Capacity'!$I$2:$I$126,MATCH('Data Table'!A69,'[5]Hospital Capacity'!$B$2:$B$126,0)))</f>
        <v>8.0585482859396318E-2</v>
      </c>
      <c r="BD69" s="45">
        <v>399.77812495288202</v>
      </c>
      <c r="BE69" s="45">
        <f>INDEX('[3]60-Mile'!$S$4:$S$129,MATCH(E69,'[3]60-Mile'!$A$4:$A$129,0))</f>
        <v>324.53236576460728</v>
      </c>
      <c r="BF69" s="47">
        <f t="shared" ref="BF69:BF128" si="99">IF(BP69&lt;=0,30,IF(BP69&gt;30,30,BP69))</f>
        <v>29.942950624665631</v>
      </c>
      <c r="BG69" s="43">
        <f t="shared" ref="BG69:BG128" si="100">IF(BQ69&lt;=0,30,IF(BQ69&gt;30,30,BQ69))</f>
        <v>29.551295159629788</v>
      </c>
      <c r="BH69" s="95">
        <v>457.14285714285717</v>
      </c>
      <c r="BI69" s="45">
        <f>INDEX('[3]60-Mile'!$V$4:$V$129,MATCH(E69,'[3]60-Mile'!$A$4:$A$129,0))</f>
        <v>165.57142857142858</v>
      </c>
      <c r="BJ69" s="47">
        <f t="shared" ref="BJ69:BJ128" si="101">IF(BR69&lt;=0,30,IF(BR69&gt;30,30,BR69))</f>
        <v>0.4499655373188523</v>
      </c>
      <c r="BK69" s="47">
        <f t="shared" si="73"/>
        <v>30</v>
      </c>
      <c r="BL69" s="95">
        <v>7.7142857142857144</v>
      </c>
      <c r="BM69" s="45">
        <f>INDEX('[3]60-Mile'!$AA$4:$AA$129,MATCH(E69,'[3]60-Mile'!$A$4:$A$129,0))</f>
        <v>2.1428571428571428</v>
      </c>
      <c r="BO69" s="20">
        <v>3956971</v>
      </c>
      <c r="BP69" s="38">
        <v>29.942950624665631</v>
      </c>
      <c r="BQ69" s="38">
        <f>INDEX('[3]60-Mile'!$U$4:$U$129,MATCH(E69,'[3]60-Mile'!$A$4:$A$129,0))</f>
        <v>29.551295159629788</v>
      </c>
      <c r="BR69" s="38">
        <v>0.4499655373188523</v>
      </c>
      <c r="BS69" s="38">
        <f>INDEX('[3]60-Mile'!$Z$4:$Z$129,MATCH(E69,'[3]60-Mile'!$A$4:$A$129,0))</f>
        <v>30.705116165907512</v>
      </c>
      <c r="BT69" s="118">
        <f t="shared" si="96"/>
        <v>-0.85644135683736511</v>
      </c>
      <c r="BU69" s="266">
        <v>0.91941451714060363</v>
      </c>
      <c r="BV69" s="2">
        <f>'[3]60-Mile'!B69</f>
        <v>251</v>
      </c>
      <c r="BW69" s="2">
        <f>'[3]60-Mile'!C69</f>
        <v>139</v>
      </c>
      <c r="BX69" s="2">
        <f>'[3]60-Mile'!D69</f>
        <v>127</v>
      </c>
      <c r="BY69" s="2">
        <f>'[3]60-Mile'!E69</f>
        <v>220</v>
      </c>
      <c r="BZ69" s="2">
        <f>'[3]60-Mile'!F69</f>
        <v>163</v>
      </c>
      <c r="CA69" s="2">
        <f>'[3]60-Mile'!G69</f>
        <v>141</v>
      </c>
      <c r="CB69" s="2">
        <f>'[3]60-Mile'!H69</f>
        <v>118</v>
      </c>
      <c r="CC69" s="2">
        <f>'[3]60-Mile'!I69</f>
        <v>8</v>
      </c>
      <c r="CD69" s="2">
        <f>'[3]60-Mile'!J69</f>
        <v>3</v>
      </c>
      <c r="CE69" s="2">
        <f>'[3]60-Mile'!K69</f>
        <v>1</v>
      </c>
      <c r="CF69" s="2">
        <f>'[3]60-Mile'!L69</f>
        <v>1</v>
      </c>
      <c r="CG69" s="2">
        <f>'[3]60-Mile'!M69</f>
        <v>2</v>
      </c>
      <c r="CH69" s="2">
        <f>'[3]60-Mile'!N69</f>
        <v>0</v>
      </c>
      <c r="CI69" s="2">
        <f>'[3]60-Mile'!O69</f>
        <v>0</v>
      </c>
      <c r="CK69" s="2">
        <v>4173</v>
      </c>
      <c r="CL69" s="2">
        <v>2379</v>
      </c>
      <c r="CM69" s="2">
        <v>2034</v>
      </c>
      <c r="CN69" s="2">
        <v>3739</v>
      </c>
      <c r="CO69" s="2">
        <v>4247</v>
      </c>
      <c r="CP69" s="2">
        <v>8365</v>
      </c>
      <c r="CQ69" s="2">
        <v>2124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1.5431670796402832E-4</v>
      </c>
      <c r="G70" s="31">
        <f t="shared" si="97"/>
        <v>0.52297373684820836</v>
      </c>
      <c r="H70" s="31">
        <f t="shared" si="66"/>
        <v>2.9507544469449775E-4</v>
      </c>
      <c r="I70" s="31">
        <f t="shared" si="74"/>
        <v>3.2097721884341821</v>
      </c>
      <c r="J70" s="31">
        <f t="shared" si="67"/>
        <v>0.18191397487768426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7.0080048804127118E-2</v>
      </c>
      <c r="N70" s="31">
        <f t="shared" si="69"/>
        <v>7.9460069259713106E-2</v>
      </c>
      <c r="O70" s="31">
        <f t="shared" si="75"/>
        <v>6.7932067932067935E-2</v>
      </c>
      <c r="P70" s="31">
        <f t="shared" si="76"/>
        <v>8.1570996978851965E-2</v>
      </c>
      <c r="Q70" s="31">
        <f t="shared" si="77"/>
        <v>0.22548696816778852</v>
      </c>
      <c r="R70" s="31">
        <f t="shared" si="78"/>
        <v>0.15654089782429084</v>
      </c>
      <c r="S70" s="31">
        <f t="shared" si="79"/>
        <v>1.1451564362020354</v>
      </c>
      <c r="T70" s="31">
        <f t="shared" si="80"/>
        <v>0.84522775124806404</v>
      </c>
      <c r="Z70" s="41">
        <f t="shared" si="81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2"/>
        <v>0.853047000520468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0.1800146924238297</v>
      </c>
      <c r="AJ70" s="41">
        <f t="shared" si="87"/>
        <v>0.46792742981978203</v>
      </c>
      <c r="AK70" s="41">
        <f t="shared" si="88"/>
        <v>0.25421430936992201</v>
      </c>
      <c r="AL70" s="41">
        <f t="shared" si="89"/>
        <v>0</v>
      </c>
      <c r="AM70" s="41">
        <f t="shared" si="90"/>
        <v>0</v>
      </c>
      <c r="AN70" s="41">
        <f t="shared" si="91"/>
        <v>0.15654089782429084</v>
      </c>
      <c r="AO70" s="41">
        <f t="shared" si="92"/>
        <v>3.3966033966033968E-2</v>
      </c>
      <c r="AP70" s="41">
        <f t="shared" si="93"/>
        <v>0.96333825438385356</v>
      </c>
      <c r="AQ70" s="41">
        <f t="shared" si="94"/>
        <v>0</v>
      </c>
      <c r="AR70" s="41">
        <f t="shared" si="98"/>
        <v>0.1818181818181818</v>
      </c>
      <c r="AS70" s="41">
        <f t="shared" si="95"/>
        <v>4.0785498489425982E-2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5446</v>
      </c>
      <c r="AZ70" s="46">
        <v>0.18004724308723763</v>
      </c>
      <c r="BA70" s="43">
        <v>1.37</v>
      </c>
      <c r="BB70" s="43">
        <v>2.89</v>
      </c>
      <c r="BC70" s="265">
        <f>IF(INDEX('[5]Hospital Capacity'!$I$2:$I$126,MATCH('Data Table'!A70,'[5]Hospital Capacity'!$B$2:$B$126,0))&gt;100,100,INDEX('[5]Hospital Capacity'!$I$2:$I$126,MATCH('Data Table'!A70,'[5]Hospital Capacity'!$B$2:$B$126,0)))</f>
        <v>0.15545090773809531</v>
      </c>
      <c r="BD70" s="45">
        <v>938.86485443848937</v>
      </c>
      <c r="BE70" s="45">
        <f>INDEX('[3]60-Mile'!$S$4:$S$129,MATCH(E70,'[3]60-Mile'!$A$4:$A$129,0))</f>
        <v>637.83250889869237</v>
      </c>
      <c r="BF70" s="47">
        <f t="shared" si="99"/>
        <v>30</v>
      </c>
      <c r="BG70" s="43">
        <f t="shared" si="100"/>
        <v>30</v>
      </c>
      <c r="BH70" s="95">
        <v>409.42857142857144</v>
      </c>
      <c r="BI70" s="45">
        <f>INDEX('[3]60-Mile'!$V$4:$V$129,MATCH(E70,'[3]60-Mile'!$A$4:$A$129,0))</f>
        <v>53.428571428571431</v>
      </c>
      <c r="BJ70" s="47">
        <f t="shared" si="101"/>
        <v>1.4276746079647162</v>
      </c>
      <c r="BK70" s="47">
        <f t="shared" si="73"/>
        <v>30</v>
      </c>
      <c r="BL70" s="95">
        <v>17.428571428571427</v>
      </c>
      <c r="BM70" s="45">
        <f>INDEX('[3]60-Mile'!$AA$4:$AA$129,MATCH(E70,'[3]60-Mile'!$A$4:$A$129,0))</f>
        <v>3.8571428571428572</v>
      </c>
      <c r="BO70" s="20">
        <v>6829174</v>
      </c>
      <c r="BP70" s="38">
        <v>53.441885126662783</v>
      </c>
      <c r="BQ70" s="38">
        <f>INDEX('[3]60-Mile'!$U$4:$U$129,MATCH(E70,'[3]60-Mile'!$A$4:$A$129,0))</f>
        <v>66.465540228247363</v>
      </c>
      <c r="BR70" s="38">
        <v>1.4276746079647162</v>
      </c>
      <c r="BS70" s="38">
        <f>INDEX('[3]60-Mile'!$Z$4:$Z$129,MATCH(E70,'[3]60-Mile'!$A$4:$A$129,0))</f>
        <v>69.917440181933799</v>
      </c>
      <c r="BT70" s="118">
        <f t="shared" si="96"/>
        <v>-0.706094001040936</v>
      </c>
      <c r="BU70" s="266">
        <v>0.84454909226190467</v>
      </c>
      <c r="BV70" s="2">
        <f>'[3]60-Mile'!B70</f>
        <v>56</v>
      </c>
      <c r="BW70" s="2">
        <f>'[3]60-Mile'!C70</f>
        <v>52</v>
      </c>
      <c r="BX70" s="2">
        <f>'[3]60-Mile'!D70</f>
        <v>123</v>
      </c>
      <c r="BY70" s="2">
        <f>'[3]60-Mile'!E70</f>
        <v>48</v>
      </c>
      <c r="BZ70" s="2">
        <f>'[3]60-Mile'!F70</f>
        <v>31</v>
      </c>
      <c r="CA70" s="2">
        <f>'[3]60-Mile'!G70</f>
        <v>41</v>
      </c>
      <c r="CB70" s="2">
        <f>'[3]60-Mile'!H70</f>
        <v>23</v>
      </c>
      <c r="CC70" s="2">
        <f>'[3]60-Mile'!I70</f>
        <v>1</v>
      </c>
      <c r="CD70" s="2">
        <f>'[3]60-Mile'!J70</f>
        <v>13</v>
      </c>
      <c r="CE70" s="2">
        <f>'[3]60-Mile'!K70</f>
        <v>2</v>
      </c>
      <c r="CF70" s="2">
        <f>'[3]60-Mile'!L70</f>
        <v>7</v>
      </c>
      <c r="CG70" s="2">
        <f>'[3]60-Mile'!M70</f>
        <v>3</v>
      </c>
      <c r="CH70" s="2">
        <f>'[3]60-Mile'!N70</f>
        <v>1</v>
      </c>
      <c r="CI70" s="2">
        <f>'[3]60-Mile'!O70</f>
        <v>0</v>
      </c>
      <c r="CK70" s="2">
        <v>5084</v>
      </c>
      <c r="CL70" s="2">
        <v>4809</v>
      </c>
      <c r="CM70" s="2">
        <v>5330</v>
      </c>
      <c r="CN70" s="2">
        <v>2313</v>
      </c>
      <c r="CO70" s="2">
        <v>2696</v>
      </c>
      <c r="CP70" s="2">
        <v>6197</v>
      </c>
      <c r="CQ70" s="2">
        <v>5446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5.5451894778169378E-3</v>
      </c>
      <c r="G71" s="31">
        <f t="shared" si="97"/>
        <v>1.4527035922517819</v>
      </c>
      <c r="H71" s="31">
        <f t="shared" si="66"/>
        <v>3.817151349658016E-3</v>
      </c>
      <c r="I71" s="31">
        <f t="shared" si="74"/>
        <v>3.0271106071539018</v>
      </c>
      <c r="J71" s="31">
        <f t="shared" si="67"/>
        <v>0.16353487931663571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0.91670097931646122</v>
      </c>
      <c r="N71" s="31">
        <f t="shared" si="69"/>
        <v>-6.2538296287299525E-3</v>
      </c>
      <c r="O71" s="31">
        <f t="shared" si="75"/>
        <v>6.3936063936063936E-2</v>
      </c>
      <c r="P71" s="31">
        <f t="shared" si="76"/>
        <v>1.2084592145015106E-2</v>
      </c>
      <c r="Q71" s="31">
        <f t="shared" si="77"/>
        <v>1.0163585758925167</v>
      </c>
      <c r="R71" s="31">
        <f t="shared" si="78"/>
        <v>1</v>
      </c>
      <c r="S71" s="31">
        <f t="shared" si="79"/>
        <v>1.5761372999251777</v>
      </c>
      <c r="T71" s="31">
        <f t="shared" si="80"/>
        <v>1.3536721551057465</v>
      </c>
      <c r="Z71" s="41">
        <f t="shared" si="81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2"/>
        <v>0.22149306419859249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0.28500579834542422</v>
      </c>
      <c r="AJ71" s="41">
        <f t="shared" si="87"/>
        <v>0.15040304577190644</v>
      </c>
      <c r="AK71" s="41">
        <f t="shared" si="88"/>
        <v>2.8335331574961535E-2</v>
      </c>
      <c r="AL71" s="41">
        <f t="shared" si="89"/>
        <v>0</v>
      </c>
      <c r="AM71" s="41">
        <f t="shared" si="90"/>
        <v>0</v>
      </c>
      <c r="AN71" s="41">
        <f t="shared" si="91"/>
        <v>1</v>
      </c>
      <c r="AO71" s="41">
        <f t="shared" si="92"/>
        <v>3.1968031968031968E-2</v>
      </c>
      <c r="AP71" s="41">
        <f t="shared" si="93"/>
        <v>0.96361867101310605</v>
      </c>
      <c r="AQ71" s="41">
        <f t="shared" si="94"/>
        <v>0</v>
      </c>
      <c r="AR71" s="41">
        <f t="shared" si="98"/>
        <v>0.61251862891207154</v>
      </c>
      <c r="AS71" s="41">
        <f t="shared" si="95"/>
        <v>6.0422960725075529E-3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33355</v>
      </c>
      <c r="AZ71" s="46">
        <v>0.20577849842656257</v>
      </c>
      <c r="BA71" s="43">
        <v>4.3899999999999997</v>
      </c>
      <c r="BB71" s="43">
        <v>5.54</v>
      </c>
      <c r="BC71" s="265">
        <f>IF(INDEX('[5]Hospital Capacity'!$I$2:$I$126,MATCH('Data Table'!A71,'[5]Hospital Capacity'!$B$2:$B$126,0))&gt;100,100,INDEX('[5]Hospital Capacity'!$I$2:$I$126,MATCH('Data Table'!A71,'[5]Hospital Capacity'!$B$2:$B$126,0)))</f>
        <v>0.2461155223880597</v>
      </c>
      <c r="BD71" s="45">
        <v>334.24484949466904</v>
      </c>
      <c r="BE71" s="45">
        <f>INDEX('[3]60-Mile'!$S$4:$S$129,MATCH(E71,'[3]60-Mile'!$A$4:$A$129,0))</f>
        <v>90.31103107222151</v>
      </c>
      <c r="BF71" s="47">
        <f t="shared" si="99"/>
        <v>30</v>
      </c>
      <c r="BG71" s="43">
        <f t="shared" si="100"/>
        <v>30</v>
      </c>
      <c r="BH71" s="95">
        <v>2597</v>
      </c>
      <c r="BI71" s="45">
        <f>INDEX('[3]60-Mile'!$V$4:$V$129,MATCH(E71,'[3]60-Mile'!$A$4:$A$129,0))</f>
        <v>50.285714285714285</v>
      </c>
      <c r="BJ71" s="47">
        <f t="shared" si="101"/>
        <v>1.4193575343512879</v>
      </c>
      <c r="BK71" s="47">
        <f t="shared" si="73"/>
        <v>30</v>
      </c>
      <c r="BL71" s="95">
        <v>58.714285714285715</v>
      </c>
      <c r="BM71" s="45">
        <f>INDEX('[3]60-Mile'!$AA$4:$AA$129,MATCH(E71,'[3]60-Mile'!$A$4:$A$129,0))</f>
        <v>0.5714285714285714</v>
      </c>
      <c r="BO71" s="20">
        <v>4648794</v>
      </c>
      <c r="BP71" s="38">
        <v>42.291891688556873</v>
      </c>
      <c r="BQ71" s="38">
        <f>INDEX('[3]60-Mile'!$U$4:$U$129,MATCH(E71,'[3]60-Mile'!$A$4:$A$129,0))</f>
        <v>41.570145187770478</v>
      </c>
      <c r="BR71" s="38">
        <v>1.4193575343512879</v>
      </c>
      <c r="BS71" s="38">
        <f>INDEX('[3]60-Mile'!$Z$4:$Z$129,MATCH(E71,'[3]60-Mile'!$A$4:$A$129,0))</f>
        <v>147.64007827452883</v>
      </c>
      <c r="BT71" s="118">
        <f t="shared" si="96"/>
        <v>0.55701387160281501</v>
      </c>
      <c r="BU71" s="266">
        <v>0.75388447761194033</v>
      </c>
      <c r="BV71" s="2">
        <f>'[3]60-Mile'!B71</f>
        <v>30</v>
      </c>
      <c r="BW71" s="2">
        <f>'[3]60-Mile'!C71</f>
        <v>58</v>
      </c>
      <c r="BX71" s="2">
        <f>'[3]60-Mile'!D71</f>
        <v>66</v>
      </c>
      <c r="BY71" s="2">
        <f>'[3]60-Mile'!E71</f>
        <v>50</v>
      </c>
      <c r="BZ71" s="2">
        <f>'[3]60-Mile'!F71</f>
        <v>34</v>
      </c>
      <c r="CA71" s="2">
        <f>'[3]60-Mile'!G71</f>
        <v>46</v>
      </c>
      <c r="CB71" s="2">
        <f>'[3]60-Mile'!H71</f>
        <v>68</v>
      </c>
      <c r="CC71" s="2">
        <f>'[3]60-Mile'!I71</f>
        <v>0</v>
      </c>
      <c r="CD71" s="2">
        <f>'[3]60-Mile'!J71</f>
        <v>0</v>
      </c>
      <c r="CE71" s="2">
        <f>'[3]60-Mile'!K71</f>
        <v>0</v>
      </c>
      <c r="CF71" s="2">
        <f>'[3]60-Mile'!L71</f>
        <v>2</v>
      </c>
      <c r="CG71" s="2">
        <f>'[3]60-Mile'!M71</f>
        <v>0</v>
      </c>
      <c r="CH71" s="2">
        <f>'[3]60-Mile'!N71</f>
        <v>0</v>
      </c>
      <c r="CI71" s="2">
        <f>'[3]60-Mile'!O71</f>
        <v>2</v>
      </c>
      <c r="CK71" s="2">
        <v>35933</v>
      </c>
      <c r="CL71" s="2">
        <v>30177</v>
      </c>
      <c r="CM71" s="2">
        <v>24852</v>
      </c>
      <c r="CN71" s="2">
        <v>38687</v>
      </c>
      <c r="CO71" s="2">
        <v>25958</v>
      </c>
      <c r="CP71" s="2">
        <v>43902</v>
      </c>
      <c r="CQ71" s="2">
        <v>33355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3.2190458930039731E-2</v>
      </c>
      <c r="G72" s="31">
        <f t="shared" si="97"/>
        <v>1.0015458974203788</v>
      </c>
      <c r="H72" s="31">
        <f t="shared" si="66"/>
        <v>3.2140772592599849E-2</v>
      </c>
      <c r="I72" s="31">
        <f t="shared" si="74"/>
        <v>3.3754252138954746</v>
      </c>
      <c r="J72" s="31">
        <f t="shared" si="67"/>
        <v>0.44131914139516465</v>
      </c>
      <c r="K72" s="31">
        <f t="shared" si="63"/>
        <v>1</v>
      </c>
      <c r="L72" s="31">
        <f t="shared" si="64"/>
        <v>1</v>
      </c>
      <c r="M72" s="31">
        <f t="shared" si="68"/>
        <v>0.5083546350090884</v>
      </c>
      <c r="N72" s="31">
        <f t="shared" si="69"/>
        <v>0.2421799265951449</v>
      </c>
      <c r="O72" s="31">
        <f t="shared" si="75"/>
        <v>0.24357460721097085</v>
      </c>
      <c r="P72" s="31">
        <f t="shared" si="76"/>
        <v>0.24169184290030213</v>
      </c>
      <c r="Q72" s="31">
        <f t="shared" si="77"/>
        <v>0.26617470841394353</v>
      </c>
      <c r="R72" s="31">
        <f t="shared" si="78"/>
        <v>8.7138529330762882E-2</v>
      </c>
      <c r="S72" s="31">
        <f t="shared" si="79"/>
        <v>0.12667660208643813</v>
      </c>
      <c r="T72" s="31">
        <f t="shared" si="80"/>
        <v>0.74076219095665985</v>
      </c>
      <c r="Z72" s="41">
        <f t="shared" si="81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2"/>
        <v>0.91783394808897745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0.23963470557233421</v>
      </c>
      <c r="AJ72" s="41">
        <f t="shared" si="87"/>
        <v>0.22806662540563422</v>
      </c>
      <c r="AK72" s="41">
        <f t="shared" si="88"/>
        <v>0.21325251598953043</v>
      </c>
      <c r="AL72" s="41">
        <f t="shared" si="89"/>
        <v>0</v>
      </c>
      <c r="AM72" s="41">
        <f t="shared" si="90"/>
        <v>0</v>
      </c>
      <c r="AN72" s="41">
        <f t="shared" si="91"/>
        <v>8.7138529330762882E-2</v>
      </c>
      <c r="AO72" s="41">
        <f t="shared" si="92"/>
        <v>0.12178730360548543</v>
      </c>
      <c r="AP72" s="41">
        <f t="shared" si="93"/>
        <v>0</v>
      </c>
      <c r="AQ72" s="41">
        <f t="shared" si="94"/>
        <v>0</v>
      </c>
      <c r="AR72" s="41">
        <f t="shared" si="98"/>
        <v>0.12667660208643813</v>
      </c>
      <c r="AS72" s="41">
        <f t="shared" si="95"/>
        <v>0.12084592145015106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2583</v>
      </c>
      <c r="AZ72" s="46">
        <v>0.19407793358502196</v>
      </c>
      <c r="BA72" s="43">
        <v>2.87</v>
      </c>
      <c r="BB72" s="43">
        <v>4.2300000000000004</v>
      </c>
      <c r="BC72" s="265">
        <f>IF(INDEX('[5]Hospital Capacity'!$I$2:$I$126,MATCH('Data Table'!A72,'[5]Hospital Capacity'!$B$2:$B$126,0))&gt;100,100,INDEX('[5]Hospital Capacity'!$I$2:$I$126,MATCH('Data Table'!A72,'[5]Hospital Capacity'!$B$2:$B$126,0)))</f>
        <v>0.20693551179181055</v>
      </c>
      <c r="BD72" s="45">
        <v>482.12940974003027</v>
      </c>
      <c r="BE72" s="45">
        <f>INDEX('[3]60-Mile'!$S$4:$S$129,MATCH(E72,'[3]60-Mile'!$A$4:$A$129,0))</f>
        <v>538.5427836440789</v>
      </c>
      <c r="BF72" s="47">
        <f t="shared" si="99"/>
        <v>30</v>
      </c>
      <c r="BG72" s="43">
        <f t="shared" si="100"/>
        <v>30</v>
      </c>
      <c r="BH72" s="95">
        <v>229.42857142857142</v>
      </c>
      <c r="BI72" s="45">
        <f>INDEX('[3]60-Mile'!$V$4:$V$129,MATCH(E72,'[3]60-Mile'!$A$4:$A$129,0))</f>
        <v>191.57142857142858</v>
      </c>
      <c r="BJ72" s="47">
        <f t="shared" si="101"/>
        <v>30</v>
      </c>
      <c r="BK72" s="47">
        <f t="shared" si="73"/>
        <v>30</v>
      </c>
      <c r="BL72" s="95">
        <v>12.142857142857142</v>
      </c>
      <c r="BM72" s="45">
        <f>INDEX('[3]60-Mile'!$AA$4:$AA$129,MATCH(E72,'[3]60-Mile'!$A$4:$A$129,0))</f>
        <v>11.428571428571429</v>
      </c>
      <c r="BO72" s="20">
        <v>39512223</v>
      </c>
      <c r="BP72" s="38">
        <v>106.9880356435538</v>
      </c>
      <c r="BQ72" s="38">
        <f>INDEX('[3]60-Mile'!$U$4:$U$129,MATCH(E72,'[3]60-Mile'!$A$4:$A$129,0))</f>
        <v>84.315633244026486</v>
      </c>
      <c r="BR72" s="38">
        <v>0</v>
      </c>
      <c r="BS72" s="38">
        <f>INDEX('[3]60-Mile'!$Z$4:$Z$129,MATCH(E72,'[3]60-Mile'!$A$4:$A$129,0))</f>
        <v>82.92591300129331</v>
      </c>
      <c r="BT72" s="118">
        <f t="shared" si="96"/>
        <v>-0.83566789617795478</v>
      </c>
      <c r="BU72" s="266">
        <v>0.79306448820818942</v>
      </c>
      <c r="BV72" s="2">
        <f>'[3]60-Mile'!B72</f>
        <v>181</v>
      </c>
      <c r="BW72" s="2">
        <f>'[3]60-Mile'!C72</f>
        <v>226</v>
      </c>
      <c r="BX72" s="2">
        <f>'[3]60-Mile'!D72</f>
        <v>263</v>
      </c>
      <c r="BY72" s="2">
        <f>'[3]60-Mile'!E72</f>
        <v>222</v>
      </c>
      <c r="BZ72" s="2">
        <f>'[3]60-Mile'!F72</f>
        <v>187</v>
      </c>
      <c r="CA72" s="2">
        <f>'[3]60-Mile'!G72</f>
        <v>108</v>
      </c>
      <c r="CB72" s="2">
        <f>'[3]60-Mile'!H72</f>
        <v>154</v>
      </c>
      <c r="CC72" s="2">
        <f>'[3]60-Mile'!I72</f>
        <v>15</v>
      </c>
      <c r="CD72" s="2">
        <f>'[3]60-Mile'!J72</f>
        <v>18</v>
      </c>
      <c r="CE72" s="2">
        <f>'[3]60-Mile'!K72</f>
        <v>17</v>
      </c>
      <c r="CF72" s="2">
        <f>'[3]60-Mile'!L72</f>
        <v>11</v>
      </c>
      <c r="CG72" s="2">
        <f>'[3]60-Mile'!M72</f>
        <v>4</v>
      </c>
      <c r="CH72" s="2">
        <f>'[3]60-Mile'!N72</f>
        <v>0</v>
      </c>
      <c r="CI72" s="2">
        <f>'[3]60-Mile'!O72</f>
        <v>15</v>
      </c>
      <c r="CK72" s="2">
        <v>1530</v>
      </c>
      <c r="CL72" s="2">
        <v>303</v>
      </c>
      <c r="CM72" s="2">
        <v>3224</v>
      </c>
      <c r="CN72" s="2">
        <v>2303</v>
      </c>
      <c r="CO72" s="2">
        <v>2407</v>
      </c>
      <c r="CP72" s="2">
        <v>2940</v>
      </c>
      <c r="CQ72" s="2">
        <v>2583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2.8343561666998795E-6</v>
      </c>
      <c r="G73" s="31">
        <f t="shared" si="97"/>
        <v>1.0663236852072191</v>
      </c>
      <c r="H73" s="31">
        <f t="shared" si="66"/>
        <v>2.6580635936536269E-6</v>
      </c>
      <c r="I73" s="31">
        <f t="shared" si="74"/>
        <v>3.0604061436965262</v>
      </c>
      <c r="J73" s="31">
        <f t="shared" si="67"/>
        <v>6.7048204235208866E-2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1.0382390081250073E-2</v>
      </c>
      <c r="N73" s="31">
        <f t="shared" si="69"/>
        <v>4.9230283857709866E-3</v>
      </c>
      <c r="O73" s="31">
        <f t="shared" si="75"/>
        <v>6.291311353924306E-2</v>
      </c>
      <c r="P73" s="31">
        <f t="shared" si="76"/>
        <v>0</v>
      </c>
      <c r="Q73" s="31">
        <f t="shared" si="77"/>
        <v>6.8190581107133025E-2</v>
      </c>
      <c r="R73" s="31">
        <f t="shared" si="78"/>
        <v>6.8190581107133025E-2</v>
      </c>
      <c r="S73" s="31">
        <f t="shared" si="79"/>
        <v>5.663189269746647E-2</v>
      </c>
      <c r="T73" s="31">
        <f t="shared" si="80"/>
        <v>0.92174877209502326</v>
      </c>
      <c r="Z73" s="41">
        <f t="shared" si="81"/>
        <v>0.87918771260694761</v>
      </c>
      <c r="AA73" s="41">
        <f t="shared" si="70"/>
        <v>1</v>
      </c>
      <c r="AB73" s="41">
        <v>0.14433170506875134</v>
      </c>
      <c r="AC73" s="41">
        <f t="shared" si="71"/>
        <v>0.8</v>
      </c>
      <c r="AD73" s="41">
        <f t="shared" si="72"/>
        <v>1</v>
      </c>
      <c r="AE73" s="41">
        <f t="shared" si="82"/>
        <v>0.90373605485279807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0.39662294205110149</v>
      </c>
      <c r="AJ73" s="41">
        <f t="shared" si="87"/>
        <v>0.20185358308830728</v>
      </c>
      <c r="AK73" s="41">
        <f t="shared" si="88"/>
        <v>0.13837614263831233</v>
      </c>
      <c r="AL73" s="41">
        <f t="shared" si="89"/>
        <v>0</v>
      </c>
      <c r="AM73" s="41">
        <f t="shared" si="90"/>
        <v>5.0743465005958166E-2</v>
      </c>
      <c r="AN73" s="41">
        <f t="shared" si="91"/>
        <v>6.8190581107133025E-2</v>
      </c>
      <c r="AO73" s="41">
        <f t="shared" si="92"/>
        <v>6.0848242666424485E-3</v>
      </c>
      <c r="AP73" s="41">
        <f t="shared" si="93"/>
        <v>0</v>
      </c>
      <c r="AQ73" s="41">
        <f t="shared" si="94"/>
        <v>0</v>
      </c>
      <c r="AR73" s="41">
        <f t="shared" si="98"/>
        <v>5.663189269746647E-2</v>
      </c>
      <c r="AS73" s="41">
        <f t="shared" si="95"/>
        <v>0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3206</v>
      </c>
      <c r="AZ73" s="46">
        <v>0.15957633174575367</v>
      </c>
      <c r="BA73" s="43">
        <v>1.63</v>
      </c>
      <c r="BB73" s="43">
        <v>3.74</v>
      </c>
      <c r="BC73" s="265">
        <f>IF(INDEX('[5]Hospital Capacity'!$I$2:$I$126,MATCH('Data Table'!A73,'[5]Hospital Capacity'!$B$2:$B$126,0))&gt;100,100,INDEX('[5]Hospital Capacity'!$I$2:$I$126,MATCH('Data Table'!A73,'[5]Hospital Capacity'!$B$2:$B$126,0)))</f>
        <v>0.34250202325949691</v>
      </c>
      <c r="BD73" s="45">
        <v>432.21535409035414</v>
      </c>
      <c r="BE73" s="45">
        <f>INDEX('[3]60-Mile'!$S$4:$S$129,MATCH(E73,'[3]60-Mile'!$A$4:$A$129,0))</f>
        <v>357.04549252051254</v>
      </c>
      <c r="BF73" s="47">
        <f t="shared" si="99"/>
        <v>30</v>
      </c>
      <c r="BG73" s="43">
        <f t="shared" si="100"/>
        <v>29.053903404228514</v>
      </c>
      <c r="BH73" s="95">
        <v>180.28571428571428</v>
      </c>
      <c r="BI73" s="45">
        <f>INDEX('[3]60-Mile'!$V$4:$V$129,MATCH(E73,'[3]60-Mile'!$A$4:$A$129,0))</f>
        <v>9.5714285714285712</v>
      </c>
      <c r="BJ73" s="47">
        <f t="shared" si="101"/>
        <v>30</v>
      </c>
      <c r="BK73" s="47">
        <f t="shared" si="73"/>
        <v>30</v>
      </c>
      <c r="BL73" s="95">
        <v>5.4285714285714288</v>
      </c>
      <c r="BM73" s="45">
        <f>INDEX('[3]60-Mile'!$AA$4:$AA$129,MATCH(E73,'[3]60-Mile'!$A$4:$A$129,0))</f>
        <v>0</v>
      </c>
      <c r="BO73" s="20">
        <v>5758736</v>
      </c>
      <c r="BP73" s="38">
        <v>51.138707014038786</v>
      </c>
      <c r="BQ73" s="38">
        <f>INDEX('[3]60-Mile'!$U$4:$U$129,MATCH(E73,'[3]60-Mile'!$A$4:$A$129,0))</f>
        <v>29.053903404228514</v>
      </c>
      <c r="BR73" s="38">
        <v>0</v>
      </c>
      <c r="BS73" s="38">
        <f>INDEX('[3]60-Mile'!$Z$4:$Z$129,MATCH(E73,'[3]60-Mile'!$A$4:$A$129,0))</f>
        <v>0</v>
      </c>
      <c r="BT73" s="118">
        <f t="shared" si="96"/>
        <v>-0.80747210970559613</v>
      </c>
      <c r="BU73" s="266">
        <v>0.65749797674050314</v>
      </c>
      <c r="BV73" s="2">
        <f>'[3]60-Mile'!B73</f>
        <v>2</v>
      </c>
      <c r="BW73" s="2">
        <f>'[3]60-Mile'!C73</f>
        <v>16</v>
      </c>
      <c r="BX73" s="2">
        <f>'[3]60-Mile'!D73</f>
        <v>4</v>
      </c>
      <c r="BY73" s="2">
        <f>'[3]60-Mile'!E73</f>
        <v>35</v>
      </c>
      <c r="BZ73" s="2">
        <f>'[3]60-Mile'!F73</f>
        <v>5</v>
      </c>
      <c r="CA73" s="2">
        <f>'[3]60-Mile'!G73</f>
        <v>0</v>
      </c>
      <c r="CB73" s="2">
        <f>'[3]60-Mile'!H73</f>
        <v>5</v>
      </c>
      <c r="CC73" s="2">
        <f>'[3]60-Mile'!I73</f>
        <v>0</v>
      </c>
      <c r="CD73" s="2">
        <f>'[3]60-Mile'!J73</f>
        <v>0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0</v>
      </c>
      <c r="CI73" s="2">
        <f>'[3]60-Mile'!O73</f>
        <v>0</v>
      </c>
      <c r="CK73" s="2">
        <v>1482</v>
      </c>
      <c r="CL73" s="2">
        <v>4999</v>
      </c>
      <c r="CM73" s="2">
        <v>2631</v>
      </c>
      <c r="CN73" s="2">
        <v>3693</v>
      </c>
      <c r="CO73" s="2">
        <v>3227</v>
      </c>
      <c r="CP73" s="2">
        <v>3828</v>
      </c>
      <c r="CQ73" s="2">
        <v>3206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4.348722500356771E-3</v>
      </c>
      <c r="G74" s="31">
        <f t="shared" si="97"/>
        <v>0.82002943961071662</v>
      </c>
      <c r="H74" s="31">
        <f t="shared" si="66"/>
        <v>5.3031297296121356E-3</v>
      </c>
      <c r="I74" s="31">
        <f t="shared" si="74"/>
        <v>2.8233274920111331</v>
      </c>
      <c r="J74" s="31">
        <f t="shared" si="67"/>
        <v>0.18361005317087886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0.63502909396350082</v>
      </c>
      <c r="N74" s="31">
        <f t="shared" si="69"/>
        <v>7.4729014240649344E-2</v>
      </c>
      <c r="O74" s="31">
        <f t="shared" si="75"/>
        <v>0.26282808100989918</v>
      </c>
      <c r="P74" s="31">
        <f t="shared" si="76"/>
        <v>8.7613293051359523E-2</v>
      </c>
      <c r="Q74" s="31">
        <f t="shared" si="77"/>
        <v>0.5638438034476273</v>
      </c>
      <c r="R74" s="31">
        <f t="shared" si="78"/>
        <v>0.46978793720738093</v>
      </c>
      <c r="S74" s="31">
        <f t="shared" si="79"/>
        <v>1.350434613312071</v>
      </c>
      <c r="T74" s="31">
        <f t="shared" si="80"/>
        <v>1.0735341974317769</v>
      </c>
      <c r="Z74" s="41">
        <f t="shared" si="81"/>
        <v>0.55334501597773422</v>
      </c>
      <c r="AA74" s="41">
        <f t="shared" si="70"/>
        <v>0.8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2"/>
        <v>0.68674617003462246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0.16157479301564517</v>
      </c>
      <c r="AJ74" s="41">
        <f t="shared" si="87"/>
        <v>0.13246915196795969</v>
      </c>
      <c r="AK74" s="41">
        <f t="shared" si="88"/>
        <v>5.1988293908423959E-2</v>
      </c>
      <c r="AL74" s="41">
        <f t="shared" si="89"/>
        <v>0</v>
      </c>
      <c r="AM74" s="41">
        <f t="shared" si="90"/>
        <v>0</v>
      </c>
      <c r="AN74" s="41">
        <f t="shared" si="91"/>
        <v>0.46978793720738093</v>
      </c>
      <c r="AO74" s="41">
        <f t="shared" si="92"/>
        <v>0.13141404050494959</v>
      </c>
      <c r="AP74" s="41">
        <f t="shared" si="93"/>
        <v>0.99574012747004426</v>
      </c>
      <c r="AQ74" s="41">
        <f t="shared" si="94"/>
        <v>0</v>
      </c>
      <c r="AR74" s="41">
        <f t="shared" si="98"/>
        <v>0.35469448584202679</v>
      </c>
      <c r="AS74" s="41">
        <f t="shared" si="95"/>
        <v>4.3806646525679761E-2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12795</v>
      </c>
      <c r="AZ74" s="46">
        <v>0.16831942261204369</v>
      </c>
      <c r="BA74" s="43">
        <v>2.68</v>
      </c>
      <c r="BB74" s="43">
        <v>4.32</v>
      </c>
      <c r="BC74" s="265">
        <f>IF(INDEX('[5]Hospital Capacity'!$I$2:$I$126,MATCH('Data Table'!A74,'[5]Hospital Capacity'!$B$2:$B$126,0))&gt;100,100,INDEX('[5]Hospital Capacity'!$I$2:$I$126,MATCH('Data Table'!A74,'[5]Hospital Capacity'!$B$2:$B$126,0)))</f>
        <v>0.13952721249408426</v>
      </c>
      <c r="BD74" s="45">
        <v>300.09568960284378</v>
      </c>
      <c r="BE74" s="45">
        <f>INDEX('[3]60-Mile'!$S$4:$S$129,MATCH(E74,'[3]60-Mile'!$A$4:$A$129,0))</f>
        <v>147.64485212194705</v>
      </c>
      <c r="BF74" s="47">
        <f t="shared" si="99"/>
        <v>30</v>
      </c>
      <c r="BG74" s="43">
        <f t="shared" si="100"/>
        <v>30</v>
      </c>
      <c r="BH74" s="95">
        <v>1221.8571428571429</v>
      </c>
      <c r="BI74" s="45">
        <f>INDEX('[3]60-Mile'!$V$4:$V$129,MATCH(E74,'[3]60-Mile'!$A$4:$A$129,0))</f>
        <v>206.71428571428572</v>
      </c>
      <c r="BJ74" s="47">
        <f t="shared" si="101"/>
        <v>0.46664471330719803</v>
      </c>
      <c r="BK74" s="47">
        <f t="shared" si="73"/>
        <v>30</v>
      </c>
      <c r="BL74" s="95">
        <v>34</v>
      </c>
      <c r="BM74" s="45">
        <f>INDEX('[3]60-Mile'!$AA$4:$AA$129,MATCH(E74,'[3]60-Mile'!$A$4:$A$129,0))</f>
        <v>4.1428571428571432</v>
      </c>
      <c r="BO74" s="20">
        <v>2096829</v>
      </c>
      <c r="BP74" s="38">
        <v>41.393074044719675</v>
      </c>
      <c r="BQ74" s="38">
        <f>INDEX('[3]60-Mile'!$U$4:$U$129,MATCH(E74,'[3]60-Mile'!$A$4:$A$129,0))</f>
        <v>36.698106218666972</v>
      </c>
      <c r="BR74" s="38">
        <v>0.46664471330719803</v>
      </c>
      <c r="BS74" s="38">
        <f>INDEX('[3]60-Mile'!$Z$4:$Z$129,MATCH(E74,'[3]60-Mile'!$A$4:$A$129,0))</f>
        <v>53.694259206877646</v>
      </c>
      <c r="BT74" s="118">
        <f t="shared" si="96"/>
        <v>-0.37349234006924492</v>
      </c>
      <c r="BU74" s="266">
        <v>0.86047278750591571</v>
      </c>
      <c r="BV74" s="2">
        <f>'[3]60-Mile'!B74</f>
        <v>108</v>
      </c>
      <c r="BW74" s="2">
        <f>'[3]60-Mile'!C74</f>
        <v>252</v>
      </c>
      <c r="BX74" s="2">
        <f>'[3]60-Mile'!D74</f>
        <v>208</v>
      </c>
      <c r="BY74" s="2">
        <f>'[3]60-Mile'!E74</f>
        <v>194</v>
      </c>
      <c r="BZ74" s="2">
        <f>'[3]60-Mile'!F74</f>
        <v>237</v>
      </c>
      <c r="CA74" s="2">
        <f>'[3]60-Mile'!G74</f>
        <v>229</v>
      </c>
      <c r="CB74" s="2">
        <f>'[3]60-Mile'!H74</f>
        <v>219</v>
      </c>
      <c r="CC74" s="2">
        <f>'[3]60-Mile'!I74</f>
        <v>5</v>
      </c>
      <c r="CD74" s="2">
        <f>'[3]60-Mile'!J74</f>
        <v>4</v>
      </c>
      <c r="CE74" s="2">
        <f>'[3]60-Mile'!K74</f>
        <v>4</v>
      </c>
      <c r="CF74" s="2">
        <f>'[3]60-Mile'!L74</f>
        <v>8</v>
      </c>
      <c r="CG74" s="2">
        <f>'[3]60-Mile'!M74</f>
        <v>4</v>
      </c>
      <c r="CH74" s="2">
        <f>'[3]60-Mile'!N74</f>
        <v>2</v>
      </c>
      <c r="CI74" s="2">
        <f>'[3]60-Mile'!O74</f>
        <v>2</v>
      </c>
      <c r="CK74" s="2">
        <v>17991</v>
      </c>
      <c r="CL74" s="2">
        <v>11940</v>
      </c>
      <c r="CM74" s="2">
        <v>14847</v>
      </c>
      <c r="CN74" s="2">
        <v>26545</v>
      </c>
      <c r="CO74" s="2">
        <v>30173</v>
      </c>
      <c r="CP74" s="2">
        <v>8732</v>
      </c>
      <c r="CQ74" s="2">
        <v>12795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1.3017104548269916E-3</v>
      </c>
      <c r="G75" s="31">
        <f t="shared" si="97"/>
        <v>0.96432899072126199</v>
      </c>
      <c r="H75" s="31">
        <f t="shared" si="66"/>
        <v>1.3498613723656569E-3</v>
      </c>
      <c r="I75" s="31">
        <f t="shared" si="74"/>
        <v>3.3499639212452323</v>
      </c>
      <c r="J75" s="31">
        <f t="shared" si="67"/>
        <v>0.16169708245278008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0.60409926137535552</v>
      </c>
      <c r="N75" s="31">
        <f t="shared" si="69"/>
        <v>9.1410632638525863E-2</v>
      </c>
      <c r="O75" s="31">
        <f t="shared" si="75"/>
        <v>0.1906508269901982</v>
      </c>
      <c r="P75" s="31">
        <f t="shared" si="76"/>
        <v>2.4169184290030211E-2</v>
      </c>
      <c r="Q75" s="31">
        <f t="shared" si="77"/>
        <v>0.74834933446125773</v>
      </c>
      <c r="R75" s="31">
        <f t="shared" si="78"/>
        <v>0.733942012985077</v>
      </c>
      <c r="S75" s="31">
        <f t="shared" si="79"/>
        <v>9.9850968703427717E-2</v>
      </c>
      <c r="T75" s="31">
        <f t="shared" si="80"/>
        <v>0.59610292607697934</v>
      </c>
      <c r="Z75" s="41">
        <f t="shared" si="81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2"/>
        <v>0.99798601525197439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0.19150791204302267</v>
      </c>
      <c r="AJ75" s="41">
        <f t="shared" si="87"/>
        <v>0.12836397482847683</v>
      </c>
      <c r="AK75" s="41">
        <f t="shared" si="88"/>
        <v>8.4862050719364313E-2</v>
      </c>
      <c r="AL75" s="41">
        <f t="shared" si="89"/>
        <v>0.58032042113710125</v>
      </c>
      <c r="AM75" s="41">
        <f t="shared" si="90"/>
        <v>0.10292037562338319</v>
      </c>
      <c r="AN75" s="41">
        <f t="shared" si="91"/>
        <v>0.15362159184797575</v>
      </c>
      <c r="AO75" s="41">
        <f t="shared" si="92"/>
        <v>4.3865225683407505E-2</v>
      </c>
      <c r="AP75" s="41">
        <f t="shared" si="93"/>
        <v>0</v>
      </c>
      <c r="AQ75" s="41">
        <f t="shared" si="94"/>
        <v>0</v>
      </c>
      <c r="AR75" s="41">
        <f t="shared" si="98"/>
        <v>9.9850968703427717E-2</v>
      </c>
      <c r="AS75" s="41">
        <f t="shared" si="95"/>
        <v>1.2084592145015106E-2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-959</v>
      </c>
      <c r="AZ75" s="46">
        <v>0.22809576053159838</v>
      </c>
      <c r="BA75" s="43">
        <v>2.63</v>
      </c>
      <c r="BB75" s="43">
        <v>5.52</v>
      </c>
      <c r="BC75" s="265">
        <f>IF(INDEX('[5]Hospital Capacity'!$I$2:$I$126,MATCH('Data Table'!A75,'[5]Hospital Capacity'!$B$2:$B$126,0))&gt;100,100,INDEX('[5]Hospital Capacity'!$I$2:$I$126,MATCH('Data Table'!A75,'[5]Hospital Capacity'!$B$2:$B$126,0)))</f>
        <v>0.16537582774645973</v>
      </c>
      <c r="BD75" s="45">
        <v>292.27873963910446</v>
      </c>
      <c r="BE75" s="45">
        <f>INDEX('[3]60-Mile'!$S$4:$S$129,MATCH(E75,'[3]60-Mile'!$A$4:$A$129,0))</f>
        <v>227.32950487955151</v>
      </c>
      <c r="BF75" s="47">
        <f t="shared" si="99"/>
        <v>24.313567711041411</v>
      </c>
      <c r="BG75" s="43">
        <f t="shared" si="100"/>
        <v>28.081080647500674</v>
      </c>
      <c r="BH75" s="95">
        <v>401.85714285714283</v>
      </c>
      <c r="BI75" s="45">
        <f>INDEX('[3]60-Mile'!$V$4:$V$129,MATCH(E75,'[3]60-Mile'!$A$4:$A$129,0))</f>
        <v>69</v>
      </c>
      <c r="BJ75" s="47">
        <f t="shared" si="101"/>
        <v>30</v>
      </c>
      <c r="BK75" s="47">
        <f t="shared" si="73"/>
        <v>30</v>
      </c>
      <c r="BL75" s="95">
        <v>9.5714285714285712</v>
      </c>
      <c r="BM75" s="45">
        <f>INDEX('[3]60-Mile'!$AA$4:$AA$129,MATCH(E75,'[3]60-Mile'!$A$4:$A$129,0))</f>
        <v>1.1428571428571428</v>
      </c>
      <c r="BO75" s="20">
        <v>21477737</v>
      </c>
      <c r="BP75" s="38">
        <v>24.313567711041411</v>
      </c>
      <c r="BQ75" s="38">
        <f>INDEX('[3]60-Mile'!$U$4:$U$129,MATCH(E75,'[3]60-Mile'!$A$4:$A$129,0))</f>
        <v>28.081080647500674</v>
      </c>
      <c r="BR75" s="38">
        <v>0</v>
      </c>
      <c r="BS75" s="38">
        <f>INDEX('[3]60-Mile'!$Z$4:$Z$129,MATCH(E75,'[3]60-Mile'!$A$4:$A$129,0))</f>
        <v>76.072376755887035</v>
      </c>
      <c r="BT75" s="118">
        <f t="shared" si="96"/>
        <v>-0.99597203050394878</v>
      </c>
      <c r="BU75" s="266">
        <v>0.83462417225354024</v>
      </c>
      <c r="BV75" s="2">
        <f>'[3]60-Mile'!B75</f>
        <v>50</v>
      </c>
      <c r="BW75" s="2">
        <f>'[3]60-Mile'!C75</f>
        <v>25</v>
      </c>
      <c r="BX75" s="2">
        <f>'[3]60-Mile'!D75</f>
        <v>71</v>
      </c>
      <c r="BY75" s="2">
        <f>'[3]60-Mile'!E75</f>
        <v>87</v>
      </c>
      <c r="BZ75" s="2">
        <f>'[3]60-Mile'!F75</f>
        <v>70</v>
      </c>
      <c r="CA75" s="2">
        <f>'[3]60-Mile'!G75</f>
        <v>79</v>
      </c>
      <c r="CB75" s="2">
        <f>'[3]60-Mile'!H75</f>
        <v>101</v>
      </c>
      <c r="CC75" s="2">
        <f>'[3]60-Mile'!I75</f>
        <v>0</v>
      </c>
      <c r="CD75" s="2">
        <f>'[3]60-Mile'!J75</f>
        <v>2</v>
      </c>
      <c r="CE75" s="2">
        <f>'[3]60-Mile'!K75</f>
        <v>0</v>
      </c>
      <c r="CF75" s="2">
        <f>'[3]60-Mile'!L75</f>
        <v>3</v>
      </c>
      <c r="CG75" s="2">
        <f>'[3]60-Mile'!M75</f>
        <v>0</v>
      </c>
      <c r="CH75" s="2">
        <f>'[3]60-Mile'!N75</f>
        <v>0</v>
      </c>
      <c r="CI75" s="2">
        <f>'[3]60-Mile'!O75</f>
        <v>3</v>
      </c>
      <c r="CK75" s="2">
        <v>1788</v>
      </c>
      <c r="CL75" s="2">
        <v>4386</v>
      </c>
      <c r="CM75" s="2">
        <v>-4032</v>
      </c>
      <c r="CN75" s="2">
        <v>0</v>
      </c>
      <c r="CO75" s="2">
        <v>-1770</v>
      </c>
      <c r="CP75" s="2">
        <v>1662</v>
      </c>
      <c r="CQ75" s="2">
        <v>-959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1.2398433783513234E-4</v>
      </c>
      <c r="G76" s="31">
        <f t="shared" si="97"/>
        <v>1.1321642706901367</v>
      </c>
      <c r="H76" s="31">
        <f t="shared" si="66"/>
        <v>1.095109084828784E-4</v>
      </c>
      <c r="I76" s="31">
        <f t="shared" si="74"/>
        <v>3.2485310792701783</v>
      </c>
      <c r="J76" s="31">
        <f t="shared" si="67"/>
        <v>0.14020681786413883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6.4744722252129933E-2</v>
      </c>
      <c r="N76" s="31">
        <f t="shared" si="69"/>
        <v>8.3915853644982011E-2</v>
      </c>
      <c r="O76" s="31">
        <f t="shared" si="75"/>
        <v>0.11243302152393062</v>
      </c>
      <c r="P76" s="31">
        <f t="shared" si="76"/>
        <v>8.4592145015105744E-2</v>
      </c>
      <c r="Q76" s="31">
        <f t="shared" si="77"/>
        <v>0.18160706515556901</v>
      </c>
      <c r="R76" s="31">
        <f t="shared" si="78"/>
        <v>9.4960066097493814E-2</v>
      </c>
      <c r="S76" s="31">
        <f t="shared" si="79"/>
        <v>0.10432190760059612</v>
      </c>
      <c r="T76" s="31">
        <f t="shared" si="80"/>
        <v>1.0242913102936746</v>
      </c>
      <c r="Z76" s="41">
        <f t="shared" si="81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2"/>
        <v>0.97628476386594554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0.50644504617974218</v>
      </c>
      <c r="AJ76" s="41">
        <f t="shared" si="87"/>
        <v>0.28702421014285789</v>
      </c>
      <c r="AK76" s="41">
        <f t="shared" si="88"/>
        <v>0.22519951675021313</v>
      </c>
      <c r="AL76" s="41">
        <f t="shared" si="89"/>
        <v>0</v>
      </c>
      <c r="AM76" s="41">
        <f t="shared" si="90"/>
        <v>0</v>
      </c>
      <c r="AN76" s="41">
        <f t="shared" si="91"/>
        <v>9.4960066097493814E-2</v>
      </c>
      <c r="AO76" s="41">
        <f t="shared" si="92"/>
        <v>5.6216510761965308E-2</v>
      </c>
      <c r="AP76" s="41">
        <f t="shared" si="93"/>
        <v>0</v>
      </c>
      <c r="AQ76" s="41">
        <f t="shared" si="94"/>
        <v>0</v>
      </c>
      <c r="AR76" s="41">
        <f t="shared" si="98"/>
        <v>0.10432190760059612</v>
      </c>
      <c r="AS76" s="41">
        <f t="shared" si="95"/>
        <v>4.2296072507552872E-2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0</v>
      </c>
      <c r="AZ76" s="46">
        <v>0.1346718317412921</v>
      </c>
      <c r="BA76" s="43">
        <v>1.05</v>
      </c>
      <c r="BB76" s="43">
        <v>3.03</v>
      </c>
      <c r="BC76" s="265">
        <f>IF(INDEX('[5]Hospital Capacity'!$I$2:$I$126,MATCH('Data Table'!A76,'[5]Hospital Capacity'!$B$2:$B$126,0))&gt;100,100,INDEX('[5]Hospital Capacity'!$I$2:$I$126,MATCH('Data Table'!A76,'[5]Hospital Capacity'!$B$2:$B$126,0)))</f>
        <v>0.43733842548110191</v>
      </c>
      <c r="BD76" s="45">
        <v>594.39459933227624</v>
      </c>
      <c r="BE76" s="45">
        <f>INDEX('[3]60-Mile'!$S$4:$S$129,MATCH(E76,'[3]60-Mile'!$A$4:$A$129,0))</f>
        <v>567.50182877496627</v>
      </c>
      <c r="BF76" s="47">
        <f t="shared" si="99"/>
        <v>30</v>
      </c>
      <c r="BG76" s="43">
        <f t="shared" si="100"/>
        <v>30</v>
      </c>
      <c r="BH76" s="95">
        <v>249.71428571428572</v>
      </c>
      <c r="BI76" s="45">
        <f>INDEX('[3]60-Mile'!$V$4:$V$129,MATCH(E76,'[3]60-Mile'!$A$4:$A$129,0))</f>
        <v>88.428571428571431</v>
      </c>
      <c r="BJ76" s="47">
        <f t="shared" si="101"/>
        <v>30</v>
      </c>
      <c r="BK76" s="47">
        <f t="shared" si="73"/>
        <v>30</v>
      </c>
      <c r="BL76" s="95">
        <v>10</v>
      </c>
      <c r="BM76" s="45">
        <f>INDEX('[3]60-Mile'!$AA$4:$AA$129,MATCH(E76,'[3]60-Mile'!$A$4:$A$129,0))</f>
        <v>4</v>
      </c>
      <c r="BO76" s="20">
        <v>731545</v>
      </c>
      <c r="BP76" s="38">
        <v>0</v>
      </c>
      <c r="BQ76" s="38">
        <f>INDEX('[3]60-Mile'!$U$4:$U$129,MATCH(E76,'[3]60-Mile'!$A$4:$A$129,0))</f>
        <v>34.071096025780143</v>
      </c>
      <c r="BR76" s="38">
        <v>-1</v>
      </c>
      <c r="BS76" s="38">
        <f>INDEX('[3]60-Mile'!$Z$4:$Z$129,MATCH(E76,'[3]60-Mile'!$A$4:$A$129,0))</f>
        <v>31.536927174263599</v>
      </c>
      <c r="BT76" s="118">
        <f t="shared" si="96"/>
        <v>-0.95256952773189107</v>
      </c>
      <c r="BU76" s="266">
        <v>0.56266157451889809</v>
      </c>
      <c r="BV76" s="2">
        <f>'[3]60-Mile'!B76</f>
        <v>91</v>
      </c>
      <c r="BW76" s="2">
        <f>'[3]60-Mile'!C76</f>
        <v>73</v>
      </c>
      <c r="BX76" s="2">
        <f>'[3]60-Mile'!D76</f>
        <v>86</v>
      </c>
      <c r="BY76" s="2">
        <f>'[3]60-Mile'!E76</f>
        <v>62</v>
      </c>
      <c r="BZ76" s="2">
        <f>'[3]60-Mile'!F76</f>
        <v>136</v>
      </c>
      <c r="CA76" s="2">
        <f>'[3]60-Mile'!G76</f>
        <v>73</v>
      </c>
      <c r="CB76" s="2">
        <f>'[3]60-Mile'!H76</f>
        <v>98</v>
      </c>
      <c r="CC76" s="2">
        <f>'[3]60-Mile'!I76</f>
        <v>7</v>
      </c>
      <c r="CD76" s="2">
        <f>'[3]60-Mile'!J76</f>
        <v>0</v>
      </c>
      <c r="CE76" s="2">
        <f>'[3]60-Mile'!K76</f>
        <v>2</v>
      </c>
      <c r="CF76" s="2">
        <f>'[3]60-Mile'!L76</f>
        <v>4</v>
      </c>
      <c r="CG76" s="2">
        <f>'[3]60-Mile'!M76</f>
        <v>5</v>
      </c>
      <c r="CH76" s="2">
        <f>'[3]60-Mile'!N76</f>
        <v>1</v>
      </c>
      <c r="CI76" s="2">
        <f>'[3]60-Mile'!O76</f>
        <v>9</v>
      </c>
      <c r="CK76" s="2">
        <v>0</v>
      </c>
      <c r="CL76" s="2">
        <v>-2142</v>
      </c>
      <c r="CM76" s="2">
        <v>6138</v>
      </c>
      <c r="CN76" s="2">
        <v>-90</v>
      </c>
      <c r="CO76" s="2">
        <v>5116</v>
      </c>
      <c r="CP76" s="2">
        <v>-17</v>
      </c>
      <c r="CQ76" s="2">
        <v>0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1.5549801176342955E-6</v>
      </c>
      <c r="G77" s="31">
        <f t="shared" si="97"/>
        <v>1.009805731762168</v>
      </c>
      <c r="H77" s="31">
        <f t="shared" si="66"/>
        <v>1.5398804628695932E-6</v>
      </c>
      <c r="I77" s="31">
        <f t="shared" si="74"/>
        <v>3.2637872384290278</v>
      </c>
      <c r="J77" s="31">
        <f t="shared" si="67"/>
        <v>4.5060982625866185E-2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3.8123717422013516E-2</v>
      </c>
      <c r="N77" s="31">
        <f t="shared" si="69"/>
        <v>2.1621387349877733E-2</v>
      </c>
      <c r="O77" s="31">
        <f t="shared" si="75"/>
        <v>0.1436944011375399</v>
      </c>
      <c r="P77" s="31">
        <f t="shared" si="76"/>
        <v>0</v>
      </c>
      <c r="Q77" s="31">
        <f t="shared" si="77"/>
        <v>0.13037730652712751</v>
      </c>
      <c r="R77" s="31">
        <f t="shared" si="78"/>
        <v>0.13037730652712751</v>
      </c>
      <c r="S77" s="31">
        <f t="shared" si="79"/>
        <v>8.0476900149031291E-2</v>
      </c>
      <c r="T77" s="31">
        <f t="shared" si="80"/>
        <v>0.84953215171423135</v>
      </c>
      <c r="Z77" s="41">
        <f t="shared" si="81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2"/>
        <v>0.71543979543345926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0.23361903350466598</v>
      </c>
      <c r="AJ77" s="41">
        <f t="shared" si="87"/>
        <v>0.16609771052830147</v>
      </c>
      <c r="AK77" s="41">
        <f t="shared" si="88"/>
        <v>1.8972658846703593E-2</v>
      </c>
      <c r="AL77" s="41">
        <f t="shared" si="89"/>
        <v>0</v>
      </c>
      <c r="AM77" s="41">
        <f t="shared" si="90"/>
        <v>0.13134311605898208</v>
      </c>
      <c r="AN77" s="41">
        <f t="shared" si="91"/>
        <v>0.13037730652712751</v>
      </c>
      <c r="AO77" s="41">
        <f t="shared" si="92"/>
        <v>6.1756425392789022E-3</v>
      </c>
      <c r="AP77" s="41">
        <f t="shared" si="93"/>
        <v>0</v>
      </c>
      <c r="AQ77" s="41">
        <f t="shared" si="94"/>
        <v>0</v>
      </c>
      <c r="AR77" s="41">
        <f t="shared" si="98"/>
        <v>8.0476900149031291E-2</v>
      </c>
      <c r="AS77" s="41">
        <f t="shared" si="95"/>
        <v>0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11527</v>
      </c>
      <c r="AZ77" s="46">
        <v>0.19814051995492168</v>
      </c>
      <c r="BA77" s="43">
        <v>2.93</v>
      </c>
      <c r="BB77" s="43">
        <v>4.3600000000000003</v>
      </c>
      <c r="BC77" s="265">
        <f>IF(INDEX('[5]Hospital Capacity'!$I$2:$I$126,MATCH('Data Table'!A77,'[5]Hospital Capacity'!$B$2:$B$126,0))&gt;100,100,INDEX('[5]Hospital Capacity'!$I$2:$I$126,MATCH('Data Table'!A77,'[5]Hospital Capacity'!$B$2:$B$126,0)))</f>
        <v>0.20174070424036902</v>
      </c>
      <c r="BD77" s="45">
        <v>364.13013944195194</v>
      </c>
      <c r="BE77" s="45">
        <f>INDEX('[3]60-Mile'!$S$4:$S$129,MATCH(E77,'[3]60-Mile'!$A$4:$A$129,0))</f>
        <v>67.616292240727844</v>
      </c>
      <c r="BF77" s="47">
        <f t="shared" si="99"/>
        <v>30</v>
      </c>
      <c r="BG77" s="43">
        <f t="shared" si="100"/>
        <v>27.551147227197994</v>
      </c>
      <c r="BH77" s="95">
        <v>341.57142857142856</v>
      </c>
      <c r="BI77" s="45">
        <f>INDEX('[3]60-Mile'!$V$4:$V$129,MATCH(E77,'[3]60-Mile'!$A$4:$A$129,0))</f>
        <v>9.7142857142857135</v>
      </c>
      <c r="BJ77" s="47">
        <f t="shared" si="101"/>
        <v>30</v>
      </c>
      <c r="BK77" s="47">
        <f t="shared" si="73"/>
        <v>30</v>
      </c>
      <c r="BL77" s="95">
        <v>7.7142857142857144</v>
      </c>
      <c r="BM77" s="45">
        <f>INDEX('[3]60-Mile'!$AA$4:$AA$129,MATCH(E77,'[3]60-Mile'!$A$4:$A$129,0))</f>
        <v>0</v>
      </c>
      <c r="BO77" s="20">
        <v>2976149</v>
      </c>
      <c r="BP77" s="38">
        <v>54.354838417214914</v>
      </c>
      <c r="BQ77" s="38">
        <f>INDEX('[3]60-Mile'!$U$4:$U$129,MATCH(E77,'[3]60-Mile'!$A$4:$A$129,0))</f>
        <v>27.551147227197994</v>
      </c>
      <c r="BR77" s="38">
        <v>-16</v>
      </c>
      <c r="BS77" s="38">
        <f>INDEX('[3]60-Mile'!$Z$4:$Z$129,MATCH(E77,'[3]60-Mile'!$A$4:$A$129,0))</f>
        <v>0</v>
      </c>
      <c r="BT77" s="118">
        <f t="shared" si="96"/>
        <v>-0.43087959086691863</v>
      </c>
      <c r="BU77" s="266">
        <v>0.79825929575963095</v>
      </c>
      <c r="BV77" s="2">
        <f>'[3]60-Mile'!B77</f>
        <v>6</v>
      </c>
      <c r="BW77" s="2">
        <f>'[3]60-Mile'!C77</f>
        <v>12</v>
      </c>
      <c r="BX77" s="2">
        <f>'[3]60-Mile'!D77</f>
        <v>9</v>
      </c>
      <c r="BY77" s="2">
        <f>'[3]60-Mile'!E77</f>
        <v>16</v>
      </c>
      <c r="BZ77" s="2">
        <f>'[3]60-Mile'!F77</f>
        <v>15</v>
      </c>
      <c r="CA77" s="2">
        <f>'[3]60-Mile'!G77</f>
        <v>8</v>
      </c>
      <c r="CB77" s="2">
        <f>'[3]60-Mile'!H77</f>
        <v>2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0</v>
      </c>
      <c r="CG77" s="2">
        <f>'[3]60-Mile'!M77</f>
        <v>0</v>
      </c>
      <c r="CH77" s="2">
        <f>'[3]60-Mile'!N77</f>
        <v>0</v>
      </c>
      <c r="CI77" s="2">
        <f>'[3]60-Mile'!O77</f>
        <v>0</v>
      </c>
      <c r="CK77" s="2">
        <v>11621</v>
      </c>
      <c r="CL77" s="2">
        <v>7228</v>
      </c>
      <c r="CM77" s="2">
        <v>8752</v>
      </c>
      <c r="CN77" s="2">
        <v>8572</v>
      </c>
      <c r="CO77" s="2">
        <v>8689</v>
      </c>
      <c r="CP77" s="2">
        <v>5559</v>
      </c>
      <c r="CQ77" s="2">
        <v>11527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2.1507385596295867E-2</v>
      </c>
      <c r="G78" s="31">
        <f t="shared" si="97"/>
        <v>1.527914121120038</v>
      </c>
      <c r="H78" s="31">
        <f t="shared" si="66"/>
        <v>1.4076305270697984E-2</v>
      </c>
      <c r="I78" s="31">
        <f t="shared" si="74"/>
        <v>3.057622925471601</v>
      </c>
      <c r="J78" s="31">
        <f t="shared" si="67"/>
        <v>0.27678181447990002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0.71486113572925569</v>
      </c>
      <c r="N78" s="31">
        <f t="shared" si="69"/>
        <v>0.32455563611968208</v>
      </c>
      <c r="O78" s="31">
        <f t="shared" si="75"/>
        <v>0.95821434110214798</v>
      </c>
      <c r="P78" s="31">
        <f t="shared" si="76"/>
        <v>8.4592145015105744E-2</v>
      </c>
      <c r="Q78" s="31">
        <f t="shared" si="77"/>
        <v>0.44813717155064442</v>
      </c>
      <c r="R78" s="31">
        <f t="shared" si="78"/>
        <v>0.386780501239328</v>
      </c>
      <c r="S78" s="31">
        <f t="shared" si="79"/>
        <v>1.1922503725782414</v>
      </c>
      <c r="T78" s="31">
        <f t="shared" si="80"/>
        <v>0.7253234954659189</v>
      </c>
      <c r="Z78" s="41">
        <f t="shared" si="81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2"/>
        <v>1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0.56663105705257588</v>
      </c>
      <c r="AJ78" s="41">
        <f t="shared" si="87"/>
        <v>0.17626632207691714</v>
      </c>
      <c r="AK78" s="41">
        <f t="shared" si="88"/>
        <v>0.12303978857674749</v>
      </c>
      <c r="AL78" s="41">
        <f t="shared" si="89"/>
        <v>0</v>
      </c>
      <c r="AM78" s="41">
        <f t="shared" si="90"/>
        <v>0.70355990462952978</v>
      </c>
      <c r="AN78" s="41">
        <f t="shared" si="91"/>
        <v>0.386780501239328</v>
      </c>
      <c r="AO78" s="41">
        <f t="shared" si="92"/>
        <v>0.12732721823630913</v>
      </c>
      <c r="AP78" s="41">
        <f t="shared" si="93"/>
        <v>1</v>
      </c>
      <c r="AQ78" s="41">
        <f t="shared" si="94"/>
        <v>0</v>
      </c>
      <c r="AR78" s="41">
        <f t="shared" si="98"/>
        <v>0.1922503725782414</v>
      </c>
      <c r="AS78" s="41">
        <f t="shared" si="95"/>
        <v>4.2296072507552872E-2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-1048</v>
      </c>
      <c r="AZ78" s="46">
        <v>0.1867324665250549</v>
      </c>
      <c r="BA78" s="43">
        <v>2.33</v>
      </c>
      <c r="BB78" s="43">
        <v>3.77</v>
      </c>
      <c r="BC78" s="265">
        <f>IF(INDEX('[5]Hospital Capacity'!$I$2:$I$126,MATCH('Data Table'!A78,'[5]Hospital Capacity'!$B$2:$B$126,0))&gt;100,100,INDEX('[5]Hospital Capacity'!$I$2:$I$126,MATCH('Data Table'!A78,'[5]Hospital Capacity'!$B$2:$B$126,0)))</f>
        <v>0.48931179441750522</v>
      </c>
      <c r="BD78" s="45">
        <v>383.49289163886289</v>
      </c>
      <c r="BE78" s="45">
        <f>INDEX('[3]60-Mile'!$S$4:$S$129,MATCH(E78,'[3]60-Mile'!$A$4:$A$129,0))</f>
        <v>319.87079250092836</v>
      </c>
      <c r="BF78" s="47">
        <f t="shared" si="99"/>
        <v>30</v>
      </c>
      <c r="BG78" s="43">
        <f t="shared" si="100"/>
        <v>16.882337841667834</v>
      </c>
      <c r="BH78" s="95">
        <v>1006.5714285714286</v>
      </c>
      <c r="BI78" s="45">
        <f>INDEX('[3]60-Mile'!$V$4:$V$129,MATCH(E78,'[3]60-Mile'!$A$4:$A$129,0))</f>
        <v>200.28571428571428</v>
      </c>
      <c r="BJ78" s="47">
        <f t="shared" si="101"/>
        <v>0.3402981642102389</v>
      </c>
      <c r="BK78" s="47">
        <f t="shared" si="73"/>
        <v>30</v>
      </c>
      <c r="BL78" s="95">
        <v>18.428571428571427</v>
      </c>
      <c r="BM78" s="45">
        <f>INDEX('[3]60-Mile'!$AA$4:$AA$129,MATCH(E78,'[3]60-Mile'!$A$4:$A$129,0))</f>
        <v>4</v>
      </c>
      <c r="BO78" s="20">
        <v>5822434</v>
      </c>
      <c r="BP78" s="38">
        <v>31.388870332014847</v>
      </c>
      <c r="BQ78" s="38">
        <f>INDEX('[3]60-Mile'!$U$4:$U$129,MATCH(E78,'[3]60-Mile'!$A$4:$A$129,0))</f>
        <v>16.882337841667834</v>
      </c>
      <c r="BR78" s="38">
        <v>0.3402981642102389</v>
      </c>
      <c r="BS78" s="38">
        <f>INDEX('[3]60-Mile'!$Z$4:$Z$129,MATCH(E78,'[3]60-Mile'!$A$4:$A$129,0))</f>
        <v>43.320774572982394</v>
      </c>
      <c r="BT78" s="118">
        <f t="shared" si="96"/>
        <v>-1</v>
      </c>
      <c r="BU78" s="266">
        <v>0.51068820558249484</v>
      </c>
      <c r="BV78" s="2">
        <f>'[3]60-Mile'!B78</f>
        <v>193</v>
      </c>
      <c r="BW78" s="2">
        <f>'[3]60-Mile'!C78</f>
        <v>257</v>
      </c>
      <c r="BX78" s="2">
        <f>'[3]60-Mile'!D78</f>
        <v>117</v>
      </c>
      <c r="BY78" s="2">
        <f>'[3]60-Mile'!E78</f>
        <v>297</v>
      </c>
      <c r="BZ78" s="2">
        <f>'[3]60-Mile'!F78</f>
        <v>172</v>
      </c>
      <c r="CA78" s="2">
        <f>'[3]60-Mile'!G78</f>
        <v>231</v>
      </c>
      <c r="CB78" s="2">
        <f>'[3]60-Mile'!H78</f>
        <v>135</v>
      </c>
      <c r="CC78" s="2">
        <f>'[3]60-Mile'!I78</f>
        <v>7</v>
      </c>
      <c r="CD78" s="2">
        <f>'[3]60-Mile'!J78</f>
        <v>5</v>
      </c>
      <c r="CE78" s="2">
        <f>'[3]60-Mile'!K78</f>
        <v>9</v>
      </c>
      <c r="CF78" s="2">
        <f>'[3]60-Mile'!L78</f>
        <v>2</v>
      </c>
      <c r="CG78" s="2">
        <f>'[3]60-Mile'!M78</f>
        <v>4</v>
      </c>
      <c r="CH78" s="2">
        <f>'[3]60-Mile'!N78</f>
        <v>0</v>
      </c>
      <c r="CI78" s="2">
        <f>'[3]60-Mile'!O78</f>
        <v>1</v>
      </c>
      <c r="CK78" s="2">
        <v>-3138</v>
      </c>
      <c r="CL78" s="2">
        <v>30</v>
      </c>
      <c r="CM78" s="2">
        <v>-1680</v>
      </c>
      <c r="CN78" s="2">
        <v>-3409</v>
      </c>
      <c r="CO78" s="2">
        <v>-4405</v>
      </c>
      <c r="CP78" s="2">
        <v>-1430</v>
      </c>
      <c r="CQ78" s="2">
        <v>-1048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1.6116668642812233</v>
      </c>
      <c r="G79" s="31">
        <f t="shared" si="97"/>
        <v>1.3413664435645538</v>
      </c>
      <c r="H79" s="31">
        <f t="shared" si="66"/>
        <v>1.2015112440105269</v>
      </c>
      <c r="I79" s="31">
        <f t="shared" si="74"/>
        <v>2.7380270075249973</v>
      </c>
      <c r="J79" s="31">
        <f t="shared" si="67"/>
        <v>0.95003272774226999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1.382548085957561</v>
      </c>
      <c r="N79" s="31">
        <f t="shared" si="69"/>
        <v>0.79413096002205097</v>
      </c>
      <c r="O79" s="31">
        <f t="shared" si="75"/>
        <v>0.51948051948051943</v>
      </c>
      <c r="P79" s="31">
        <f t="shared" si="76"/>
        <v>0.9939577039274925</v>
      </c>
      <c r="Q79" s="31">
        <f t="shared" si="77"/>
        <v>0.592481264434918</v>
      </c>
      <c r="R79" s="31">
        <f t="shared" si="78"/>
        <v>1.7130267144037453E-2</v>
      </c>
      <c r="S79" s="31">
        <f t="shared" si="79"/>
        <v>5.5141579731743662E-2</v>
      </c>
      <c r="T79" s="31">
        <f t="shared" si="80"/>
        <v>0.57884857174249682</v>
      </c>
      <c r="Z79" s="41">
        <f t="shared" si="81"/>
        <v>0.72394598495000517</v>
      </c>
      <c r="AA79" s="41">
        <f t="shared" si="70"/>
        <v>0.8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2"/>
        <v>0.9689076961372225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0.33077068353095762</v>
      </c>
      <c r="AJ79" s="41">
        <f t="shared" si="87"/>
        <v>0.51024123432189172</v>
      </c>
      <c r="AK79" s="41">
        <f t="shared" si="88"/>
        <v>0.44319688979665739</v>
      </c>
      <c r="AL79" s="41">
        <f t="shared" si="89"/>
        <v>0</v>
      </c>
      <c r="AM79" s="41">
        <f t="shared" si="90"/>
        <v>0</v>
      </c>
      <c r="AN79" s="41">
        <f t="shared" si="91"/>
        <v>1.7130267144037453E-2</v>
      </c>
      <c r="AO79" s="41">
        <f t="shared" si="92"/>
        <v>0.25974025974025972</v>
      </c>
      <c r="AP79" s="41">
        <f t="shared" si="93"/>
        <v>0</v>
      </c>
      <c r="AQ79" s="41">
        <f t="shared" si="94"/>
        <v>0</v>
      </c>
      <c r="AR79" s="41">
        <f t="shared" si="98"/>
        <v>5.5141579731743662E-2</v>
      </c>
      <c r="AS79" s="41">
        <f t="shared" si="95"/>
        <v>0.49697885196374625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326</v>
      </c>
      <c r="AZ79" s="46">
        <v>0.23896762394721965</v>
      </c>
      <c r="BA79" s="43">
        <v>2.94</v>
      </c>
      <c r="BB79" s="43">
        <v>6.11</v>
      </c>
      <c r="BC79" s="265">
        <f>IF(INDEX('[5]Hospital Capacity'!$I$2:$I$126,MATCH('Data Table'!A79,'[5]Hospital Capacity'!$B$2:$B$126,0))&gt;100,100,INDEX('[5]Hospital Capacity'!$I$2:$I$126,MATCH('Data Table'!A79,'[5]Hospital Capacity'!$B$2:$B$126,0)))</f>
        <v>0.28563559071598871</v>
      </c>
      <c r="BD79" s="45">
        <v>1019.4374780622549</v>
      </c>
      <c r="BE79" s="45">
        <f>INDEX('[3]60-Mile'!$S$4:$S$129,MATCH(E79,'[3]60-Mile'!$A$4:$A$129,0))</f>
        <v>1095.9186164630348</v>
      </c>
      <c r="BF79" s="47">
        <f t="shared" si="99"/>
        <v>30</v>
      </c>
      <c r="BG79" s="43">
        <f t="shared" si="100"/>
        <v>30</v>
      </c>
      <c r="BH79" s="95">
        <v>47.857142857142854</v>
      </c>
      <c r="BI79" s="45">
        <f>INDEX('[3]60-Mile'!$V$4:$V$129,MATCH(E79,'[3]60-Mile'!$A$4:$A$129,0))</f>
        <v>408.57142857142856</v>
      </c>
      <c r="BJ79" s="47">
        <f t="shared" si="101"/>
        <v>30</v>
      </c>
      <c r="BK79" s="47">
        <f t="shared" si="73"/>
        <v>30</v>
      </c>
      <c r="BL79" s="95">
        <v>5.2857142857142856</v>
      </c>
      <c r="BM79" s="45">
        <f>INDEX('[3]60-Mile'!$AA$4:$AA$129,MATCH(E79,'[3]60-Mile'!$A$4:$A$129,0))</f>
        <v>47</v>
      </c>
      <c r="BO79" s="20">
        <v>7278717</v>
      </c>
      <c r="BP79" s="38">
        <v>144.34762298136448</v>
      </c>
      <c r="BQ79" s="38">
        <f>INDEX('[3]60-Mile'!$U$4:$U$129,MATCH(E79,'[3]60-Mile'!$A$4:$A$129,0))</f>
        <v>105.66312270145208</v>
      </c>
      <c r="BR79" s="38">
        <v>0</v>
      </c>
      <c r="BS79" s="38">
        <f>INDEX('[3]60-Mile'!$Z$4:$Z$129,MATCH(E79,'[3]60-Mile'!$A$4:$A$129,0))</f>
        <v>55.989354501702465</v>
      </c>
      <c r="BT79" s="118">
        <f t="shared" si="96"/>
        <v>-0.93781539227444499</v>
      </c>
      <c r="BU79" s="266">
        <v>0.71436440928401135</v>
      </c>
      <c r="BV79" s="2">
        <f>'[3]60-Mile'!B79</f>
        <v>468</v>
      </c>
      <c r="BW79" s="2">
        <f>'[3]60-Mile'!C79</f>
        <v>464</v>
      </c>
      <c r="BX79" s="2">
        <f>'[3]60-Mile'!D79</f>
        <v>355</v>
      </c>
      <c r="BY79" s="2">
        <f>'[3]60-Mile'!E79</f>
        <v>468</v>
      </c>
      <c r="BZ79" s="2">
        <f>'[3]60-Mile'!F79</f>
        <v>401</v>
      </c>
      <c r="CA79" s="2">
        <f>'[3]60-Mile'!G79</f>
        <v>352</v>
      </c>
      <c r="CB79" s="2">
        <f>'[3]60-Mile'!H79</f>
        <v>352</v>
      </c>
      <c r="CC79" s="2">
        <f>'[3]60-Mile'!I79</f>
        <v>53</v>
      </c>
      <c r="CD79" s="2">
        <f>'[3]60-Mile'!J79</f>
        <v>39</v>
      </c>
      <c r="CE79" s="2">
        <f>'[3]60-Mile'!K79</f>
        <v>103</v>
      </c>
      <c r="CF79" s="2">
        <f>'[3]60-Mile'!L79</f>
        <v>74</v>
      </c>
      <c r="CG79" s="2">
        <f>'[3]60-Mile'!M79</f>
        <v>30</v>
      </c>
      <c r="CH79" s="2">
        <f>'[3]60-Mile'!N79</f>
        <v>23</v>
      </c>
      <c r="CI79" s="2">
        <f>'[3]60-Mile'!O79</f>
        <v>7</v>
      </c>
      <c r="CK79" s="2">
        <v>588</v>
      </c>
      <c r="CL79" s="2">
        <v>649</v>
      </c>
      <c r="CM79" s="2">
        <v>550</v>
      </c>
      <c r="CN79" s="2">
        <v>186</v>
      </c>
      <c r="CO79" s="2">
        <v>392</v>
      </c>
      <c r="CP79" s="2">
        <v>650</v>
      </c>
      <c r="CQ79" s="2">
        <v>326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2.1494743304712155E-5</v>
      </c>
      <c r="G80" s="31">
        <f t="shared" si="97"/>
        <v>0.2995954040511789</v>
      </c>
      <c r="H80" s="31">
        <f t="shared" si="66"/>
        <v>7.1745904690314537E-5</v>
      </c>
      <c r="I80" s="31">
        <f t="shared" si="74"/>
        <v>3.155293268735182</v>
      </c>
      <c r="J80" s="31">
        <f t="shared" si="67"/>
        <v>9.1848924693418779E-2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0.13415365321248462</v>
      </c>
      <c r="N80" s="31">
        <f t="shared" si="69"/>
        <v>7.4895268227050449E-2</v>
      </c>
      <c r="O80" s="31">
        <f t="shared" si="75"/>
        <v>0.66610879808690859</v>
      </c>
      <c r="P80" s="31">
        <f t="shared" si="76"/>
        <v>0</v>
      </c>
      <c r="Q80" s="31">
        <f t="shared" si="77"/>
        <v>0.5872211511980171</v>
      </c>
      <c r="R80" s="31">
        <f t="shared" si="78"/>
        <v>0.5872211511980171</v>
      </c>
      <c r="S80" s="31">
        <f t="shared" si="79"/>
        <v>0.23099850968703425</v>
      </c>
      <c r="T80" s="31">
        <f t="shared" si="80"/>
        <v>0.88756301006359217</v>
      </c>
      <c r="Z80" s="41">
        <f t="shared" si="81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2"/>
        <v>0.73485551356611079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0.12168867306477175</v>
      </c>
      <c r="AJ80" s="41">
        <f t="shared" si="87"/>
        <v>0.11252609689513908</v>
      </c>
      <c r="AK80" s="41">
        <f t="shared" si="88"/>
        <v>0.17242147046334827</v>
      </c>
      <c r="AL80" s="41">
        <f t="shared" si="89"/>
        <v>0</v>
      </c>
      <c r="AM80" s="41">
        <f t="shared" si="90"/>
        <v>0.61870165977067937</v>
      </c>
      <c r="AN80" s="41">
        <f t="shared" si="91"/>
        <v>0.5872211511980171</v>
      </c>
      <c r="AO80" s="41">
        <f t="shared" si="92"/>
        <v>2.3703569158114612E-2</v>
      </c>
      <c r="AP80" s="41">
        <f t="shared" si="93"/>
        <v>0</v>
      </c>
      <c r="AQ80" s="41">
        <f t="shared" si="94"/>
        <v>0</v>
      </c>
      <c r="AR80" s="41">
        <f t="shared" si="98"/>
        <v>0.23099850968703425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10669</v>
      </c>
      <c r="AZ80" s="46">
        <v>0.1885374811652436</v>
      </c>
      <c r="BA80" s="43">
        <v>1.1299999999999999</v>
      </c>
      <c r="BB80" s="43">
        <v>2.04</v>
      </c>
      <c r="BC80" s="265">
        <f>IF(INDEX('[5]Hospital Capacity'!$I$2:$I$126,MATCH('Data Table'!A80,'[5]Hospital Capacity'!$B$2:$B$126,0))&gt;100,100,INDEX('[5]Hospital Capacity'!$I$2:$I$126,MATCH('Data Table'!A80,'[5]Hospital Capacity'!$B$2:$B$126,0)))</f>
        <v>0.10508372641509435</v>
      </c>
      <c r="BD80" s="45">
        <v>262.1207476377391</v>
      </c>
      <c r="BE80" s="45">
        <f>INDEX('[3]60-Mile'!$S$4:$S$129,MATCH(E80,'[3]60-Mile'!$A$4:$A$129,0))</f>
        <v>439.5699858833749</v>
      </c>
      <c r="BF80" s="47">
        <f t="shared" si="99"/>
        <v>30</v>
      </c>
      <c r="BG80" s="43">
        <f t="shared" si="100"/>
        <v>18.464494215393493</v>
      </c>
      <c r="BH80" s="95">
        <v>1526.4285714285713</v>
      </c>
      <c r="BI80" s="45">
        <f>INDEX('[3]60-Mile'!$V$4:$V$129,MATCH(E80,'[3]60-Mile'!$A$4:$A$129,0))</f>
        <v>37.285714285714285</v>
      </c>
      <c r="BJ80" s="47">
        <f t="shared" si="101"/>
        <v>30</v>
      </c>
      <c r="BK80" s="47">
        <f t="shared" si="73"/>
        <v>30</v>
      </c>
      <c r="BL80" s="95">
        <v>22.142857142857142</v>
      </c>
      <c r="BM80" s="45">
        <f>INDEX('[3]60-Mile'!$AA$4:$AA$129,MATCH(E80,'[3]60-Mile'!$A$4:$A$129,0))</f>
        <v>0</v>
      </c>
      <c r="BO80" s="20">
        <v>973764</v>
      </c>
      <c r="BP80" s="38">
        <v>32.363062299409769</v>
      </c>
      <c r="BQ80" s="38">
        <f>INDEX('[3]60-Mile'!$U$4:$U$129,MATCH(E80,'[3]60-Mile'!$A$4:$A$129,0))</f>
        <v>18.464494215393493</v>
      </c>
      <c r="BR80" s="38">
        <v>0</v>
      </c>
      <c r="BS80" s="38">
        <f>INDEX('[3]60-Mile'!$Z$4:$Z$129,MATCH(E80,'[3]60-Mile'!$A$4:$A$129,0))</f>
        <v>0</v>
      </c>
      <c r="BT80" s="118">
        <f t="shared" si="96"/>
        <v>-0.46971102713222146</v>
      </c>
      <c r="BU80" s="266">
        <v>0.89491627358490566</v>
      </c>
      <c r="BV80" s="2">
        <f>'[3]60-Mile'!B80</f>
        <v>212</v>
      </c>
      <c r="BW80" s="2">
        <f>'[3]60-Mile'!C80</f>
        <v>35</v>
      </c>
      <c r="BX80" s="2">
        <f>'[3]60-Mile'!D80</f>
        <v>9</v>
      </c>
      <c r="BY80" s="2">
        <f>'[3]60-Mile'!E80</f>
        <v>3</v>
      </c>
      <c r="BZ80" s="2">
        <f>'[3]60-Mile'!F80</f>
        <v>1</v>
      </c>
      <c r="CA80" s="2">
        <f>'[3]60-Mile'!G80</f>
        <v>0</v>
      </c>
      <c r="CB80" s="2">
        <f>'[3]60-Mile'!H80</f>
        <v>1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3514</v>
      </c>
      <c r="CL80" s="2">
        <v>15297</v>
      </c>
      <c r="CM80" s="2">
        <v>6091</v>
      </c>
      <c r="CN80" s="2">
        <v>12301</v>
      </c>
      <c r="CO80" s="2">
        <v>-7081</v>
      </c>
      <c r="CP80" s="2">
        <v>13490</v>
      </c>
      <c r="CQ80" s="2">
        <v>10669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0.2891990305962831</v>
      </c>
      <c r="G81" s="31">
        <f t="shared" si="97"/>
        <v>1.0402910555040537</v>
      </c>
      <c r="H81" s="31">
        <f t="shared" si="66"/>
        <v>0.27799819008936599</v>
      </c>
      <c r="I81" s="31">
        <f t="shared" si="74"/>
        <v>2.8368931038037317</v>
      </c>
      <c r="J81" s="31">
        <f t="shared" si="67"/>
        <v>0.84021450391854569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0.45555305355490233</v>
      </c>
      <c r="N81" s="31">
        <f t="shared" si="69"/>
        <v>0.10989536162115507</v>
      </c>
      <c r="O81" s="31">
        <f t="shared" si="75"/>
        <v>7.3199527744982285E-2</v>
      </c>
      <c r="P81" s="31">
        <f t="shared" si="76"/>
        <v>9.6676737160120846E-2</v>
      </c>
      <c r="Q81" s="31">
        <f t="shared" si="77"/>
        <v>0.50462110443879382</v>
      </c>
      <c r="R81" s="31">
        <f t="shared" si="78"/>
        <v>0.35351142935830354</v>
      </c>
      <c r="S81" s="31">
        <f t="shared" si="79"/>
        <v>1.3806684302378853</v>
      </c>
      <c r="T81" s="31">
        <f t="shared" si="80"/>
        <v>1.5630407016138217</v>
      </c>
      <c r="Z81" s="41">
        <f t="shared" si="81"/>
        <v>0.72621379239253681</v>
      </c>
      <c r="AA81" s="41">
        <f t="shared" si="70"/>
        <v>1</v>
      </c>
      <c r="AB81" s="41">
        <v>0.38908313572841835</v>
      </c>
      <c r="AC81" s="41">
        <f t="shared" si="71"/>
        <v>0.9</v>
      </c>
      <c r="AD81" s="41">
        <f t="shared" si="72"/>
        <v>0.8</v>
      </c>
      <c r="AE81" s="41">
        <f t="shared" si="82"/>
        <v>0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0.20733056055018262</v>
      </c>
      <c r="AJ81" s="41">
        <f t="shared" si="87"/>
        <v>1</v>
      </c>
      <c r="AK81" s="41">
        <f t="shared" si="88"/>
        <v>0.14259409526250583</v>
      </c>
      <c r="AL81" s="41">
        <f t="shared" si="89"/>
        <v>0</v>
      </c>
      <c r="AM81" s="41">
        <f t="shared" si="90"/>
        <v>0</v>
      </c>
      <c r="AN81" s="41">
        <f t="shared" si="91"/>
        <v>0.35351142935830354</v>
      </c>
      <c r="AO81" s="41">
        <f t="shared" si="92"/>
        <v>3.6599763872491142E-2</v>
      </c>
      <c r="AP81" s="41">
        <f t="shared" si="93"/>
        <v>0.89631671637797461</v>
      </c>
      <c r="AQ81" s="41">
        <f t="shared" si="94"/>
        <v>0</v>
      </c>
      <c r="AR81" s="41">
        <f t="shared" si="98"/>
        <v>0.4843517138599106</v>
      </c>
      <c r="AS81" s="41">
        <f t="shared" si="95"/>
        <v>4.8338368580060423E-2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43143</v>
      </c>
      <c r="AZ81" s="46">
        <v>0.22262457826217519</v>
      </c>
      <c r="BA81" s="43">
        <v>2.44</v>
      </c>
      <c r="BB81" s="43">
        <v>6.51</v>
      </c>
      <c r="BC81" s="265">
        <f>IF(INDEX('[5]Hospital Capacity'!$I$2:$I$126,MATCH('Data Table'!A81,'[5]Hospital Capacity'!$B$2:$B$126,0))&gt;100,100,INDEX('[5]Hospital Capacity'!$I$2:$I$126,MATCH('Data Table'!A81,'[5]Hospital Capacity'!$B$2:$B$126,0)))</f>
        <v>0.17903940731399748</v>
      </c>
      <c r="BD81" s="45">
        <v>1952.0208077284553</v>
      </c>
      <c r="BE81" s="45">
        <f>INDEX('[3]60-Mile'!$S$4:$S$129,MATCH(E81,'[3]60-Mile'!$A$4:$A$129,0))</f>
        <v>367.26963855103344</v>
      </c>
      <c r="BF81" s="47">
        <f t="shared" si="99"/>
        <v>30</v>
      </c>
      <c r="BG81" s="43">
        <f t="shared" si="100"/>
        <v>30</v>
      </c>
      <c r="BH81" s="95">
        <v>920.28571428571433</v>
      </c>
      <c r="BI81" s="45">
        <f>INDEX('[3]60-Mile'!$V$4:$V$129,MATCH(E81,'[3]60-Mile'!$A$4:$A$129,0))</f>
        <v>57.571428571428569</v>
      </c>
      <c r="BJ81" s="47">
        <f t="shared" si="101"/>
        <v>3.4155134417951341</v>
      </c>
      <c r="BK81" s="47">
        <f t="shared" si="73"/>
        <v>30</v>
      </c>
      <c r="BL81" s="95">
        <v>46.428571428571431</v>
      </c>
      <c r="BM81" s="45">
        <f>INDEX('[3]60-Mile'!$AA$4:$AA$129,MATCH(E81,'[3]60-Mile'!$A$4:$A$129,0))</f>
        <v>4.5714285714285712</v>
      </c>
      <c r="BO81" s="20">
        <v>28995881</v>
      </c>
      <c r="BP81" s="38">
        <v>384.77320284218035</v>
      </c>
      <c r="BQ81" s="38">
        <f>INDEX('[3]60-Mile'!$U$4:$U$129,MATCH(E81,'[3]60-Mile'!$A$4:$A$129,0))</f>
        <v>56.552706099916115</v>
      </c>
      <c r="BR81" s="38">
        <v>3.4155134417951341</v>
      </c>
      <c r="BS81" s="38">
        <f>INDEX('[3]60-Mile'!$Z$4:$Z$129,MATCH(E81,'[3]60-Mile'!$A$4:$A$129,0))</f>
        <v>36.952325572488824</v>
      </c>
      <c r="BT81" s="118">
        <f t="shared" si="96"/>
        <v>1</v>
      </c>
      <c r="BU81" s="266">
        <v>0.82096059268600252</v>
      </c>
      <c r="BV81" s="2">
        <f>'[3]60-Mile'!B81</f>
        <v>50</v>
      </c>
      <c r="BW81" s="2">
        <f>'[3]60-Mile'!C81</f>
        <v>44</v>
      </c>
      <c r="BX81" s="2">
        <f>'[3]60-Mile'!D81</f>
        <v>52</v>
      </c>
      <c r="BY81" s="2">
        <f>'[3]60-Mile'!E81</f>
        <v>53</v>
      </c>
      <c r="BZ81" s="2">
        <f>'[3]60-Mile'!F81</f>
        <v>111</v>
      </c>
      <c r="CA81" s="2">
        <f>'[3]60-Mile'!G81</f>
        <v>42</v>
      </c>
      <c r="CB81" s="2">
        <f>'[3]60-Mile'!H81</f>
        <v>51</v>
      </c>
      <c r="CC81" s="2">
        <f>'[3]60-Mile'!I81</f>
        <v>8</v>
      </c>
      <c r="CD81" s="2">
        <f>'[3]60-Mile'!J81</f>
        <v>4</v>
      </c>
      <c r="CE81" s="2">
        <f>'[3]60-Mile'!K81</f>
        <v>6</v>
      </c>
      <c r="CF81" s="2">
        <f>'[3]60-Mile'!L81</f>
        <v>4</v>
      </c>
      <c r="CG81" s="2">
        <f>'[3]60-Mile'!M81</f>
        <v>4</v>
      </c>
      <c r="CH81" s="2">
        <f>'[3]60-Mile'!N81</f>
        <v>3</v>
      </c>
      <c r="CI81" s="2">
        <f>'[3]60-Mile'!O81</f>
        <v>3</v>
      </c>
      <c r="CK81" s="2">
        <v>51192</v>
      </c>
      <c r="CL81" s="2">
        <v>53079</v>
      </c>
      <c r="CM81" s="2">
        <v>55730</v>
      </c>
      <c r="CN81" s="2">
        <v>66815</v>
      </c>
      <c r="CO81" s="2">
        <v>52625</v>
      </c>
      <c r="CP81" s="2">
        <v>51034</v>
      </c>
      <c r="CQ81" s="2">
        <v>43143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0.15564993348505538</v>
      </c>
      <c r="G82" s="31">
        <f t="shared" si="97"/>
        <v>1.2069067837874692</v>
      </c>
      <c r="H82" s="31">
        <f t="shared" si="66"/>
        <v>0.12896599437166195</v>
      </c>
      <c r="I82" s="31">
        <f t="shared" si="74"/>
        <v>3.0147922894546952</v>
      </c>
      <c r="J82" s="31">
        <f t="shared" si="67"/>
        <v>0.37371548981300867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2.5071193573891208</v>
      </c>
      <c r="N82" s="31">
        <f t="shared" si="69"/>
        <v>0.48044369589956004</v>
      </c>
      <c r="O82" s="31">
        <f t="shared" si="75"/>
        <v>1.6616111161565708</v>
      </c>
      <c r="P82" s="31">
        <f t="shared" si="76"/>
        <v>0.84592145015105746</v>
      </c>
      <c r="Q82" s="31">
        <f t="shared" si="77"/>
        <v>2.2249448517694477</v>
      </c>
      <c r="R82" s="31">
        <f t="shared" si="78"/>
        <v>1</v>
      </c>
      <c r="S82" s="31">
        <f t="shared" si="79"/>
        <v>1.5761372999251777</v>
      </c>
      <c r="T82" s="31">
        <f t="shared" si="80"/>
        <v>1.4480598069131687</v>
      </c>
      <c r="Z82" s="41">
        <f t="shared" si="81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2"/>
        <v>0.22149306419859249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0.28500579834542422</v>
      </c>
      <c r="AJ82" s="41">
        <f t="shared" si="87"/>
        <v>0.15040304577190644</v>
      </c>
      <c r="AK82" s="41">
        <f t="shared" si="88"/>
        <v>0.24544062426461924</v>
      </c>
      <c r="AL82" s="41">
        <f t="shared" si="89"/>
        <v>0</v>
      </c>
      <c r="AM82" s="41">
        <f t="shared" si="90"/>
        <v>0</v>
      </c>
      <c r="AN82" s="41">
        <f t="shared" si="91"/>
        <v>1</v>
      </c>
      <c r="AO82" s="41">
        <f t="shared" si="92"/>
        <v>0.83080555807828538</v>
      </c>
      <c r="AP82" s="41">
        <f t="shared" si="93"/>
        <v>0.96361867101310605</v>
      </c>
      <c r="AQ82" s="41">
        <f t="shared" si="94"/>
        <v>0</v>
      </c>
      <c r="AR82" s="41">
        <f t="shared" si="98"/>
        <v>0.61251862891207154</v>
      </c>
      <c r="AS82" s="41">
        <f t="shared" si="95"/>
        <v>0.42296072507552873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33355</v>
      </c>
      <c r="AZ82" s="46">
        <v>0.19915885067738573</v>
      </c>
      <c r="BA82" s="43">
        <v>3.27</v>
      </c>
      <c r="BB82" s="43">
        <v>4.83</v>
      </c>
      <c r="BC82" s="265">
        <f>IF(INDEX('[5]Hospital Capacity'!$I$2:$I$126,MATCH('Data Table'!A82,'[5]Hospital Capacity'!$B$2:$B$126,0))&gt;100,100,INDEX('[5]Hospital Capacity'!$I$2:$I$126,MATCH('Data Table'!A82,'[5]Hospital Capacity'!$B$2:$B$126,0)))</f>
        <v>0.2461155223880597</v>
      </c>
      <c r="BD82" s="45">
        <v>334.24484949466904</v>
      </c>
      <c r="BE82" s="45">
        <f>INDEX('[3]60-Mile'!$S$4:$S$129,MATCH(E82,'[3]60-Mile'!$A$4:$A$129,0))</f>
        <v>616.56545216887105</v>
      </c>
      <c r="BF82" s="47">
        <f t="shared" si="99"/>
        <v>30</v>
      </c>
      <c r="BG82" s="43">
        <f t="shared" si="100"/>
        <v>30</v>
      </c>
      <c r="BH82" s="95">
        <v>2597</v>
      </c>
      <c r="BI82" s="45">
        <f>INDEX('[3]60-Mile'!$V$4:$V$129,MATCH(E82,'[3]60-Mile'!$A$4:$A$129,0))</f>
        <v>1306.8571428571429</v>
      </c>
      <c r="BJ82" s="47">
        <f t="shared" si="101"/>
        <v>1.4193575343512879</v>
      </c>
      <c r="BK82" s="47">
        <f t="shared" si="73"/>
        <v>30</v>
      </c>
      <c r="BL82" s="95">
        <v>58.714285714285715</v>
      </c>
      <c r="BM82" s="45">
        <f>INDEX('[3]60-Mile'!$AA$4:$AA$129,MATCH(E82,'[3]60-Mile'!$A$4:$A$129,0))</f>
        <v>40</v>
      </c>
      <c r="BO82" s="20">
        <v>19453561</v>
      </c>
      <c r="BP82" s="38">
        <v>42.291891688556873</v>
      </c>
      <c r="BQ82" s="38">
        <f>INDEX('[3]60-Mile'!$U$4:$U$129,MATCH(E82,'[3]60-Mile'!$A$4:$A$129,0))</f>
        <v>35.426207179513042</v>
      </c>
      <c r="BR82" s="38">
        <v>1.4193575343512879</v>
      </c>
      <c r="BS82" s="38">
        <f>INDEX('[3]60-Mile'!$Z$4:$Z$129,MATCH(E82,'[3]60-Mile'!$A$4:$A$129,0))</f>
        <v>46.474656963305833</v>
      </c>
      <c r="BT82" s="118">
        <f t="shared" si="96"/>
        <v>0.55701387160281501</v>
      </c>
      <c r="BU82" s="266">
        <v>0.75388447761194033</v>
      </c>
      <c r="BV82" s="2">
        <f>'[3]60-Mile'!B82</f>
        <v>1204</v>
      </c>
      <c r="BW82" s="2">
        <f>'[3]60-Mile'!C82</f>
        <v>1158</v>
      </c>
      <c r="BX82" s="2">
        <f>'[3]60-Mile'!D82</f>
        <v>1460</v>
      </c>
      <c r="BY82" s="2">
        <f>'[3]60-Mile'!E82</f>
        <v>1467</v>
      </c>
      <c r="BZ82" s="2">
        <f>'[3]60-Mile'!F82</f>
        <v>1409</v>
      </c>
      <c r="CA82" s="2">
        <f>'[3]60-Mile'!G82</f>
        <v>1576</v>
      </c>
      <c r="CB82" s="2">
        <f>'[3]60-Mile'!H82</f>
        <v>874</v>
      </c>
      <c r="CC82" s="2">
        <f>'[3]60-Mile'!I82</f>
        <v>60</v>
      </c>
      <c r="CD82" s="2">
        <f>'[3]60-Mile'!J82</f>
        <v>47</v>
      </c>
      <c r="CE82" s="2">
        <f>'[3]60-Mile'!K82</f>
        <v>47</v>
      </c>
      <c r="CF82" s="2">
        <f>'[3]60-Mile'!L82</f>
        <v>34</v>
      </c>
      <c r="CG82" s="2">
        <f>'[3]60-Mile'!M82</f>
        <v>56</v>
      </c>
      <c r="CH82" s="2">
        <f>'[3]60-Mile'!N82</f>
        <v>25</v>
      </c>
      <c r="CI82" s="2">
        <f>'[3]60-Mile'!O82</f>
        <v>11</v>
      </c>
      <c r="CK82" s="2">
        <v>35933</v>
      </c>
      <c r="CL82" s="2">
        <v>30177</v>
      </c>
      <c r="CM82" s="2">
        <v>24852</v>
      </c>
      <c r="CN82" s="2">
        <v>38687</v>
      </c>
      <c r="CO82" s="2">
        <v>25958</v>
      </c>
      <c r="CP82" s="2">
        <v>43902</v>
      </c>
      <c r="CQ82" s="2">
        <v>33355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4.3299806660797714E-4</v>
      </c>
      <c r="G83" s="31">
        <f t="shared" si="97"/>
        <v>0.75854361915538226</v>
      </c>
      <c r="H83" s="31">
        <f t="shared" si="66"/>
        <v>5.7082817081779524E-4</v>
      </c>
      <c r="I83" s="31">
        <f t="shared" si="74"/>
        <v>3.3136790021647253</v>
      </c>
      <c r="J83" s="31">
        <f t="shared" si="67"/>
        <v>0.14764386008681821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0.32319074190305153</v>
      </c>
      <c r="N83" s="31">
        <f t="shared" si="69"/>
        <v>6.2747238508479358E-3</v>
      </c>
      <c r="O83" s="31">
        <f t="shared" si="75"/>
        <v>2.9243483788938335E-2</v>
      </c>
      <c r="P83" s="31">
        <f t="shared" si="76"/>
        <v>9.0634441087613284E-3</v>
      </c>
      <c r="Q83" s="31">
        <f t="shared" si="77"/>
        <v>0.48010387688072714</v>
      </c>
      <c r="R83" s="31">
        <f t="shared" si="78"/>
        <v>0.46978793720738093</v>
      </c>
      <c r="S83" s="31">
        <f t="shared" si="79"/>
        <v>1.350434613312071</v>
      </c>
      <c r="T83" s="31">
        <f t="shared" si="80"/>
        <v>1.1381920106258647</v>
      </c>
      <c r="Z83" s="41">
        <f t="shared" si="81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2"/>
        <v>0.68674617003462246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0.16157479301564517</v>
      </c>
      <c r="AJ83" s="41">
        <f t="shared" si="87"/>
        <v>0.13246915196795969</v>
      </c>
      <c r="AK83" s="41">
        <f t="shared" si="88"/>
        <v>7.3565111040471504E-2</v>
      </c>
      <c r="AL83" s="41">
        <f t="shared" si="89"/>
        <v>0</v>
      </c>
      <c r="AM83" s="41">
        <f t="shared" si="90"/>
        <v>0</v>
      </c>
      <c r="AN83" s="41">
        <f t="shared" si="91"/>
        <v>0.46978793720738093</v>
      </c>
      <c r="AO83" s="41">
        <f t="shared" si="92"/>
        <v>1.4621741894469168E-2</v>
      </c>
      <c r="AP83" s="41">
        <f t="shared" si="93"/>
        <v>0.99574012747004426</v>
      </c>
      <c r="AQ83" s="41">
        <f t="shared" si="94"/>
        <v>0</v>
      </c>
      <c r="AR83" s="41">
        <f t="shared" si="98"/>
        <v>0.35469448584202679</v>
      </c>
      <c r="AS83" s="41">
        <f t="shared" si="95"/>
        <v>4.5317220543806642E-3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12795</v>
      </c>
      <c r="AZ83" s="46">
        <v>0.16104481975351789</v>
      </c>
      <c r="BA83" s="43">
        <v>2.36</v>
      </c>
      <c r="BB83" s="43">
        <v>4.2300000000000004</v>
      </c>
      <c r="BC83" s="265">
        <f>IF(INDEX('[5]Hospital Capacity'!$I$2:$I$126,MATCH('Data Table'!A83,'[5]Hospital Capacity'!$B$2:$B$126,0))&gt;100,100,INDEX('[5]Hospital Capacity'!$I$2:$I$126,MATCH('Data Table'!A83,'[5]Hospital Capacity'!$B$2:$B$126,0)))</f>
        <v>0.13952721249408426</v>
      </c>
      <c r="BD83" s="45">
        <v>300.09568960284378</v>
      </c>
      <c r="BE83" s="45">
        <f>INDEX('[3]60-Mile'!$S$4:$S$129,MATCH(E83,'[3]60-Mile'!$A$4:$A$129,0))</f>
        <v>199.94618143668313</v>
      </c>
      <c r="BF83" s="47">
        <f t="shared" si="99"/>
        <v>30</v>
      </c>
      <c r="BG83" s="43">
        <f t="shared" si="100"/>
        <v>30</v>
      </c>
      <c r="BH83" s="95">
        <v>1221.8571428571429</v>
      </c>
      <c r="BI83" s="45">
        <f>INDEX('[3]60-Mile'!$V$4:$V$129,MATCH(E83,'[3]60-Mile'!$A$4:$A$129,0))</f>
        <v>23</v>
      </c>
      <c r="BJ83" s="47">
        <f t="shared" si="101"/>
        <v>0.46664471330719803</v>
      </c>
      <c r="BK83" s="47">
        <f t="shared" si="73"/>
        <v>30</v>
      </c>
      <c r="BL83" s="95">
        <v>34</v>
      </c>
      <c r="BM83" s="45">
        <f>INDEX('[3]60-Mile'!$AA$4:$AA$129,MATCH(E83,'[3]60-Mile'!$A$4:$A$129,0))</f>
        <v>0.42857142857142855</v>
      </c>
      <c r="BO83" s="20">
        <v>39512223</v>
      </c>
      <c r="BP83" s="38">
        <v>41.393074044719675</v>
      </c>
      <c r="BQ83" s="38">
        <f>INDEX('[3]60-Mile'!$U$4:$U$129,MATCH(E83,'[3]60-Mile'!$A$4:$A$129,0))</f>
        <v>52.723631586549338</v>
      </c>
      <c r="BR83" s="38">
        <v>0.46664471330719803</v>
      </c>
      <c r="BS83" s="38">
        <f>INDEX('[3]60-Mile'!$Z$4:$Z$129,MATCH(E83,'[3]60-Mile'!$A$4:$A$129,0))</f>
        <v>103.16301727184451</v>
      </c>
      <c r="BT83" s="118">
        <f t="shared" si="96"/>
        <v>-0.37349234006924492</v>
      </c>
      <c r="BU83" s="266">
        <v>0.86047278750591571</v>
      </c>
      <c r="BV83" s="2">
        <f>'[3]60-Mile'!B83</f>
        <v>27</v>
      </c>
      <c r="BW83" s="2">
        <f>'[3]60-Mile'!C83</f>
        <v>14</v>
      </c>
      <c r="BX83" s="2">
        <f>'[3]60-Mile'!D83</f>
        <v>28</v>
      </c>
      <c r="BY83" s="2">
        <f>'[3]60-Mile'!E83</f>
        <v>28</v>
      </c>
      <c r="BZ83" s="2">
        <f>'[3]60-Mile'!F83</f>
        <v>22</v>
      </c>
      <c r="CA83" s="2">
        <f>'[3]60-Mile'!G83</f>
        <v>26</v>
      </c>
      <c r="CB83" s="2">
        <f>'[3]60-Mile'!H83</f>
        <v>16</v>
      </c>
      <c r="CC83" s="2">
        <f>'[3]60-Mile'!I83</f>
        <v>1</v>
      </c>
      <c r="CD83" s="2">
        <f>'[3]60-Mile'!J83</f>
        <v>1</v>
      </c>
      <c r="CE83" s="2">
        <f>'[3]60-Mile'!K83</f>
        <v>0</v>
      </c>
      <c r="CF83" s="2">
        <f>'[3]60-Mile'!L83</f>
        <v>1</v>
      </c>
      <c r="CG83" s="2">
        <f>'[3]60-Mile'!M83</f>
        <v>0</v>
      </c>
      <c r="CH83" s="2">
        <f>'[3]60-Mile'!N83</f>
        <v>0</v>
      </c>
      <c r="CI83" s="2">
        <f>'[3]60-Mile'!O83</f>
        <v>0</v>
      </c>
      <c r="CK83" s="2">
        <v>17991</v>
      </c>
      <c r="CL83" s="2">
        <v>11940</v>
      </c>
      <c r="CM83" s="2">
        <v>14847</v>
      </c>
      <c r="CN83" s="2">
        <v>26545</v>
      </c>
      <c r="CO83" s="2">
        <v>30173</v>
      </c>
      <c r="CP83" s="2">
        <v>8732</v>
      </c>
      <c r="CQ83" s="2">
        <v>12795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7.5131547370171333E-19</v>
      </c>
      <c r="G84" s="31">
        <f t="shared" si="97"/>
        <v>0.61956910441439017</v>
      </c>
      <c r="H84" s="31">
        <f>M84*(J84^I84)</f>
        <v>1.212641928638208E-18</v>
      </c>
      <c r="I84" s="31">
        <f t="shared" si="74"/>
        <v>3.3419235130398928</v>
      </c>
      <c r="J84" s="31">
        <f>L84*(AK84+(K84*AJ84))</f>
        <v>2.7869812273182516E-4</v>
      </c>
      <c r="K84" s="31">
        <f t="shared" si="63"/>
        <v>0.01</v>
      </c>
      <c r="L84" s="31">
        <f t="shared" si="64"/>
        <v>0.01</v>
      </c>
      <c r="M84" s="31">
        <f t="shared" si="68"/>
        <v>9.200738903614651E-7</v>
      </c>
      <c r="N84" s="31">
        <f t="shared" si="69"/>
        <v>5.7857017237743857E-5</v>
      </c>
      <c r="O84" s="31">
        <f t="shared" si="75"/>
        <v>1.816365452729089E-4</v>
      </c>
      <c r="P84" s="31">
        <f t="shared" si="76"/>
        <v>0</v>
      </c>
      <c r="Q84" s="31">
        <f t="shared" si="77"/>
        <v>3.4150371798402647E-3</v>
      </c>
      <c r="R84" s="31">
        <f t="shared" si="78"/>
        <v>3.4150371798402647E-3</v>
      </c>
      <c r="S84" s="31">
        <f t="shared" si="79"/>
        <v>1.4903129657228016E-3</v>
      </c>
      <c r="T84" s="31">
        <f t="shared" si="80"/>
        <v>0.68146819159760119</v>
      </c>
      <c r="Z84" s="41">
        <f t="shared" si="81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2"/>
        <v>0.95641646489104115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1.5866824112223357E-2</v>
      </c>
      <c r="AK84" s="41">
        <f t="shared" si="88"/>
        <v>2.7711144032060282E-2</v>
      </c>
      <c r="AL84" s="41">
        <f t="shared" si="89"/>
        <v>0</v>
      </c>
      <c r="AM84" s="41">
        <f t="shared" si="90"/>
        <v>0</v>
      </c>
      <c r="AN84" s="41">
        <f t="shared" si="91"/>
        <v>3.4150371798402647E-3</v>
      </c>
      <c r="AO84" s="41">
        <f t="shared" si="92"/>
        <v>9.0818272636454452E-5</v>
      </c>
      <c r="AP84" s="41">
        <f t="shared" si="93"/>
        <v>0</v>
      </c>
      <c r="AQ84" s="41">
        <f t="shared" si="94"/>
        <v>0</v>
      </c>
      <c r="AR84" s="41">
        <f t="shared" si="98"/>
        <v>1.4903129657228016E-3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878</v>
      </c>
      <c r="AZ84" s="46">
        <v>0.20492137915440586</v>
      </c>
      <c r="BA84" s="43">
        <v>2.8</v>
      </c>
      <c r="BB84" s="43">
        <v>5.64</v>
      </c>
      <c r="BC84" s="265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78.065182383699224</v>
      </c>
      <c r="BE84" s="45">
        <f>INDEX('[3]60-Mile'!$S$4:$S$129,MATCH(E84,'[3]60-Mile'!$A$4:$A$129,0))</f>
        <v>88.798025792728893</v>
      </c>
      <c r="BF84" s="47">
        <f t="shared" si="99"/>
        <v>30</v>
      </c>
      <c r="BG84" s="43">
        <f t="shared" si="100"/>
        <v>30</v>
      </c>
      <c r="BH84" s="95">
        <v>12.285714285714286</v>
      </c>
      <c r="BI84" s="45">
        <f>INDEX('[3]60-Mile'!$V$4:$V$129,MATCH(E84,'[3]60-Mile'!$A$4:$A$129,0))</f>
        <v>0.14285714285714285</v>
      </c>
      <c r="BJ84" s="47">
        <f t="shared" si="101"/>
        <v>30</v>
      </c>
      <c r="BK84" s="47">
        <f t="shared" si="73"/>
        <v>30</v>
      </c>
      <c r="BL84" s="95">
        <v>0.14285714285714285</v>
      </c>
      <c r="BM84" s="45">
        <f>INDEX('[3]60-Mile'!$AA$4:$AA$129,MATCH(E84,'[3]60-Mile'!$A$4:$A$129,0))</f>
        <v>0</v>
      </c>
      <c r="BO84" s="20">
        <v>21477737</v>
      </c>
      <c r="BP84" s="38">
        <v>39.369742893503847</v>
      </c>
      <c r="BQ84" s="38">
        <f>INDEX('[3]60-Mile'!$U$4:$U$129,MATCH(E84,'[3]60-Mile'!$A$4:$A$129,0))</f>
        <v>416.92793307642393</v>
      </c>
      <c r="BR84" s="38">
        <v>0</v>
      </c>
      <c r="BS84" s="38">
        <f>INDEX('[3]60-Mile'!$Z$4:$Z$129,MATCH(E84,'[3]60-Mile'!$A$4:$A$129,0))</f>
        <v>0</v>
      </c>
      <c r="BT84" s="118">
        <f t="shared" si="96"/>
        <v>-0.9128329297820823</v>
      </c>
      <c r="BU84" s="266">
        <v>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1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1799</v>
      </c>
      <c r="CL84" s="2">
        <v>1835</v>
      </c>
      <c r="CM84" s="2">
        <v>783</v>
      </c>
      <c r="CN84" s="2">
        <v>2791</v>
      </c>
      <c r="CO84" s="2">
        <v>923</v>
      </c>
      <c r="CP84" s="2">
        <v>818</v>
      </c>
      <c r="CQ84" s="2">
        <v>878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8.423195759553485E-5</v>
      </c>
      <c r="G85" s="31">
        <f t="shared" si="97"/>
        <v>0.59176419097041932</v>
      </c>
      <c r="H85" s="31">
        <f t="shared" si="66"/>
        <v>1.4234041004982908E-4</v>
      </c>
      <c r="I85" s="31">
        <f t="shared" si="74"/>
        <v>3.2981135965364397</v>
      </c>
      <c r="J85" s="31">
        <f t="shared" si="67"/>
        <v>8.4394126285515791E-2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0.49484874558530445</v>
      </c>
      <c r="N85" s="31">
        <f t="shared" si="69"/>
        <v>0.90310915221937882</v>
      </c>
      <c r="O85" s="31">
        <f t="shared" si="75"/>
        <v>0.55747357698562328</v>
      </c>
      <c r="P85" s="31">
        <f t="shared" si="76"/>
        <v>0.88849877330655369</v>
      </c>
      <c r="Q85" s="31">
        <f t="shared" si="77"/>
        <v>0.9515093262310369</v>
      </c>
      <c r="R85" s="31">
        <f t="shared" si="78"/>
        <v>2.3795097769209583E-2</v>
      </c>
      <c r="S85" s="31">
        <f t="shared" si="79"/>
        <v>8.941877794336809E-3</v>
      </c>
      <c r="T85" s="31">
        <f t="shared" si="80"/>
        <v>1.0441367577912719</v>
      </c>
      <c r="Z85" s="41">
        <f t="shared" si="81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2"/>
        <v>0.95772894933357466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0.11681247841406982</v>
      </c>
      <c r="AJ85" s="41">
        <f t="shared" si="87"/>
        <v>0.29606491120595063</v>
      </c>
      <c r="AK85" s="41">
        <f t="shared" si="88"/>
        <v>7.7807586579640931E-2</v>
      </c>
      <c r="AL85" s="41">
        <f t="shared" si="89"/>
        <v>0</v>
      </c>
      <c r="AM85" s="41">
        <f t="shared" si="90"/>
        <v>0.54021810518469693</v>
      </c>
      <c r="AN85" s="41">
        <f t="shared" si="91"/>
        <v>2.3795097769209583E-2</v>
      </c>
      <c r="AO85" s="41">
        <f t="shared" si="92"/>
        <v>8.6277359004631737E-3</v>
      </c>
      <c r="AP85" s="41">
        <f t="shared" si="93"/>
        <v>0</v>
      </c>
      <c r="AQ85" s="41">
        <f t="shared" si="94"/>
        <v>0.88245647723404619</v>
      </c>
      <c r="AR85" s="41">
        <f t="shared" si="98"/>
        <v>8.941877794336809E-3</v>
      </c>
      <c r="AS85" s="41">
        <f t="shared" si="95"/>
        <v>3.0211480362537764E-3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820</v>
      </c>
      <c r="AZ85" s="46">
        <v>0.1346718317412921</v>
      </c>
      <c r="BA85" s="43">
        <v>1.42</v>
      </c>
      <c r="BB85" s="43">
        <v>5.3</v>
      </c>
      <c r="BC85" s="265">
        <f>IF(INDEX('[5]Hospital Capacity'!$I$2:$I$126,MATCH('Data Table'!A85,'[5]Hospital Capacity'!$B$2:$B$126,0))&gt;100,100,INDEX('[5]Hospital Capacity'!$I$2:$I$126,MATCH('Data Table'!A85,'[5]Hospital Capacity'!$B$2:$B$126,0)))</f>
        <v>0.10087290965034611</v>
      </c>
      <c r="BD85" s="45">
        <v>611.60961964592423</v>
      </c>
      <c r="BE85" s="45">
        <f>INDEX('[3]60-Mile'!$S$4:$S$129,MATCH(E85,'[3]60-Mile'!$A$4:$A$129,0))</f>
        <v>210.22977001816344</v>
      </c>
      <c r="BF85" s="47">
        <f t="shared" si="99"/>
        <v>30</v>
      </c>
      <c r="BG85" s="43">
        <f t="shared" si="100"/>
        <v>19.927796412220712</v>
      </c>
      <c r="BH85" s="95">
        <v>65.142857142857139</v>
      </c>
      <c r="BI85" s="45">
        <f>INDEX('[3]60-Mile'!$V$4:$V$129,MATCH(E85,'[3]60-Mile'!$A$4:$A$129,0))</f>
        <v>13.571428571428571</v>
      </c>
      <c r="BJ85" s="47">
        <f t="shared" si="101"/>
        <v>30</v>
      </c>
      <c r="BK85" s="47">
        <f t="shared" si="73"/>
        <v>11.780103505065176</v>
      </c>
      <c r="BL85" s="95"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v>73.273108420006054</v>
      </c>
      <c r="BQ85" s="38">
        <f>INDEX('[3]60-Mile'!$U$4:$U$129,MATCH(E85,'[3]60-Mile'!$A$4:$A$129,0))</f>
        <v>19.927796412220712</v>
      </c>
      <c r="BR85" s="38">
        <v>0</v>
      </c>
      <c r="BS85" s="38">
        <f>INDEX('[3]60-Mile'!$Z$4:$Z$129,MATCH(E85,'[3]60-Mile'!$A$4:$A$129,0))</f>
        <v>11.780103505065176</v>
      </c>
      <c r="BT85" s="118">
        <f t="shared" si="96"/>
        <v>-0.91545789866714944</v>
      </c>
      <c r="BU85" s="266">
        <v>0.89912709034965388</v>
      </c>
      <c r="BV85" s="2">
        <f>'[3]60-Mile'!B85</f>
        <v>8</v>
      </c>
      <c r="BW85" s="2">
        <f>'[3]60-Mile'!C85</f>
        <v>18</v>
      </c>
      <c r="BX85" s="2">
        <f>'[3]60-Mile'!D85</f>
        <v>22</v>
      </c>
      <c r="BY85" s="2">
        <f>'[3]60-Mile'!E85</f>
        <v>11</v>
      </c>
      <c r="BZ85" s="2">
        <f>'[3]60-Mile'!F85</f>
        <v>13</v>
      </c>
      <c r="CA85" s="2">
        <f>'[3]60-Mile'!G85</f>
        <v>12</v>
      </c>
      <c r="CB85" s="2">
        <f>'[3]60-Mile'!H85</f>
        <v>11</v>
      </c>
      <c r="CC85" s="2">
        <f>'[3]60-Mile'!I85</f>
        <v>0</v>
      </c>
      <c r="CD85" s="2">
        <f>'[3]60-Mile'!J85</f>
        <v>0</v>
      </c>
      <c r="CE85" s="2">
        <f>'[3]60-Mile'!K85</f>
        <v>1</v>
      </c>
      <c r="CF85" s="2">
        <f>'[3]60-Mile'!L85</f>
        <v>1</v>
      </c>
      <c r="CG85" s="2">
        <f>'[3]60-Mile'!M85</f>
        <v>0</v>
      </c>
      <c r="CH85" s="2">
        <f>'[3]60-Mile'!N85</f>
        <v>0</v>
      </c>
      <c r="CI85" s="2">
        <f>'[3]60-Mile'!O85</f>
        <v>0</v>
      </c>
      <c r="CK85" s="2">
        <v>866</v>
      </c>
      <c r="CL85" s="2">
        <v>3110</v>
      </c>
      <c r="CM85" s="2">
        <v>441</v>
      </c>
      <c r="CN85" s="2">
        <v>1195</v>
      </c>
      <c r="CO85" s="2">
        <v>892</v>
      </c>
      <c r="CP85" s="2">
        <v>429</v>
      </c>
      <c r="CQ85" s="2">
        <v>820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2.8152067712029067E-4</v>
      </c>
      <c r="G86" s="31">
        <f t="shared" si="97"/>
        <v>0.59552731004736725</v>
      </c>
      <c r="H86" s="31">
        <f t="shared" si="66"/>
        <v>4.7272504949923952E-4</v>
      </c>
      <c r="I86" s="31">
        <f t="shared" si="74"/>
        <v>3.2639418616637461</v>
      </c>
      <c r="J86" s="31">
        <f t="shared" si="67"/>
        <v>0.16033719638846547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0.18592187500101295</v>
      </c>
      <c r="N86" s="31">
        <f t="shared" si="69"/>
        <v>0.13064795280827238</v>
      </c>
      <c r="O86" s="31">
        <f t="shared" si="75"/>
        <v>0.37234938668170903</v>
      </c>
      <c r="P86" s="31">
        <f t="shared" si="76"/>
        <v>6.0422960725075529E-3</v>
      </c>
      <c r="Q86" s="31">
        <f t="shared" si="77"/>
        <v>6.6614280524811317E-2</v>
      </c>
      <c r="R86" s="31">
        <f t="shared" si="78"/>
        <v>6.262737537868357E-2</v>
      </c>
      <c r="S86" s="31">
        <f t="shared" si="79"/>
        <v>5.5141579731743662E-2</v>
      </c>
      <c r="T86" s="31">
        <f t="shared" si="80"/>
        <v>0.65983280168414304</v>
      </c>
      <c r="Z86" s="41">
        <f t="shared" si="81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2"/>
        <v>0.92844696883980904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5.8911795009986369E-2</v>
      </c>
      <c r="AJ86" s="41">
        <f t="shared" si="87"/>
        <v>0.1367949730767454</v>
      </c>
      <c r="AK86" s="41">
        <f t="shared" si="88"/>
        <v>3.6769895111814596E-2</v>
      </c>
      <c r="AL86" s="41">
        <f t="shared" si="89"/>
        <v>0</v>
      </c>
      <c r="AM86" s="41">
        <f t="shared" si="90"/>
        <v>0.33947317198731253</v>
      </c>
      <c r="AN86" s="41">
        <f t="shared" si="91"/>
        <v>6.262737537868357E-2</v>
      </c>
      <c r="AO86" s="41">
        <f t="shared" si="92"/>
        <v>1.6438107347198257E-2</v>
      </c>
      <c r="AP86" s="41">
        <f t="shared" si="93"/>
        <v>0</v>
      </c>
      <c r="AQ86" s="41">
        <f t="shared" si="94"/>
        <v>0</v>
      </c>
      <c r="AR86" s="41">
        <f t="shared" si="98"/>
        <v>5.5141579731743662E-2</v>
      </c>
      <c r="AS86" s="41">
        <f t="shared" si="95"/>
        <v>3.0211480362537764E-3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2114</v>
      </c>
      <c r="AZ86" s="46">
        <v>0.21538107033815312</v>
      </c>
      <c r="BA86" s="43">
        <v>2.04</v>
      </c>
      <c r="BB86" s="43">
        <v>5.48</v>
      </c>
      <c r="BC86" s="265">
        <f>IF(INDEX('[5]Hospital Capacity'!$I$2:$I$126,MATCH('Data Table'!A86,'[5]Hospital Capacity'!$B$2:$B$126,0))&gt;100,100,INDEX('[5]Hospital Capacity'!$I$2:$I$126,MATCH('Data Table'!A86,'[5]Hospital Capacity'!$B$2:$B$126,0)))</f>
        <v>5.0873025348516974E-2</v>
      </c>
      <c r="BD86" s="45">
        <v>308.33278291466246</v>
      </c>
      <c r="BE86" s="45">
        <f>INDEX('[3]60-Mile'!$S$4:$S$129,MATCH(E86,'[3]60-Mile'!$A$4:$A$129,0))</f>
        <v>110.75607087894089</v>
      </c>
      <c r="BF86" s="47">
        <f t="shared" si="99"/>
        <v>30</v>
      </c>
      <c r="BG86" s="43">
        <f t="shared" si="100"/>
        <v>23.67062512709305</v>
      </c>
      <c r="BH86" s="95">
        <v>165.85714285714286</v>
      </c>
      <c r="BI86" s="45">
        <f>INDEX('[3]60-Mile'!$V$4:$V$129,MATCH(E86,'[3]60-Mile'!$A$4:$A$129,0))</f>
        <v>25.857142857142858</v>
      </c>
      <c r="BJ86" s="47">
        <f t="shared" si="101"/>
        <v>30</v>
      </c>
      <c r="BK86" s="47">
        <f t="shared" si="73"/>
        <v>30</v>
      </c>
      <c r="BL86" s="95">
        <v>5.2857142857142856</v>
      </c>
      <c r="BM86" s="45">
        <f>INDEX('[3]60-Mile'!$AA$4:$AA$129,MATCH(E86,'[3]60-Mile'!$A$4:$A$129,0))</f>
        <v>0.2857142857142857</v>
      </c>
      <c r="BO86" s="20">
        <v>884659</v>
      </c>
      <c r="BP86" s="38">
        <v>53.062772414213192</v>
      </c>
      <c r="BQ86" s="38">
        <f>INDEX('[3]60-Mile'!$U$4:$U$129,MATCH(E86,'[3]60-Mile'!$A$4:$A$129,0))</f>
        <v>23.67062512709305</v>
      </c>
      <c r="BR86" s="38">
        <v>-0.63092975357145731</v>
      </c>
      <c r="BS86" s="38">
        <f>INDEX('[3]60-Mile'!$Z$4:$Z$129,MATCH(E86,'[3]60-Mile'!$A$4:$A$129,0))</f>
        <v>86.98951090123289</v>
      </c>
      <c r="BT86" s="118">
        <f t="shared" si="96"/>
        <v>-0.85689393767961808</v>
      </c>
      <c r="BU86" s="266">
        <v>0.94912697465148299</v>
      </c>
      <c r="BV86" s="2">
        <f>'[3]60-Mile'!B86</f>
        <v>13</v>
      </c>
      <c r="BW86" s="2">
        <f>'[3]60-Mile'!C86</f>
        <v>17</v>
      </c>
      <c r="BX86" s="2">
        <f>'[3]60-Mile'!D86</f>
        <v>22</v>
      </c>
      <c r="BY86" s="2">
        <f>'[3]60-Mile'!E86</f>
        <v>63</v>
      </c>
      <c r="BZ86" s="2">
        <f>'[3]60-Mile'!F86</f>
        <v>7</v>
      </c>
      <c r="CA86" s="2">
        <f>'[3]60-Mile'!G86</f>
        <v>29</v>
      </c>
      <c r="CB86" s="2">
        <f>'[3]60-Mile'!H86</f>
        <v>30</v>
      </c>
      <c r="CC86" s="2">
        <f>'[3]60-Mile'!I86</f>
        <v>1</v>
      </c>
      <c r="CD86" s="2">
        <f>'[3]60-Mile'!J86</f>
        <v>0</v>
      </c>
      <c r="CE86" s="2">
        <f>'[3]60-Mile'!K86</f>
        <v>0</v>
      </c>
      <c r="CF86" s="2">
        <f>'[3]60-Mile'!L86</f>
        <v>1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3236</v>
      </c>
      <c r="CL86" s="2">
        <v>2183</v>
      </c>
      <c r="CM86" s="2">
        <v>815</v>
      </c>
      <c r="CN86" s="2">
        <v>0</v>
      </c>
      <c r="CO86" s="2">
        <v>-2659</v>
      </c>
      <c r="CP86" s="2">
        <v>1598</v>
      </c>
      <c r="CQ86" s="2">
        <v>2114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4.5170397052101324E-5</v>
      </c>
      <c r="G87" s="31">
        <f t="shared" si="97"/>
        <v>1.0509973260767287</v>
      </c>
      <c r="H87" s="31">
        <f t="shared" si="66"/>
        <v>4.2978603209884509E-5</v>
      </c>
      <c r="I87" s="31">
        <f t="shared" si="74"/>
        <v>3.3736212761570972</v>
      </c>
      <c r="J87" s="31">
        <f t="shared" si="67"/>
        <v>0.17134518301619461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1.6514991568515869E-2</v>
      </c>
      <c r="N87" s="31">
        <f t="shared" si="69"/>
        <v>1.4355269998099709E-2</v>
      </c>
      <c r="O87" s="31">
        <f t="shared" si="75"/>
        <v>2.4884206702388521E-2</v>
      </c>
      <c r="P87" s="31">
        <f t="shared" si="76"/>
        <v>9.0634441087613284E-3</v>
      </c>
      <c r="Q87" s="31">
        <f t="shared" si="77"/>
        <v>8.0147724433956812E-3</v>
      </c>
      <c r="R87" s="31">
        <f t="shared" si="78"/>
        <v>1.9829248141007986E-3</v>
      </c>
      <c r="S87" s="31">
        <f t="shared" si="79"/>
        <v>0</v>
      </c>
      <c r="T87" s="31">
        <f t="shared" si="80"/>
        <v>0.66551385509886885</v>
      </c>
      <c r="Z87" s="41">
        <f t="shared" si="81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2"/>
        <v>0.97035595483243198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1.3842154936804144E-2</v>
      </c>
      <c r="AJ87" s="41">
        <f t="shared" si="87"/>
        <v>6.4708668282165371E-2</v>
      </c>
      <c r="AK87" s="41">
        <f t="shared" si="88"/>
        <v>0.16419501198847378</v>
      </c>
      <c r="AL87" s="41">
        <f t="shared" si="89"/>
        <v>0</v>
      </c>
      <c r="AM87" s="41">
        <f t="shared" si="90"/>
        <v>0</v>
      </c>
      <c r="AN87" s="41">
        <f t="shared" si="91"/>
        <v>1.9829248141007986E-3</v>
      </c>
      <c r="AO87" s="41">
        <f t="shared" si="92"/>
        <v>1.2442103351194261E-2</v>
      </c>
      <c r="AP87" s="41">
        <f t="shared" si="93"/>
        <v>0</v>
      </c>
      <c r="AQ87" s="41">
        <f t="shared" si="94"/>
        <v>0</v>
      </c>
      <c r="AR87" s="41">
        <f t="shared" si="98"/>
        <v>0</v>
      </c>
      <c r="AS87" s="41">
        <f t="shared" si="95"/>
        <v>4.5317220543806642E-3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262</v>
      </c>
      <c r="AZ87" s="46">
        <v>0.20784117089708143</v>
      </c>
      <c r="BA87" s="43">
        <v>2.31</v>
      </c>
      <c r="BB87" s="43">
        <v>11.93</v>
      </c>
      <c r="BC87" s="265">
        <f>IF(INDEX('[5]Hospital Capacity'!$I$2:$I$126,MATCH('Data Table'!A87,'[5]Hospital Capacity'!$B$2:$B$126,0))&gt;100,100,INDEX('[5]Hospital Capacity'!$I$2:$I$126,MATCH('Data Table'!A87,'[5]Hospital Capacity'!$B$2:$B$126,0)))</f>
        <v>1.1953332925244701E-2</v>
      </c>
      <c r="BD87" s="45">
        <v>171.06829504871919</v>
      </c>
      <c r="BE87" s="45">
        <f>INDEX('[3]60-Mile'!$S$4:$S$129,MATCH(E87,'[3]60-Mile'!$A$4:$A$129,0))</f>
        <v>419.62938430366529</v>
      </c>
      <c r="BF87" s="47">
        <f t="shared" si="99"/>
        <v>30</v>
      </c>
      <c r="BG87" s="43">
        <f t="shared" si="100"/>
        <v>30</v>
      </c>
      <c r="BH87" s="95">
        <v>8.5714285714285712</v>
      </c>
      <c r="BI87" s="45">
        <f>INDEX('[3]60-Mile'!$V$4:$V$129,MATCH(E87,'[3]60-Mile'!$A$4:$A$129,0))</f>
        <v>19.571428571428573</v>
      </c>
      <c r="BJ87" s="47">
        <f t="shared" si="101"/>
        <v>30</v>
      </c>
      <c r="BK87" s="47">
        <f t="shared" si="73"/>
        <v>30</v>
      </c>
      <c r="BL87" s="95">
        <v>0</v>
      </c>
      <c r="BM87" s="45">
        <f>INDEX('[3]60-Mile'!$AA$4:$AA$129,MATCH(E87,'[3]60-Mile'!$A$4:$A$129,0))</f>
        <v>0.42857142857142855</v>
      </c>
      <c r="BO87" s="20">
        <v>7614893</v>
      </c>
      <c r="BP87" s="38">
        <v>66.888104347054195</v>
      </c>
      <c r="BQ87" s="38">
        <f>INDEX('[3]60-Mile'!$U$4:$U$129,MATCH(E87,'[3]60-Mile'!$A$4:$A$129,0))</f>
        <v>121.48509762813356</v>
      </c>
      <c r="BR87" s="38">
        <v>0</v>
      </c>
      <c r="BS87" s="38">
        <f>INDEX('[3]60-Mile'!$Z$4:$Z$129,MATCH(E87,'[3]60-Mile'!$A$4:$A$129,0))</f>
        <v>266.51494069828914</v>
      </c>
      <c r="BT87" s="118">
        <f t="shared" si="96"/>
        <v>-0.94071190966486384</v>
      </c>
      <c r="BU87" s="266">
        <v>0.9880466670747553</v>
      </c>
      <c r="BV87" s="2">
        <f>'[3]60-Mile'!B87</f>
        <v>4</v>
      </c>
      <c r="BW87" s="2">
        <f>'[3]60-Mile'!C87</f>
        <v>33</v>
      </c>
      <c r="BX87" s="2">
        <f>'[3]60-Mile'!D87</f>
        <v>17</v>
      </c>
      <c r="BY87" s="2">
        <f>'[3]60-Mile'!E87</f>
        <v>10</v>
      </c>
      <c r="BZ87" s="2">
        <f>'[3]60-Mile'!F87</f>
        <v>29</v>
      </c>
      <c r="CA87" s="2">
        <f>'[3]60-Mile'!G87</f>
        <v>20</v>
      </c>
      <c r="CB87" s="2">
        <f>'[3]60-Mile'!H87</f>
        <v>24</v>
      </c>
      <c r="CC87" s="2">
        <f>'[3]60-Mile'!I87</f>
        <v>0</v>
      </c>
      <c r="CD87" s="2">
        <f>'[3]60-Mile'!J87</f>
        <v>1</v>
      </c>
      <c r="CE87" s="2">
        <f>'[3]60-Mile'!K87</f>
        <v>1</v>
      </c>
      <c r="CF87" s="2">
        <f>'[3]60-Mile'!L87</f>
        <v>0</v>
      </c>
      <c r="CG87" s="2">
        <f>'[3]60-Mile'!M87</f>
        <v>1</v>
      </c>
      <c r="CH87" s="2">
        <f>'[3]60-Mile'!N87</f>
        <v>0</v>
      </c>
      <c r="CI87" s="2">
        <f>'[3]60-Mile'!O87</f>
        <v>0</v>
      </c>
      <c r="CK87" s="2">
        <v>836</v>
      </c>
      <c r="CL87" s="2">
        <v>361</v>
      </c>
      <c r="CM87" s="2">
        <v>443</v>
      </c>
      <c r="CN87" s="2">
        <v>836</v>
      </c>
      <c r="CO87" s="2">
        <v>163</v>
      </c>
      <c r="CP87" s="2">
        <v>1093</v>
      </c>
      <c r="CQ87" s="2">
        <v>262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1.7440993013945455E-6</v>
      </c>
      <c r="G88" s="31">
        <f t="shared" si="97"/>
        <v>0.48100727525491282</v>
      </c>
      <c r="H88" s="31">
        <f>M88*(J88^I88)</f>
        <v>3.6259312303961496E-6</v>
      </c>
      <c r="I88" s="31">
        <f t="shared" si="74"/>
        <v>3.1702401814245955</v>
      </c>
      <c r="J88" s="31">
        <f t="shared" si="67"/>
        <v>3.9845045091839372E-2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9.9213123881213755E-2</v>
      </c>
      <c r="N88" s="31">
        <f t="shared" si="69"/>
        <v>-3.3884834888608614E-4</v>
      </c>
      <c r="O88" s="31">
        <f t="shared" si="75"/>
        <v>6.1756425392789022E-3</v>
      </c>
      <c r="P88" s="31">
        <f t="shared" si="76"/>
        <v>0</v>
      </c>
      <c r="Q88" s="31">
        <f t="shared" si="77"/>
        <v>0.5872211511980171</v>
      </c>
      <c r="R88" s="31">
        <f t="shared" si="78"/>
        <v>0.5872211511980171</v>
      </c>
      <c r="S88" s="31">
        <f t="shared" si="79"/>
        <v>0.23099850968703425</v>
      </c>
      <c r="T88" s="31">
        <f t="shared" si="80"/>
        <v>1.0548685171997749</v>
      </c>
      <c r="Z88" s="41">
        <f t="shared" si="81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2"/>
        <v>0.73485551356611079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0.12168867306477175</v>
      </c>
      <c r="AJ88" s="41">
        <f t="shared" si="87"/>
        <v>0.11252609689513908</v>
      </c>
      <c r="AK88" s="41">
        <f t="shared" si="88"/>
        <v>5.0584046600649822E-2</v>
      </c>
      <c r="AL88" s="41">
        <f t="shared" si="89"/>
        <v>0</v>
      </c>
      <c r="AM88" s="41">
        <f t="shared" si="90"/>
        <v>0</v>
      </c>
      <c r="AN88" s="41">
        <f t="shared" si="91"/>
        <v>0.5872211511980171</v>
      </c>
      <c r="AO88" s="41">
        <f t="shared" si="92"/>
        <v>3.0878212696394511E-3</v>
      </c>
      <c r="AP88" s="41">
        <f t="shared" si="93"/>
        <v>0</v>
      </c>
      <c r="AQ88" s="41">
        <f t="shared" si="94"/>
        <v>0</v>
      </c>
      <c r="AR88" s="41">
        <f t="shared" si="98"/>
        <v>0.23099850968703425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10669</v>
      </c>
      <c r="AZ88" s="46">
        <v>0.16397159672910988</v>
      </c>
      <c r="BA88" s="43">
        <v>1.0900000000000001</v>
      </c>
      <c r="BB88" s="43">
        <v>4.47</v>
      </c>
      <c r="BC88" s="265">
        <f>IF(INDEX('[5]Hospital Capacity'!$I$2:$I$126,MATCH('Data Table'!A88,'[5]Hospital Capacity'!$B$2:$B$126,0))&gt;100,100,INDEX('[5]Hospital Capacity'!$I$2:$I$126,MATCH('Data Table'!A88,'[5]Hospital Capacity'!$B$2:$B$126,0)))</f>
        <v>0.10508372641509435</v>
      </c>
      <c r="BD88" s="45">
        <v>262.1207476377391</v>
      </c>
      <c r="BE88" s="45">
        <f>INDEX('[3]60-Mile'!$S$4:$S$129,MATCH(E88,'[3]60-Mile'!$A$4:$A$129,0))</f>
        <v>144.24101362094117</v>
      </c>
      <c r="BF88" s="47">
        <f t="shared" si="99"/>
        <v>30</v>
      </c>
      <c r="BG88" s="43">
        <f t="shared" si="100"/>
        <v>30</v>
      </c>
      <c r="BH88" s="95">
        <v>1526.4285714285713</v>
      </c>
      <c r="BI88" s="45">
        <f>INDEX('[3]60-Mile'!$V$4:$V$129,MATCH(E88,'[3]60-Mile'!$A$4:$A$129,0))</f>
        <v>4.8571428571428568</v>
      </c>
      <c r="BJ88" s="47">
        <f t="shared" si="101"/>
        <v>30</v>
      </c>
      <c r="BK88" s="47">
        <f t="shared" si="73"/>
        <v>30</v>
      </c>
      <c r="BL88" s="95">
        <v>22.142857142857142</v>
      </c>
      <c r="BM88" s="45">
        <f>INDEX('[3]60-Mile'!$AA$4:$AA$129,MATCH(E88,'[3]60-Mile'!$A$4:$A$129,0))</f>
        <v>0</v>
      </c>
      <c r="BO88" s="20">
        <v>578759</v>
      </c>
      <c r="BP88" s="38">
        <v>32.363062299409769</v>
      </c>
      <c r="BQ88" s="38">
        <f>INDEX('[3]60-Mile'!$U$4:$U$129,MATCH(E88,'[3]60-Mile'!$A$4:$A$129,0))</f>
        <v>62.443765116129342</v>
      </c>
      <c r="BR88" s="38">
        <v>0</v>
      </c>
      <c r="BS88" s="38">
        <f>INDEX('[3]60-Mile'!$Z$4:$Z$129,MATCH(E88,'[3]60-Mile'!$A$4:$A$129,0))</f>
        <v>0</v>
      </c>
      <c r="BT88" s="118">
        <f t="shared" si="96"/>
        <v>-0.46971102713222146</v>
      </c>
      <c r="BU88" s="266">
        <v>0.89491627358490566</v>
      </c>
      <c r="BV88" s="2">
        <f>'[3]60-Mile'!B88</f>
        <v>7</v>
      </c>
      <c r="BW88" s="2">
        <f>'[3]60-Mile'!C88</f>
        <v>3</v>
      </c>
      <c r="BX88" s="2">
        <f>'[3]60-Mile'!D88</f>
        <v>8</v>
      </c>
      <c r="BY88" s="2">
        <f>'[3]60-Mile'!E88</f>
        <v>2</v>
      </c>
      <c r="BZ88" s="2">
        <f>'[3]60-Mile'!F88</f>
        <v>10</v>
      </c>
      <c r="CA88" s="2">
        <f>'[3]60-Mile'!G88</f>
        <v>0</v>
      </c>
      <c r="CB88" s="2">
        <f>'[3]60-Mile'!H88</f>
        <v>4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3514</v>
      </c>
      <c r="CL88" s="2">
        <v>15297</v>
      </c>
      <c r="CM88" s="2">
        <v>6091</v>
      </c>
      <c r="CN88" s="2">
        <v>12301</v>
      </c>
      <c r="CO88" s="2">
        <v>-7081</v>
      </c>
      <c r="CP88" s="2">
        <v>13490</v>
      </c>
      <c r="CQ88" s="2">
        <v>10669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7.1139639488414572E-7</v>
      </c>
      <c r="G89" s="31">
        <f t="shared" si="97"/>
        <v>0.38660696005770689</v>
      </c>
      <c r="H89" s="31">
        <f t="shared" si="66"/>
        <v>1.8401023995480039E-6</v>
      </c>
      <c r="I89" s="31">
        <f t="shared" si="74"/>
        <v>3.3565096381816306</v>
      </c>
      <c r="J89" s="31">
        <f t="shared" si="67"/>
        <v>6.2677231322225122E-2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2.0061090107325975E-2</v>
      </c>
      <c r="N89" s="31">
        <f t="shared" si="69"/>
        <v>4.2588807700339043E-2</v>
      </c>
      <c r="O89" s="31">
        <f t="shared" si="75"/>
        <v>1.6347289074561803E-3</v>
      </c>
      <c r="P89" s="31">
        <f t="shared" si="76"/>
        <v>6.2874700285191293E-2</v>
      </c>
      <c r="Q89" s="31">
        <f t="shared" si="77"/>
        <v>5.4771067247668809E-2</v>
      </c>
      <c r="R89" s="31">
        <f t="shared" si="78"/>
        <v>1.2723767557146793E-2</v>
      </c>
      <c r="S89" s="31">
        <f t="shared" si="79"/>
        <v>1.0432190760059612E-2</v>
      </c>
      <c r="T89" s="31">
        <f t="shared" si="80"/>
        <v>0.66874751688359624</v>
      </c>
      <c r="Z89" s="41">
        <f t="shared" si="81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2"/>
        <v>0.97003914824285487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9.01321339123108E-2</v>
      </c>
      <c r="AJ89" s="41">
        <f t="shared" si="87"/>
        <v>0.17487685183118945</v>
      </c>
      <c r="AK89" s="41">
        <f t="shared" si="88"/>
        <v>0.13160441378508275</v>
      </c>
      <c r="AL89" s="41">
        <f t="shared" si="89"/>
        <v>0</v>
      </c>
      <c r="AM89" s="41">
        <f t="shared" si="90"/>
        <v>0</v>
      </c>
      <c r="AN89" s="41">
        <f t="shared" si="91"/>
        <v>1.2723767557146793E-2</v>
      </c>
      <c r="AO89" s="41">
        <f t="shared" si="92"/>
        <v>8.1736445372809015E-4</v>
      </c>
      <c r="AP89" s="41">
        <f t="shared" si="93"/>
        <v>0</v>
      </c>
      <c r="AQ89" s="41">
        <f t="shared" si="94"/>
        <v>5.9853552248937514E-2</v>
      </c>
      <c r="AR89" s="41">
        <f t="shared" si="98"/>
        <v>1.0432190760059612E-2</v>
      </c>
      <c r="AS89" s="41">
        <f t="shared" si="95"/>
        <v>1.5105740181268882E-3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276</v>
      </c>
      <c r="AZ89" s="46">
        <v>0.20688588560007615</v>
      </c>
      <c r="BA89" s="43">
        <v>0.97</v>
      </c>
      <c r="BB89" s="43">
        <v>4.33</v>
      </c>
      <c r="BC89" s="265">
        <f>IF(INDEX('[5]Hospital Capacity'!$I$2:$I$126,MATCH('Data Table'!A89,'[5]Hospital Capacity'!$B$2:$B$126,0))&gt;100,100,INDEX('[5]Hospital Capacity'!$I$2:$I$126,MATCH('Data Table'!A89,'[5]Hospital Capacity'!$B$2:$B$126,0)))</f>
        <v>7.7833213747088209E-2</v>
      </c>
      <c r="BD89" s="45">
        <v>380.8471058376864</v>
      </c>
      <c r="BE89" s="45">
        <f>INDEX('[3]60-Mile'!$S$4:$S$129,MATCH(E89,'[3]60-Mile'!$A$4:$A$129,0))</f>
        <v>340.63109652246618</v>
      </c>
      <c r="BF89" s="47">
        <f t="shared" si="99"/>
        <v>30</v>
      </c>
      <c r="BG89" s="43">
        <f t="shared" si="100"/>
        <v>30</v>
      </c>
      <c r="BH89" s="95">
        <v>36.428571428571431</v>
      </c>
      <c r="BI89" s="45">
        <f>INDEX('[3]60-Mile'!$V$4:$V$129,MATCH(E89,'[3]60-Mile'!$A$4:$A$129,0))</f>
        <v>1.2857142857142858</v>
      </c>
      <c r="BJ89" s="47">
        <f t="shared" si="101"/>
        <v>30</v>
      </c>
      <c r="BK89" s="47">
        <f t="shared" si="73"/>
        <v>28.764216077547601</v>
      </c>
      <c r="BL89" s="95">
        <v>1</v>
      </c>
      <c r="BM89" s="45">
        <f>INDEX('[3]60-Mile'!$AA$4:$AA$129,MATCH(E89,'[3]60-Mile'!$A$4:$A$129,0))</f>
        <v>0.14285714285714285</v>
      </c>
      <c r="BO89" s="20">
        <v>28995881</v>
      </c>
      <c r="BP89" s="38">
        <v>95.406338698112648</v>
      </c>
      <c r="BQ89" s="38">
        <f>INDEX('[3]60-Mile'!$U$4:$U$129,MATCH(E89,'[3]60-Mile'!$A$4:$A$129,0))</f>
        <v>236.86362583510569</v>
      </c>
      <c r="BR89" s="38">
        <v>0</v>
      </c>
      <c r="BS89" s="38">
        <f>INDEX('[3]60-Mile'!$Z$4:$Z$129,MATCH(E89,'[3]60-Mile'!$A$4:$A$129,0))</f>
        <v>28.764216077547601</v>
      </c>
      <c r="BT89" s="118">
        <f t="shared" si="96"/>
        <v>-0.94007829648570973</v>
      </c>
      <c r="BU89" s="266">
        <v>0.92216678625291182</v>
      </c>
      <c r="BV89" s="2">
        <f>'[3]60-Mile'!B89</f>
        <v>0</v>
      </c>
      <c r="BW89" s="2">
        <f>'[3]60-Mile'!C89</f>
        <v>2</v>
      </c>
      <c r="BX89" s="2">
        <f>'[3]60-Mile'!D89</f>
        <v>0</v>
      </c>
      <c r="BY89" s="2">
        <f>'[3]60-Mile'!E89</f>
        <v>2</v>
      </c>
      <c r="BZ89" s="2">
        <f>'[3]60-Mile'!F89</f>
        <v>1</v>
      </c>
      <c r="CA89" s="2">
        <f>'[3]60-Mile'!G89</f>
        <v>2</v>
      </c>
      <c r="CB89" s="2">
        <f>'[3]60-Mile'!H89</f>
        <v>2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1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528</v>
      </c>
      <c r="CL89" s="2">
        <v>972</v>
      </c>
      <c r="CM89" s="2">
        <v>722</v>
      </c>
      <c r="CN89" s="2">
        <v>1314</v>
      </c>
      <c r="CO89" s="2">
        <v>603</v>
      </c>
      <c r="CP89" s="2">
        <v>57</v>
      </c>
      <c r="CQ89" s="2">
        <v>276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9.2251237382982616</v>
      </c>
      <c r="G90" s="31">
        <f t="shared" si="97"/>
        <v>1.4983715054939906</v>
      </c>
      <c r="H90" s="31">
        <f t="shared" si="66"/>
        <v>6.1567666659924081</v>
      </c>
      <c r="I90" s="31">
        <f t="shared" si="74"/>
        <v>3.3959385630347385</v>
      </c>
      <c r="J90" s="31">
        <f t="shared" si="67"/>
        <v>1.3287464469724846</v>
      </c>
      <c r="K90" s="31">
        <f t="shared" si="63"/>
        <v>0.99060844937877834</v>
      </c>
      <c r="L90" s="31">
        <f t="shared" si="64"/>
        <v>1</v>
      </c>
      <c r="M90" s="31">
        <f t="shared" si="68"/>
        <v>2.3450432226272229</v>
      </c>
      <c r="N90" s="31">
        <f t="shared" si="69"/>
        <v>1.2061937061831567</v>
      </c>
      <c r="O90" s="31">
        <f t="shared" si="75"/>
        <v>0.72981563890654799</v>
      </c>
      <c r="P90" s="31">
        <f t="shared" si="76"/>
        <v>1.392749244712991</v>
      </c>
      <c r="Q90" s="31">
        <f t="shared" si="77"/>
        <v>1.1496464795533003</v>
      </c>
      <c r="R90" s="31">
        <f t="shared" si="78"/>
        <v>0.14882952354723217</v>
      </c>
      <c r="S90" s="31">
        <f t="shared" si="79"/>
        <v>1.4338911815045829</v>
      </c>
      <c r="T90" s="31">
        <f t="shared" si="80"/>
        <v>0.71859091635142858</v>
      </c>
      <c r="Z90" s="41">
        <f t="shared" si="81"/>
        <v>0.20812287393052262</v>
      </c>
      <c r="AA90" s="41">
        <f t="shared" si="70"/>
        <v>1</v>
      </c>
      <c r="AB90" s="41">
        <v>1</v>
      </c>
      <c r="AC90" s="41">
        <f t="shared" si="71"/>
        <v>0.8</v>
      </c>
      <c r="AD90" s="41">
        <f t="shared" si="72"/>
        <v>1</v>
      </c>
      <c r="AE90" s="41">
        <f t="shared" si="82"/>
        <v>0.9289221787241746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0.30938894164352315</v>
      </c>
      <c r="AJ90" s="41">
        <f t="shared" si="87"/>
        <v>0.75689458755738204</v>
      </c>
      <c r="AK90" s="41">
        <f t="shared" si="88"/>
        <v>0.57896027324907651</v>
      </c>
      <c r="AL90" s="41">
        <f t="shared" si="89"/>
        <v>0</v>
      </c>
      <c r="AM90" s="41">
        <f t="shared" si="90"/>
        <v>0</v>
      </c>
      <c r="AN90" s="41">
        <f t="shared" si="91"/>
        <v>0.14882952354723217</v>
      </c>
      <c r="AO90" s="41">
        <f t="shared" si="92"/>
        <v>0.364907819453274</v>
      </c>
      <c r="AP90" s="41">
        <f t="shared" si="93"/>
        <v>0.95252009357611789</v>
      </c>
      <c r="AQ90" s="41">
        <f t="shared" si="94"/>
        <v>0</v>
      </c>
      <c r="AR90" s="41">
        <f t="shared" si="98"/>
        <v>0.481371087928465</v>
      </c>
      <c r="AS90" s="41">
        <f t="shared" si="95"/>
        <v>0.6963746223564955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2093</v>
      </c>
      <c r="AZ90" s="46">
        <v>0.19827957319885611</v>
      </c>
      <c r="BA90" s="43">
        <v>4.3899999999999997</v>
      </c>
      <c r="BB90" s="43">
        <v>5.5</v>
      </c>
      <c r="BC90" s="265">
        <f>IF(INDEX('[5]Hospital Capacity'!$I$2:$I$126,MATCH('Data Table'!A90,'[5]Hospital Capacity'!$B$2:$B$126,0))&gt;100,100,INDEX('[5]Hospital Capacity'!$I$2:$I$126,MATCH('Data Table'!A90,'[5]Hospital Capacity'!$B$2:$B$126,0)))</f>
        <v>0.26717148014440434</v>
      </c>
      <c r="BD90" s="45">
        <v>1489.1070818624037</v>
      </c>
      <c r="BE90" s="45">
        <f>INDEX('[3]60-Mile'!$S$4:$S$129,MATCH(E90,'[3]60-Mile'!$A$4:$A$129,0))</f>
        <v>1425.0035497677436</v>
      </c>
      <c r="BF90" s="47">
        <f t="shared" si="99"/>
        <v>30</v>
      </c>
      <c r="BG90" s="43">
        <f t="shared" si="100"/>
        <v>30</v>
      </c>
      <c r="BH90" s="95">
        <v>389.42857142857144</v>
      </c>
      <c r="BI90" s="45">
        <f>INDEX('[3]60-Mile'!$V$4:$V$129,MATCH(E90,'[3]60-Mile'!$A$4:$A$129,0))</f>
        <v>574</v>
      </c>
      <c r="BJ90" s="47">
        <f t="shared" si="101"/>
        <v>1.74853803193378</v>
      </c>
      <c r="BK90" s="47">
        <f t="shared" si="73"/>
        <v>30</v>
      </c>
      <c r="BL90" s="95">
        <v>46.142857142857146</v>
      </c>
      <c r="BM90" s="45">
        <f>INDEX('[3]60-Mile'!$AA$4:$AA$129,MATCH(E90,'[3]60-Mile'!$A$4:$A$129,0))</f>
        <v>65.857142857142861</v>
      </c>
      <c r="BO90" s="20">
        <v>762062</v>
      </c>
      <c r="BP90" s="38">
        <v>273.45695847999013</v>
      </c>
      <c r="BQ90" s="38">
        <f>INDEX('[3]60-Mile'!$U$4:$U$129,MATCH(E90,'[3]60-Mile'!$A$4:$A$129,0))</f>
        <v>135.38680557549458</v>
      </c>
      <c r="BR90" s="38">
        <v>1.74853803193378</v>
      </c>
      <c r="BS90" s="38">
        <f>INDEX('[3]60-Mile'!$Z$4:$Z$129,MATCH(E90,'[3]60-Mile'!$A$4:$A$129,0))</f>
        <v>77.969522870166088</v>
      </c>
      <c r="BT90" s="118">
        <f t="shared" si="96"/>
        <v>-0.85784435744834919</v>
      </c>
      <c r="BU90" s="266">
        <v>0.73282851985559572</v>
      </c>
      <c r="BV90" s="2">
        <f>'[3]60-Mile'!B90</f>
        <v>423</v>
      </c>
      <c r="BW90" s="2">
        <f>'[3]60-Mile'!C90</f>
        <v>439</v>
      </c>
      <c r="BX90" s="2">
        <f>'[3]60-Mile'!D90</f>
        <v>508</v>
      </c>
      <c r="BY90" s="2">
        <f>'[3]60-Mile'!E90</f>
        <v>533</v>
      </c>
      <c r="BZ90" s="2">
        <f>'[3]60-Mile'!F90</f>
        <v>614</v>
      </c>
      <c r="CA90" s="2">
        <f>'[3]60-Mile'!G90</f>
        <v>314</v>
      </c>
      <c r="CB90" s="2">
        <f>'[3]60-Mile'!H90</f>
        <v>1187</v>
      </c>
      <c r="CC90" s="2">
        <f>'[3]60-Mile'!I90</f>
        <v>61</v>
      </c>
      <c r="CD90" s="2">
        <f>'[3]60-Mile'!J90</f>
        <v>65</v>
      </c>
      <c r="CE90" s="2">
        <f>'[3]60-Mile'!K90</f>
        <v>57</v>
      </c>
      <c r="CF90" s="2">
        <f>'[3]60-Mile'!L90</f>
        <v>37</v>
      </c>
      <c r="CG90" s="2">
        <f>'[3]60-Mile'!M90</f>
        <v>50</v>
      </c>
      <c r="CH90" s="2">
        <f>'[3]60-Mile'!N90</f>
        <v>25</v>
      </c>
      <c r="CI90" s="2">
        <f>'[3]60-Mile'!O90</f>
        <v>166</v>
      </c>
      <c r="CK90" s="2">
        <v>4076</v>
      </c>
      <c r="CL90" s="2">
        <v>2464</v>
      </c>
      <c r="CM90" s="2">
        <v>4894</v>
      </c>
      <c r="CN90" s="2">
        <v>4120</v>
      </c>
      <c r="CO90" s="2">
        <v>4811</v>
      </c>
      <c r="CP90" s="2">
        <v>2879</v>
      </c>
      <c r="CQ90" s="2">
        <v>2093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4.7385557016535624E-8</v>
      </c>
      <c r="G91" s="31">
        <f t="shared" si="97"/>
        <v>1.0955745252481801</v>
      </c>
      <c r="H91" s="31">
        <f t="shared" si="66"/>
        <v>4.3251787919951305E-8</v>
      </c>
      <c r="I91" s="31">
        <f t="shared" si="74"/>
        <v>2.1277187918771263</v>
      </c>
      <c r="J91" s="31">
        <f t="shared" si="67"/>
        <v>8.9012492224297916E-3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9.9769039020946725E-4</v>
      </c>
      <c r="N91" s="31">
        <f t="shared" si="69"/>
        <v>1.0971094119619595E-3</v>
      </c>
      <c r="O91" s="31">
        <f t="shared" si="75"/>
        <v>3.8143674507310869E-3</v>
      </c>
      <c r="P91" s="31">
        <f t="shared" si="76"/>
        <v>0</v>
      </c>
      <c r="Q91" s="31">
        <f t="shared" si="77"/>
        <v>0</v>
      </c>
      <c r="R91" s="31">
        <f t="shared" si="78"/>
        <v>0</v>
      </c>
      <c r="S91" s="31">
        <f t="shared" si="79"/>
        <v>0</v>
      </c>
      <c r="T91" s="31">
        <f t="shared" si="80"/>
        <v>0.71237448249730628</v>
      </c>
      <c r="Z91" s="41">
        <f t="shared" si="81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2"/>
        <v>0.96911135751623634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0</v>
      </c>
      <c r="AK91" s="41">
        <f t="shared" si="88"/>
        <v>9.7882513412768067E-3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1.9071837253655435E-3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317</v>
      </c>
      <c r="AZ91" s="46">
        <v>0.194424057632027</v>
      </c>
      <c r="BA91" s="43">
        <v>3.93</v>
      </c>
      <c r="BB91" s="43">
        <v>9.3000000000000007</v>
      </c>
      <c r="BC91" s="265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47.852071973480321</v>
      </c>
      <c r="BE91" s="45">
        <f>INDEX('[3]60-Mile'!$S$4:$S$129,MATCH(E91,'[3]60-Mile'!$A$4:$A$129,0))</f>
        <v>45.353661076810837</v>
      </c>
      <c r="BF91" s="47">
        <f t="shared" si="99"/>
        <v>30</v>
      </c>
      <c r="BG91" s="43">
        <f t="shared" si="100"/>
        <v>30</v>
      </c>
      <c r="BH91" s="95">
        <v>3.4285714285714284</v>
      </c>
      <c r="BI91" s="45">
        <f>INDEX('[3]60-Mile'!$V$4:$V$129,MATCH(E91,'[3]60-Mile'!$A$4:$A$129,0))</f>
        <v>3</v>
      </c>
      <c r="BJ91" s="47">
        <f t="shared" si="101"/>
        <v>30</v>
      </c>
      <c r="BK91" s="47">
        <f t="shared" si="73"/>
        <v>30</v>
      </c>
      <c r="BL91" s="95">
        <v>0</v>
      </c>
      <c r="BM91" s="45">
        <f>INDEX('[3]60-Mile'!$AA$4:$AA$129,MATCH(E91,'[3]60-Mile'!$A$4:$A$129,0))</f>
        <v>0</v>
      </c>
      <c r="BO91" s="20">
        <v>6892503</v>
      </c>
      <c r="BP91" s="38">
        <v>468.22083495786592</v>
      </c>
      <c r="BQ91" s="38">
        <f>INDEX('[3]60-Mile'!$U$4:$U$129,MATCH(E91,'[3]60-Mile'!$A$4:$A$129,0))</f>
        <v>101.77671762440558</v>
      </c>
      <c r="BR91" s="38">
        <v>0</v>
      </c>
      <c r="BS91" s="38">
        <f>INDEX('[3]60-Mile'!$Z$4:$Z$129,MATCH(E91,'[3]60-Mile'!$A$4:$A$129,0))</f>
        <v>0</v>
      </c>
      <c r="BT91" s="118">
        <f t="shared" si="96"/>
        <v>-0.93822271503247268</v>
      </c>
      <c r="BU91" s="266">
        <v>1</v>
      </c>
      <c r="BV91" s="2">
        <f>'[3]60-Mile'!B91</f>
        <v>1</v>
      </c>
      <c r="BW91" s="2">
        <f>'[3]60-Mile'!C91</f>
        <v>1</v>
      </c>
      <c r="BX91" s="2">
        <f>'[3]60-Mile'!D91</f>
        <v>1</v>
      </c>
      <c r="BY91" s="2">
        <f>'[3]60-Mile'!E91</f>
        <v>7</v>
      </c>
      <c r="BZ91" s="2">
        <f>'[3]60-Mile'!F91</f>
        <v>8</v>
      </c>
      <c r="CA91" s="2">
        <f>'[3]60-Mile'!G91</f>
        <v>2</v>
      </c>
      <c r="CB91" s="2">
        <f>'[3]60-Mile'!H91</f>
        <v>1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577</v>
      </c>
      <c r="CL91" s="2">
        <v>1130</v>
      </c>
      <c r="CM91" s="2">
        <v>1678</v>
      </c>
      <c r="CN91" s="2">
        <v>831</v>
      </c>
      <c r="CO91" s="2">
        <v>708</v>
      </c>
      <c r="CP91" s="2">
        <v>1072</v>
      </c>
      <c r="CQ91" s="2">
        <v>317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6.8081879085188967E-3</v>
      </c>
      <c r="G92" s="31">
        <f t="shared" si="97"/>
        <v>0.70859068126135605</v>
      </c>
      <c r="H92" s="31">
        <f t="shared" si="66"/>
        <v>9.6080686474731801E-3</v>
      </c>
      <c r="I92" s="31">
        <f t="shared" si="74"/>
        <v>3.4716008658901143</v>
      </c>
      <c r="J92" s="31">
        <f t="shared" si="67"/>
        <v>0.33990262298090512</v>
      </c>
      <c r="K92" s="31">
        <f t="shared" si="63"/>
        <v>1</v>
      </c>
      <c r="L92" s="31">
        <f t="shared" si="64"/>
        <v>1</v>
      </c>
      <c r="M92" s="31">
        <f t="shared" si="68"/>
        <v>0.40699227439366537</v>
      </c>
      <c r="N92" s="31">
        <f t="shared" si="69"/>
        <v>0.25655966206896996</v>
      </c>
      <c r="O92" s="31">
        <f t="shared" si="75"/>
        <v>0.68975921056051104</v>
      </c>
      <c r="P92" s="31">
        <f t="shared" si="76"/>
        <v>3.3232628398791542E-2</v>
      </c>
      <c r="Q92" s="31">
        <f t="shared" si="77"/>
        <v>0.1504326123246954</v>
      </c>
      <c r="R92" s="31">
        <f t="shared" si="78"/>
        <v>0.12850454420269899</v>
      </c>
      <c r="S92" s="31">
        <f t="shared" si="79"/>
        <v>2.0864381520119223E-2</v>
      </c>
      <c r="T92" s="31">
        <f t="shared" si="80"/>
        <v>0.65983550439825578</v>
      </c>
      <c r="Z92" s="41">
        <f t="shared" si="81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2"/>
        <v>0.94028195786472357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9.2065805004003021E-2</v>
      </c>
      <c r="AJ92" s="41">
        <f t="shared" si="87"/>
        <v>0.17582345734737603</v>
      </c>
      <c r="AK92" s="41">
        <f t="shared" si="88"/>
        <v>0.16407916563352909</v>
      </c>
      <c r="AL92" s="41">
        <f t="shared" si="89"/>
        <v>0</v>
      </c>
      <c r="AM92" s="41">
        <f t="shared" si="90"/>
        <v>0.38424654141147829</v>
      </c>
      <c r="AN92" s="41">
        <f t="shared" si="91"/>
        <v>0.12850454420269899</v>
      </c>
      <c r="AO92" s="41">
        <f t="shared" si="92"/>
        <v>0.1527563345745164</v>
      </c>
      <c r="AP92" s="41">
        <f t="shared" si="93"/>
        <v>0</v>
      </c>
      <c r="AQ92" s="41">
        <f t="shared" si="94"/>
        <v>0</v>
      </c>
      <c r="AR92" s="41">
        <f t="shared" si="98"/>
        <v>2.0864381520119223E-2</v>
      </c>
      <c r="AS92" s="41">
        <f t="shared" si="95"/>
        <v>1.6616314199395771E-2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1591</v>
      </c>
      <c r="AZ92" s="46">
        <v>0.21375321694435392</v>
      </c>
      <c r="BA92" s="43">
        <v>2.61</v>
      </c>
      <c r="BB92" s="43">
        <v>4.83</v>
      </c>
      <c r="BC92" s="265">
        <f>IF(INDEX('[5]Hospital Capacity'!$I$2:$I$126,MATCH('Data Table'!A92,'[5]Hospital Capacity'!$B$2:$B$126,0))&gt;100,100,INDEX('[5]Hospital Capacity'!$I$2:$I$126,MATCH('Data Table'!A92,'[5]Hospital Capacity'!$B$2:$B$126,0)))</f>
        <v>7.9503027040787336E-2</v>
      </c>
      <c r="BD92" s="45">
        <v>382.64960246670211</v>
      </c>
      <c r="BE92" s="45">
        <f>INDEX('[3]60-Mile'!$S$4:$S$129,MATCH(E92,'[3]60-Mile'!$A$4:$A$129,0))</f>
        <v>419.34857743939085</v>
      </c>
      <c r="BF92" s="47">
        <f t="shared" si="99"/>
        <v>30</v>
      </c>
      <c r="BG92" s="43">
        <f t="shared" si="100"/>
        <v>22.835839162270808</v>
      </c>
      <c r="BH92" s="95">
        <v>336.71428571428572</v>
      </c>
      <c r="BI92" s="45">
        <f>INDEX('[3]60-Mile'!$V$4:$V$129,MATCH(E92,'[3]60-Mile'!$A$4:$A$129,0))</f>
        <v>240.28571428571428</v>
      </c>
      <c r="BJ92" s="47">
        <f t="shared" si="101"/>
        <v>30</v>
      </c>
      <c r="BK92" s="47">
        <f t="shared" si="73"/>
        <v>30</v>
      </c>
      <c r="BL92" s="95">
        <v>2</v>
      </c>
      <c r="BM92" s="45">
        <f>INDEX('[3]60-Mile'!$AA$4:$AA$129,MATCH(E92,'[3]60-Mile'!$A$4:$A$129,0))</f>
        <v>1.5714285714285714</v>
      </c>
      <c r="BO92" s="20">
        <v>1415872</v>
      </c>
      <c r="BP92" s="38">
        <v>36.383277198976089</v>
      </c>
      <c r="BQ92" s="38">
        <f>INDEX('[3]60-Mile'!$U$4:$U$129,MATCH(E92,'[3]60-Mile'!$A$4:$A$129,0))</f>
        <v>22.835839162270808</v>
      </c>
      <c r="BR92" s="38">
        <v>0</v>
      </c>
      <c r="BS92" s="38">
        <f>INDEX('[3]60-Mile'!$Z$4:$Z$129,MATCH(E92,'[3]60-Mile'!$A$4:$A$129,0))</f>
        <v>41.556360691410426</v>
      </c>
      <c r="BT92" s="118">
        <f t="shared" si="96"/>
        <v>-0.88056391572944714</v>
      </c>
      <c r="BU92" s="266">
        <v>0.92049697295921262</v>
      </c>
      <c r="BV92" s="2">
        <f>'[3]60-Mile'!B92</f>
        <v>146</v>
      </c>
      <c r="BW92" s="2">
        <f>'[3]60-Mile'!C92</f>
        <v>244</v>
      </c>
      <c r="BX92" s="2">
        <f>'[3]60-Mile'!D92</f>
        <v>193</v>
      </c>
      <c r="BY92" s="2">
        <f>'[3]60-Mile'!E92</f>
        <v>374</v>
      </c>
      <c r="BZ92" s="2">
        <f>'[3]60-Mile'!F92</f>
        <v>416</v>
      </c>
      <c r="CA92" s="2">
        <f>'[3]60-Mile'!G92</f>
        <v>121</v>
      </c>
      <c r="CB92" s="2">
        <f>'[3]60-Mile'!H92</f>
        <v>188</v>
      </c>
      <c r="CC92" s="2">
        <f>'[3]60-Mile'!I92</f>
        <v>0</v>
      </c>
      <c r="CD92" s="2">
        <f>'[3]60-Mile'!J92</f>
        <v>4</v>
      </c>
      <c r="CE92" s="2">
        <f>'[3]60-Mile'!K92</f>
        <v>0</v>
      </c>
      <c r="CF92" s="2">
        <f>'[3]60-Mile'!L92</f>
        <v>4</v>
      </c>
      <c r="CG92" s="2">
        <f>'[3]60-Mile'!M92</f>
        <v>0</v>
      </c>
      <c r="CH92" s="2">
        <f>'[3]60-Mile'!N92</f>
        <v>0</v>
      </c>
      <c r="CI92" s="2">
        <f>'[3]60-Mile'!O92</f>
        <v>3</v>
      </c>
      <c r="CK92" s="2">
        <v>-760</v>
      </c>
      <c r="CL92" s="2">
        <v>366</v>
      </c>
      <c r="CM92" s="2">
        <v>300</v>
      </c>
      <c r="CN92" s="2">
        <v>-2508</v>
      </c>
      <c r="CO92" s="2">
        <v>122</v>
      </c>
      <c r="CP92" s="2">
        <v>2388</v>
      </c>
      <c r="CQ92" s="2">
        <v>1591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4.4614260825431376E-6</v>
      </c>
      <c r="G93" s="31">
        <f t="shared" si="97"/>
        <v>1.7694235100989806</v>
      </c>
      <c r="H93" s="31">
        <f t="shared" si="66"/>
        <v>2.521400929217657E-6</v>
      </c>
      <c r="I93" s="31">
        <f t="shared" si="74"/>
        <v>3.0415421090609214</v>
      </c>
      <c r="J93" s="31">
        <f t="shared" si="67"/>
        <v>7.555373391485258E-2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6.5083923506958326E-3</v>
      </c>
      <c r="N93" s="31">
        <f t="shared" si="69"/>
        <v>-1.3840201024996585E-2</v>
      </c>
      <c r="O93" s="31">
        <f t="shared" si="75"/>
        <v>1.0902733630006358</v>
      </c>
      <c r="P93" s="31">
        <f t="shared" si="76"/>
        <v>3.0211480362537764E-3</v>
      </c>
      <c r="Q93" s="31">
        <f t="shared" si="77"/>
        <v>7.1258581778777072E-2</v>
      </c>
      <c r="R93" s="31">
        <f t="shared" si="78"/>
        <v>6.8190581107133025E-2</v>
      </c>
      <c r="S93" s="31">
        <f t="shared" si="79"/>
        <v>5.663189269746647E-2</v>
      </c>
      <c r="T93" s="31">
        <f t="shared" si="80"/>
        <v>1.0155082223141783</v>
      </c>
      <c r="Z93" s="41">
        <f t="shared" si="81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2"/>
        <v>0.90373605485279807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0.39662294205110149</v>
      </c>
      <c r="AJ93" s="41">
        <f t="shared" si="87"/>
        <v>0.20185358308830728</v>
      </c>
      <c r="AK93" s="41">
        <f t="shared" si="88"/>
        <v>0.16422126417322483</v>
      </c>
      <c r="AL93" s="41">
        <f t="shared" si="89"/>
        <v>0</v>
      </c>
      <c r="AM93" s="41">
        <f t="shared" si="90"/>
        <v>1</v>
      </c>
      <c r="AN93" s="41">
        <f t="shared" si="91"/>
        <v>6.8190581107133025E-2</v>
      </c>
      <c r="AO93" s="41">
        <f t="shared" si="92"/>
        <v>4.5136681500317861E-2</v>
      </c>
      <c r="AP93" s="41">
        <f t="shared" si="93"/>
        <v>0</v>
      </c>
      <c r="AQ93" s="41">
        <f t="shared" si="94"/>
        <v>0</v>
      </c>
      <c r="AR93" s="41">
        <f t="shared" si="98"/>
        <v>5.663189269746647E-2</v>
      </c>
      <c r="AS93" s="41">
        <f t="shared" si="95"/>
        <v>1.5105740181268882E-3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3206</v>
      </c>
      <c r="AZ93" s="46">
        <v>0.1458061797752809</v>
      </c>
      <c r="BA93" s="43">
        <v>3.07</v>
      </c>
      <c r="BB93" s="43">
        <v>9.65</v>
      </c>
      <c r="BC93" s="265">
        <f>IF(INDEX('[5]Hospital Capacity'!$I$2:$I$126,MATCH('Data Table'!A93,'[5]Hospital Capacity'!$B$2:$B$126,0))&gt;100,100,INDEX('[5]Hospital Capacity'!$I$2:$I$126,MATCH('Data Table'!A93,'[5]Hospital Capacity'!$B$2:$B$126,0)))</f>
        <v>0.34250202325949691</v>
      </c>
      <c r="BD93" s="45">
        <v>432.21535409035414</v>
      </c>
      <c r="BE93" s="45">
        <f>INDEX('[3]60-Mile'!$S$4:$S$129,MATCH(E93,'[3]60-Mile'!$A$4:$A$129,0))</f>
        <v>419.69301853439976</v>
      </c>
      <c r="BF93" s="47">
        <f t="shared" si="99"/>
        <v>30</v>
      </c>
      <c r="BG93" s="43">
        <f t="shared" si="100"/>
        <v>11.355301699235589</v>
      </c>
      <c r="BH93" s="95">
        <v>180.28571428571428</v>
      </c>
      <c r="BI93" s="45">
        <f>INDEX('[3]60-Mile'!$V$4:$V$129,MATCH(E93,'[3]60-Mile'!$A$4:$A$129,0))</f>
        <v>71</v>
      </c>
      <c r="BJ93" s="47">
        <f t="shared" si="101"/>
        <v>30</v>
      </c>
      <c r="BK93" s="47">
        <f t="shared" si="73"/>
        <v>30</v>
      </c>
      <c r="BL93" s="95">
        <v>5.4285714285714288</v>
      </c>
      <c r="BM93" s="45">
        <f>INDEX('[3]60-Mile'!$AA$4:$AA$129,MATCH(E93,'[3]60-Mile'!$A$4:$A$129,0))</f>
        <v>0.14285714285714285</v>
      </c>
      <c r="BO93" s="20">
        <v>3205958</v>
      </c>
      <c r="BP93" s="38">
        <v>51.138707014038786</v>
      </c>
      <c r="BQ93" s="38">
        <f>INDEX('[3]60-Mile'!$U$4:$U$129,MATCH(E93,'[3]60-Mile'!$A$4:$A$129,0))</f>
        <v>11.355301699235589</v>
      </c>
      <c r="BR93" s="38">
        <v>0</v>
      </c>
      <c r="BS93" s="38">
        <f>INDEX('[3]60-Mile'!$Z$4:$Z$129,MATCH(E93,'[3]60-Mile'!$A$4:$A$129,0))</f>
        <v>33.616447248863999</v>
      </c>
      <c r="BT93" s="118">
        <f t="shared" si="96"/>
        <v>-0.80747210970559613</v>
      </c>
      <c r="BU93" s="266">
        <v>0.65749797674050314</v>
      </c>
      <c r="BV93" s="2">
        <f>'[3]60-Mile'!B93</f>
        <v>119</v>
      </c>
      <c r="BW93" s="2">
        <f>'[3]60-Mile'!C93</f>
        <v>34</v>
      </c>
      <c r="BX93" s="2">
        <f>'[3]60-Mile'!D93</f>
        <v>132</v>
      </c>
      <c r="BY93" s="2">
        <f>'[3]60-Mile'!E93</f>
        <v>156</v>
      </c>
      <c r="BZ93" s="2">
        <f>'[3]60-Mile'!F93</f>
        <v>26</v>
      </c>
      <c r="CA93" s="2">
        <f>'[3]60-Mile'!G93</f>
        <v>13</v>
      </c>
      <c r="CB93" s="2">
        <f>'[3]60-Mile'!H93</f>
        <v>17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1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v>1482</v>
      </c>
      <c r="CL93" s="2">
        <v>4999</v>
      </c>
      <c r="CM93" s="2">
        <v>2631</v>
      </c>
      <c r="CN93" s="2">
        <v>3693</v>
      </c>
      <c r="CO93" s="2">
        <v>3227</v>
      </c>
      <c r="CP93" s="2">
        <v>3828</v>
      </c>
      <c r="CQ93" s="2">
        <v>3206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4.1492255525266648</v>
      </c>
      <c r="G94" s="31">
        <f t="shared" si="97"/>
        <v>2.8001535990879063</v>
      </c>
      <c r="H94" s="31">
        <f t="shared" si="66"/>
        <v>1.4817849827517289</v>
      </c>
      <c r="I94" s="31">
        <f t="shared" si="74"/>
        <v>2.7899288733120295</v>
      </c>
      <c r="J94" s="31">
        <f t="shared" si="67"/>
        <v>0.89893303269917624</v>
      </c>
      <c r="K94" s="31">
        <f t="shared" si="63"/>
        <v>1</v>
      </c>
      <c r="L94" s="31">
        <f t="shared" si="64"/>
        <v>0.99060844937877834</v>
      </c>
      <c r="M94" s="31">
        <f t="shared" si="68"/>
        <v>1.9947231158228436</v>
      </c>
      <c r="N94" s="31">
        <f t="shared" si="69"/>
        <v>1.0234641175745054</v>
      </c>
      <c r="O94" s="31">
        <f t="shared" si="75"/>
        <v>1.5782399418763053</v>
      </c>
      <c r="P94" s="31">
        <f t="shared" si="76"/>
        <v>0.89728096676737168</v>
      </c>
      <c r="Q94" s="31">
        <f t="shared" si="77"/>
        <v>0.99017014637080725</v>
      </c>
      <c r="R94" s="31">
        <f t="shared" si="78"/>
        <v>0.25915725695400715</v>
      </c>
      <c r="S94" s="31">
        <f t="shared" si="79"/>
        <v>1.1673211459457373</v>
      </c>
      <c r="T94" s="31">
        <f t="shared" si="80"/>
        <v>0.81469786665643373</v>
      </c>
      <c r="Z94" s="41">
        <f t="shared" si="81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2"/>
        <v>0.9405535063700754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1</v>
      </c>
      <c r="AJ94" s="41">
        <f t="shared" si="87"/>
        <v>0.48339594935021468</v>
      </c>
      <c r="AK94" s="41">
        <f t="shared" si="88"/>
        <v>0.42405949711090446</v>
      </c>
      <c r="AL94" s="41">
        <f t="shared" si="89"/>
        <v>0</v>
      </c>
      <c r="AM94" s="41">
        <f t="shared" si="90"/>
        <v>0</v>
      </c>
      <c r="AN94" s="41">
        <f t="shared" si="91"/>
        <v>0.25915725695400715</v>
      </c>
      <c r="AO94" s="41">
        <f t="shared" si="92"/>
        <v>0.78911997093815267</v>
      </c>
      <c r="AP94" s="41">
        <f t="shared" si="93"/>
        <v>0.92141950660147498</v>
      </c>
      <c r="AQ94" s="41">
        <f t="shared" si="94"/>
        <v>0</v>
      </c>
      <c r="AR94" s="41">
        <f t="shared" si="98"/>
        <v>0.24590163934426229</v>
      </c>
      <c r="AS94" s="41">
        <f t="shared" si="95"/>
        <v>0.44864048338368584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1579</v>
      </c>
      <c r="AZ94" s="46">
        <v>0.17411240946540799</v>
      </c>
      <c r="BA94" s="43">
        <v>3.76</v>
      </c>
      <c r="BB94" s="43">
        <v>5.86</v>
      </c>
      <c r="BC94" s="265">
        <f>IF(INDEX('[5]Hospital Capacity'!$I$2:$I$126,MATCH('Data Table'!A94,'[5]Hospital Capacity'!$B$2:$B$126,0))&gt;100,100,INDEX('[5]Hospital Capacity'!$I$2:$I$126,MATCH('Data Table'!A94,'[5]Hospital Capacity'!$B$2:$B$126,0)))</f>
        <v>0.86354566755084083</v>
      </c>
      <c r="BD94" s="45">
        <v>968.31952571675447</v>
      </c>
      <c r="BE94" s="45">
        <f>INDEX('[3]60-Mile'!$S$4:$S$129,MATCH(E94,'[3]60-Mile'!$A$4:$A$129,0))</f>
        <v>1049.5303530339327</v>
      </c>
      <c r="BF94" s="47">
        <f t="shared" si="99"/>
        <v>30</v>
      </c>
      <c r="BG94" s="43">
        <f t="shared" si="100"/>
        <v>30</v>
      </c>
      <c r="BH94" s="95">
        <v>675.57142857142856</v>
      </c>
      <c r="BI94" s="45">
        <f>INDEX('[3]60-Mile'!$V$4:$V$129,MATCH(E94,'[3]60-Mile'!$A$4:$A$129,0))</f>
        <v>1241.2857142857142</v>
      </c>
      <c r="BJ94" s="47">
        <f t="shared" si="101"/>
        <v>2.670972168519735</v>
      </c>
      <c r="BK94" s="47">
        <f t="shared" si="73"/>
        <v>30</v>
      </c>
      <c r="BL94" s="95">
        <v>23.571428571428573</v>
      </c>
      <c r="BM94" s="45">
        <f>INDEX('[3]60-Mile'!$AA$4:$AA$129,MATCH(E94,'[3]60-Mile'!$A$4:$A$129,0))</f>
        <v>42.428571428571431</v>
      </c>
      <c r="BO94" s="20">
        <v>2096829</v>
      </c>
      <c r="BP94" s="38">
        <v>81.311217056394668</v>
      </c>
      <c r="BQ94" s="38">
        <f>INDEX('[3]60-Mile'!$U$4:$U$129,MATCH(E94,'[3]60-Mile'!$A$4:$A$129,0))</f>
        <v>53.52981460328256</v>
      </c>
      <c r="BR94" s="38">
        <v>2.670972168519735</v>
      </c>
      <c r="BS94" s="38">
        <f>INDEX('[3]60-Mile'!$Z$4:$Z$129,MATCH(E94,'[3]60-Mile'!$A$4:$A$129,0))</f>
        <v>64.052475745624221</v>
      </c>
      <c r="BT94" s="118">
        <f t="shared" si="96"/>
        <v>-0.88110701274015069</v>
      </c>
      <c r="BU94" s="266">
        <v>0.13645433244915917</v>
      </c>
      <c r="BV94" s="2">
        <f>'[3]60-Mile'!B94</f>
        <v>1209</v>
      </c>
      <c r="BW94" s="2">
        <f>'[3]60-Mile'!C94</f>
        <v>1273</v>
      </c>
      <c r="BX94" s="2">
        <f>'[3]60-Mile'!D94</f>
        <v>1453</v>
      </c>
      <c r="BY94" s="2">
        <f>'[3]60-Mile'!E94</f>
        <v>1305</v>
      </c>
      <c r="BZ94" s="2">
        <f>'[3]60-Mile'!F94</f>
        <v>1216</v>
      </c>
      <c r="CA94" s="2">
        <f>'[3]60-Mile'!G94</f>
        <v>1395</v>
      </c>
      <c r="CB94" s="2">
        <f>'[3]60-Mile'!H94</f>
        <v>838</v>
      </c>
      <c r="CC94" s="2">
        <f>'[3]60-Mile'!I94</f>
        <v>41</v>
      </c>
      <c r="CD94" s="2">
        <f>'[3]60-Mile'!J94</f>
        <v>65</v>
      </c>
      <c r="CE94" s="2">
        <f>'[3]60-Mile'!K94</f>
        <v>50</v>
      </c>
      <c r="CF94" s="2">
        <f>'[3]60-Mile'!L94</f>
        <v>44</v>
      </c>
      <c r="CG94" s="2">
        <f>'[3]60-Mile'!M94</f>
        <v>49</v>
      </c>
      <c r="CH94" s="2">
        <f>'[3]60-Mile'!N94</f>
        <v>34</v>
      </c>
      <c r="CI94" s="2">
        <f>'[3]60-Mile'!O94</f>
        <v>14</v>
      </c>
      <c r="CK94" s="2">
        <v>3740</v>
      </c>
      <c r="CL94" s="2">
        <v>633</v>
      </c>
      <c r="CM94" s="2">
        <v>1588</v>
      </c>
      <c r="CN94" s="2">
        <v>2530</v>
      </c>
      <c r="CO94" s="2">
        <v>2517</v>
      </c>
      <c r="CP94" s="2">
        <v>2390</v>
      </c>
      <c r="CQ94" s="2">
        <v>1579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6.7751203075798705E-15</v>
      </c>
      <c r="G95" s="31">
        <f t="shared" si="97"/>
        <v>0.61956910441439017</v>
      </c>
      <c r="H95" s="31">
        <f t="shared" si="66"/>
        <v>1.0935213294703645E-14</v>
      </c>
      <c r="I95" s="31">
        <f t="shared" si="74"/>
        <v>3.1427687867230181</v>
      </c>
      <c r="J95" s="31">
        <f t="shared" si="67"/>
        <v>3.421011677499631E-4</v>
      </c>
      <c r="K95" s="31">
        <f t="shared" si="63"/>
        <v>0.01</v>
      </c>
      <c r="L95" s="31">
        <f t="shared" si="64"/>
        <v>0.01</v>
      </c>
      <c r="M95" s="31">
        <f t="shared" si="68"/>
        <v>8.5345010765407582E-4</v>
      </c>
      <c r="N95" s="31">
        <f t="shared" si="69"/>
        <v>8.5310860393609175E-2</v>
      </c>
      <c r="O95" s="31">
        <f t="shared" si="75"/>
        <v>0.43843724564057707</v>
      </c>
      <c r="P95" s="31">
        <f t="shared" si="76"/>
        <v>0</v>
      </c>
      <c r="Q95" s="31">
        <f t="shared" si="77"/>
        <v>3.4150371798402647E-3</v>
      </c>
      <c r="R95" s="31">
        <f t="shared" si="78"/>
        <v>3.4150371798402647E-3</v>
      </c>
      <c r="S95" s="31">
        <f t="shared" si="79"/>
        <v>1.4903129657228016E-3</v>
      </c>
      <c r="T95" s="31">
        <f t="shared" si="80"/>
        <v>0.80542059042231673</v>
      </c>
      <c r="Z95" s="41">
        <f t="shared" si="81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2"/>
        <v>0.95641646489104115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1.5866824112223357E-2</v>
      </c>
      <c r="AK95" s="41">
        <f t="shared" si="88"/>
        <v>3.4051448533874075E-2</v>
      </c>
      <c r="AL95" s="41">
        <f t="shared" si="89"/>
        <v>0</v>
      </c>
      <c r="AM95" s="41">
        <f t="shared" si="90"/>
        <v>0.42663087019783796</v>
      </c>
      <c r="AN95" s="41">
        <f t="shared" si="91"/>
        <v>3.4150371798402647E-3</v>
      </c>
      <c r="AO95" s="41">
        <f t="shared" si="92"/>
        <v>5.9031877213695403E-3</v>
      </c>
      <c r="AP95" s="41">
        <f t="shared" si="93"/>
        <v>0</v>
      </c>
      <c r="AQ95" s="41">
        <f t="shared" si="94"/>
        <v>0</v>
      </c>
      <c r="AR95" s="41">
        <f t="shared" si="98"/>
        <v>1.4903129657228016E-3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878</v>
      </c>
      <c r="AZ95" s="46">
        <v>0.17387533208720798</v>
      </c>
      <c r="BA95" s="43">
        <v>2.8</v>
      </c>
      <c r="BB95" s="43">
        <v>5.64</v>
      </c>
      <c r="BC95" s="265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78.065182383699224</v>
      </c>
      <c r="BE95" s="45">
        <f>INDEX('[3]60-Mile'!$S$4:$S$129,MATCH(E95,'[3]60-Mile'!$A$4:$A$129,0))</f>
        <v>104.16666666666667</v>
      </c>
      <c r="BF95" s="47">
        <f t="shared" si="99"/>
        <v>30</v>
      </c>
      <c r="BG95" s="43">
        <f t="shared" si="100"/>
        <v>22.04559613936873</v>
      </c>
      <c r="BH95" s="95">
        <v>12.285714285714286</v>
      </c>
      <c r="BI95" s="45">
        <f>INDEX('[3]60-Mile'!$V$4:$V$129,MATCH(E95,'[3]60-Mile'!$A$4:$A$129,0))</f>
        <v>9.2857142857142865</v>
      </c>
      <c r="BJ95" s="47">
        <f t="shared" si="101"/>
        <v>30</v>
      </c>
      <c r="BK95" s="47">
        <f t="shared" si="73"/>
        <v>30</v>
      </c>
      <c r="BL95" s="95">
        <v>0.14285714285714285</v>
      </c>
      <c r="BM95" s="45">
        <f>INDEX('[3]60-Mile'!$AA$4:$AA$129,MATCH(E95,'[3]60-Mile'!$A$4:$A$129,0))</f>
        <v>0</v>
      </c>
      <c r="BO95" s="20">
        <v>6045680</v>
      </c>
      <c r="BP95" s="38">
        <v>39.369742893503847</v>
      </c>
      <c r="BQ95" s="38">
        <f>INDEX('[3]60-Mile'!$U$4:$U$129,MATCH(E95,'[3]60-Mile'!$A$4:$A$129,0))</f>
        <v>22.04559613936873</v>
      </c>
      <c r="BR95" s="38">
        <v>0</v>
      </c>
      <c r="BS95" s="38">
        <f>INDEX('[3]60-Mile'!$Z$4:$Z$129,MATCH(E95,'[3]60-Mile'!$A$4:$A$129,0))</f>
        <v>0</v>
      </c>
      <c r="BT95" s="118">
        <f t="shared" si="96"/>
        <v>-0.9128329297820823</v>
      </c>
      <c r="BU95" s="266">
        <v>1</v>
      </c>
      <c r="BV95" s="2">
        <f>'[3]60-Mile'!B95</f>
        <v>15</v>
      </c>
      <c r="BW95" s="2">
        <f>'[3]60-Mile'!C95</f>
        <v>8</v>
      </c>
      <c r="BX95" s="2">
        <f>'[3]60-Mile'!D95</f>
        <v>5</v>
      </c>
      <c r="BY95" s="2">
        <f>'[3]60-Mile'!E95</f>
        <v>15</v>
      </c>
      <c r="BZ95" s="2">
        <f>'[3]60-Mile'!F95</f>
        <v>4</v>
      </c>
      <c r="CA95" s="2">
        <f>'[3]60-Mile'!G95</f>
        <v>7</v>
      </c>
      <c r="CB95" s="2">
        <f>'[3]60-Mile'!H95</f>
        <v>11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1799</v>
      </c>
      <c r="CL95" s="2">
        <v>1835</v>
      </c>
      <c r="CM95" s="2">
        <v>783</v>
      </c>
      <c r="CN95" s="2">
        <v>2791</v>
      </c>
      <c r="CO95" s="2">
        <v>923</v>
      </c>
      <c r="CP95" s="2">
        <v>818</v>
      </c>
      <c r="CQ95" s="2">
        <v>878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37.308677598328842</v>
      </c>
      <c r="G96" s="31">
        <f t="shared" si="97"/>
        <v>1.7719730191249767</v>
      </c>
      <c r="H96" s="31">
        <f t="shared" si="66"/>
        <v>21.054879050445333</v>
      </c>
      <c r="I96" s="31">
        <f t="shared" si="74"/>
        <v>3.0067621894650038</v>
      </c>
      <c r="J96" s="31">
        <f t="shared" si="67"/>
        <v>1.574371695275133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5.3789567778259437</v>
      </c>
      <c r="N96" s="31">
        <f t="shared" si="69"/>
        <v>2.4344422222952202</v>
      </c>
      <c r="O96" s="31">
        <f t="shared" si="75"/>
        <v>0.89437834892380352</v>
      </c>
      <c r="P96" s="31">
        <f t="shared" si="76"/>
        <v>2</v>
      </c>
      <c r="Q96" s="31">
        <f t="shared" si="77"/>
        <v>2.9636258216882512</v>
      </c>
      <c r="R96" s="31">
        <f t="shared" si="78"/>
        <v>0.17774717708620216</v>
      </c>
      <c r="S96" s="31">
        <f t="shared" si="79"/>
        <v>1.7783500415580642</v>
      </c>
      <c r="T96" s="31">
        <f>IFERROR(1/(AE96+AF96),0)</f>
        <v>1.3929393223010245</v>
      </c>
      <c r="Z96" s="41">
        <f t="shared" si="81"/>
        <v>0.18647562106999277</v>
      </c>
      <c r="AA96" s="41">
        <f t="shared" si="70"/>
        <v>0.8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2"/>
        <v>0.71790636102373784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0.62298501975690201</v>
      </c>
      <c r="AJ96" s="41">
        <f t="shared" si="87"/>
        <v>0.94330417431406266</v>
      </c>
      <c r="AK96" s="41">
        <f t="shared" si="88"/>
        <v>0.63708006340290713</v>
      </c>
      <c r="AL96" s="41">
        <f t="shared" si="89"/>
        <v>0</v>
      </c>
      <c r="AM96" s="41">
        <f t="shared" si="90"/>
        <v>0</v>
      </c>
      <c r="AN96" s="41">
        <f t="shared" si="91"/>
        <v>0.17774717708620216</v>
      </c>
      <c r="AO96" s="41">
        <f t="shared" si="92"/>
        <v>0.44718917446190176</v>
      </c>
      <c r="AP96" s="41">
        <f t="shared" si="93"/>
        <v>0.98401323082781078</v>
      </c>
      <c r="AQ96" s="41">
        <f t="shared" si="94"/>
        <v>0</v>
      </c>
      <c r="AR96" s="41">
        <f t="shared" si="98"/>
        <v>0.79433681073025331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11418</v>
      </c>
      <c r="AZ96" s="46">
        <v>0.1346718317412921</v>
      </c>
      <c r="BA96" s="43">
        <v>2.71</v>
      </c>
      <c r="BB96" s="43">
        <v>4.63</v>
      </c>
      <c r="BC96" s="265">
        <f>IF(INDEX('[5]Hospital Capacity'!$I$2:$I$126,MATCH('Data Table'!A96,'[5]Hospital Capacity'!$B$2:$B$126,0))&gt;100,100,INDEX('[5]Hospital Capacity'!$I$2:$I$126,MATCH('Data Table'!A96,'[5]Hospital Capacity'!$B$2:$B$126,0)))</f>
        <v>0.53797601476014767</v>
      </c>
      <c r="BD96" s="45">
        <v>1844.0623890094796</v>
      </c>
      <c r="BE96" s="45">
        <f>INDEX('[3]60-Mile'!$S$4:$S$129,MATCH(E96,'[3]60-Mile'!$A$4:$A$129,0))</f>
        <v>1565.8835630679439</v>
      </c>
      <c r="BF96" s="47">
        <f t="shared" si="99"/>
        <v>30</v>
      </c>
      <c r="BG96" s="43">
        <f t="shared" si="100"/>
        <v>30</v>
      </c>
      <c r="BH96" s="95">
        <v>464.42857142857144</v>
      </c>
      <c r="BI96" s="45">
        <f>INDEX('[3]60-Mile'!$V$4:$V$129,MATCH(E96,'[3]60-Mile'!$A$4:$A$129,0))</f>
        <v>703.42857142857144</v>
      </c>
      <c r="BJ96" s="47">
        <f t="shared" si="101"/>
        <v>0.81446097117496608</v>
      </c>
      <c r="BK96" s="47">
        <f t="shared" si="73"/>
        <v>30</v>
      </c>
      <c r="BL96" s="95">
        <v>76.142857142857139</v>
      </c>
      <c r="BM96" s="45">
        <f>INDEX('[3]60-Mile'!$AA$4:$AA$129,MATCH(E96,'[3]60-Mile'!$A$4:$A$129,0))</f>
        <v>94.571428571428569</v>
      </c>
      <c r="BO96" s="20">
        <v>731545</v>
      </c>
      <c r="BP96" s="38">
        <v>381.68637424706276</v>
      </c>
      <c r="BQ96" s="38">
        <f>INDEX('[3]60-Mile'!$U$4:$U$129,MATCH(E96,'[3]60-Mile'!$A$4:$A$129,0))</f>
        <v>168.112446953378</v>
      </c>
      <c r="BR96" s="38">
        <v>0.81446097117496608</v>
      </c>
      <c r="BS96" s="38">
        <f>INDEX('[3]60-Mile'!$Z$4:$Z$129,MATCH(E96,'[3]60-Mile'!$A$4:$A$129,0))</f>
        <v>93.446700805658239</v>
      </c>
      <c r="BT96" s="118">
        <f t="shared" si="96"/>
        <v>-0.43581272204747568</v>
      </c>
      <c r="BU96" s="266">
        <v>0.46202398523985233</v>
      </c>
      <c r="BV96" s="2">
        <f>'[3]60-Mile'!B96</f>
        <v>734</v>
      </c>
      <c r="BW96" s="2">
        <f>'[3]60-Mile'!C96</f>
        <v>796</v>
      </c>
      <c r="BX96" s="2">
        <f>'[3]60-Mile'!D96</f>
        <v>701</v>
      </c>
      <c r="BY96" s="2">
        <f>'[3]60-Mile'!E96</f>
        <v>979</v>
      </c>
      <c r="BZ96" s="2">
        <f>'[3]60-Mile'!F96</f>
        <v>770</v>
      </c>
      <c r="CA96" s="2">
        <f>'[3]60-Mile'!G96</f>
        <v>420</v>
      </c>
      <c r="CB96" s="2">
        <f>'[3]60-Mile'!H96</f>
        <v>524</v>
      </c>
      <c r="CC96" s="2">
        <f>'[3]60-Mile'!I96</f>
        <v>95</v>
      </c>
      <c r="CD96" s="2">
        <f>'[3]60-Mile'!J96</f>
        <v>118</v>
      </c>
      <c r="CE96" s="2">
        <f>'[3]60-Mile'!K96</f>
        <v>155</v>
      </c>
      <c r="CF96" s="2">
        <f>'[3]60-Mile'!L96</f>
        <v>127</v>
      </c>
      <c r="CG96" s="2">
        <f>'[3]60-Mile'!M96</f>
        <v>61</v>
      </c>
      <c r="CH96" s="2">
        <f>'[3]60-Mile'!N96</f>
        <v>68</v>
      </c>
      <c r="CI96" s="2">
        <f>'[3]60-Mile'!O96</f>
        <v>38</v>
      </c>
      <c r="CK96" s="2">
        <v>14513</v>
      </c>
      <c r="CL96" s="2">
        <v>15689</v>
      </c>
      <c r="CM96" s="2">
        <v>53102</v>
      </c>
      <c r="CN96" s="2">
        <v>-5013</v>
      </c>
      <c r="CO96" s="2">
        <v>38267</v>
      </c>
      <c r="CP96" s="2">
        <v>11334</v>
      </c>
      <c r="CQ96" s="2">
        <v>11418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1.4785028210992679E-2</v>
      </c>
      <c r="G97" s="31">
        <f t="shared" si="97"/>
        <v>1.1629672217983857</v>
      </c>
      <c r="H97" s="31">
        <f t="shared" si="66"/>
        <v>1.2713194261940978E-2</v>
      </c>
      <c r="I97" s="31">
        <f t="shared" si="74"/>
        <v>3.0571075146892071</v>
      </c>
      <c r="J97" s="31">
        <f t="shared" si="67"/>
        <v>0.42998461453517067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0.16781413072878573</v>
      </c>
      <c r="N97" s="31">
        <f t="shared" si="69"/>
        <v>5.1505657086362774E-2</v>
      </c>
      <c r="O97" s="31">
        <f t="shared" si="75"/>
        <v>7.2291345018617739E-2</v>
      </c>
      <c r="P97" s="31">
        <f t="shared" si="76"/>
        <v>4.5317220543806644E-2</v>
      </c>
      <c r="Q97" s="31">
        <f t="shared" si="77"/>
        <v>0.12988055462198134</v>
      </c>
      <c r="R97" s="31">
        <f t="shared" si="78"/>
        <v>9.4960066097493814E-2</v>
      </c>
      <c r="S97" s="31">
        <f t="shared" si="79"/>
        <v>0.10432190760059612</v>
      </c>
      <c r="T97" s="31">
        <f t="shared" ref="T97:T128" si="102">IFERROR(1/(AE97+AF97),0)</f>
        <v>0.77057878010702463</v>
      </c>
      <c r="Z97" s="41">
        <f t="shared" si="81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2"/>
        <v>0.97628476386594554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0.50644504617974218</v>
      </c>
      <c r="AJ97" s="41">
        <f t="shared" si="87"/>
        <v>0.28702421014285789</v>
      </c>
      <c r="AK97" s="41">
        <f t="shared" si="88"/>
        <v>0.17570255547994273</v>
      </c>
      <c r="AL97" s="41">
        <f t="shared" si="89"/>
        <v>0</v>
      </c>
      <c r="AM97" s="41">
        <f t="shared" si="90"/>
        <v>0</v>
      </c>
      <c r="AN97" s="41">
        <f t="shared" si="91"/>
        <v>9.4960066097493814E-2</v>
      </c>
      <c r="AO97" s="41">
        <f t="shared" si="92"/>
        <v>3.614567250930887E-2</v>
      </c>
      <c r="AP97" s="41">
        <f t="shared" si="93"/>
        <v>0</v>
      </c>
      <c r="AQ97" s="41">
        <f t="shared" si="94"/>
        <v>0</v>
      </c>
      <c r="AR97" s="41">
        <f t="shared" si="98"/>
        <v>0.10432190760059612</v>
      </c>
      <c r="AS97" s="41">
        <f t="shared" si="95"/>
        <v>2.2658610271903322E-2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0</v>
      </c>
      <c r="AZ97" s="46">
        <v>0.17886153402934785</v>
      </c>
      <c r="BA97" s="43">
        <v>1.54</v>
      </c>
      <c r="BB97" s="43">
        <v>2.35</v>
      </c>
      <c r="BC97" s="265">
        <f>IF(INDEX('[5]Hospital Capacity'!$I$2:$I$126,MATCH('Data Table'!A97,'[5]Hospital Capacity'!$B$2:$B$126,0))&gt;100,100,INDEX('[5]Hospital Capacity'!$I$2:$I$126,MATCH('Data Table'!A97,'[5]Hospital Capacity'!$B$2:$B$126,0)))</f>
        <v>0.43733842548110191</v>
      </c>
      <c r="BD97" s="45">
        <v>594.39459933227624</v>
      </c>
      <c r="BE97" s="45">
        <f>INDEX('[3]60-Mile'!$S$4:$S$129,MATCH(E97,'[3]60-Mile'!$A$4:$A$129,0))</f>
        <v>447.52320284361286</v>
      </c>
      <c r="BF97" s="47">
        <f t="shared" si="99"/>
        <v>30</v>
      </c>
      <c r="BG97" s="43">
        <f t="shared" si="100"/>
        <v>30</v>
      </c>
      <c r="BH97" s="95">
        <v>249.71428571428572</v>
      </c>
      <c r="BI97" s="45">
        <f>INDEX('[3]60-Mile'!$V$4:$V$129,MATCH(E97,'[3]60-Mile'!$A$4:$A$129,0))</f>
        <v>56.857142857142854</v>
      </c>
      <c r="BJ97" s="47">
        <f t="shared" si="101"/>
        <v>30</v>
      </c>
      <c r="BK97" s="47">
        <f t="shared" si="73"/>
        <v>30</v>
      </c>
      <c r="BL97" s="95">
        <v>10</v>
      </c>
      <c r="BM97" s="45">
        <f>INDEX('[3]60-Mile'!$AA$4:$AA$129,MATCH(E97,'[3]60-Mile'!$A$4:$A$129,0))</f>
        <v>2.1428571428571428</v>
      </c>
      <c r="BO97" s="20">
        <v>2976149</v>
      </c>
      <c r="BP97" s="38">
        <v>0</v>
      </c>
      <c r="BQ97" s="38">
        <f>INDEX('[3]60-Mile'!$U$4:$U$129,MATCH(E97,'[3]60-Mile'!$A$4:$A$129,0))</f>
        <v>60.863934303665779</v>
      </c>
      <c r="BR97" s="38">
        <v>-1</v>
      </c>
      <c r="BS97" s="38">
        <f>INDEX('[3]60-Mile'!$Z$4:$Z$129,MATCH(E97,'[3]60-Mile'!$A$4:$A$129,0))</f>
        <v>85.048688292512551</v>
      </c>
      <c r="BT97" s="118">
        <f t="shared" si="96"/>
        <v>-0.95256952773189107</v>
      </c>
      <c r="BU97" s="266">
        <v>0.56266157451889809</v>
      </c>
      <c r="BV97" s="2">
        <f>'[3]60-Mile'!B97</f>
        <v>51</v>
      </c>
      <c r="BW97" s="2">
        <f>'[3]60-Mile'!C97</f>
        <v>20</v>
      </c>
      <c r="BX97" s="2">
        <f>'[3]60-Mile'!D97</f>
        <v>53</v>
      </c>
      <c r="BY97" s="2">
        <f>'[3]60-Mile'!E97</f>
        <v>32</v>
      </c>
      <c r="BZ97" s="2">
        <f>'[3]60-Mile'!F97</f>
        <v>70</v>
      </c>
      <c r="CA97" s="2">
        <f>'[3]60-Mile'!G97</f>
        <v>86</v>
      </c>
      <c r="CB97" s="2">
        <f>'[3]60-Mile'!H97</f>
        <v>86</v>
      </c>
      <c r="CC97" s="2">
        <f>'[3]60-Mile'!I97</f>
        <v>2</v>
      </c>
      <c r="CD97" s="2">
        <f>'[3]60-Mile'!J97</f>
        <v>1</v>
      </c>
      <c r="CE97" s="2">
        <f>'[3]60-Mile'!K97</f>
        <v>2</v>
      </c>
      <c r="CF97" s="2">
        <f>'[3]60-Mile'!L97</f>
        <v>6</v>
      </c>
      <c r="CG97" s="2">
        <f>'[3]60-Mile'!M97</f>
        <v>2</v>
      </c>
      <c r="CH97" s="2">
        <f>'[3]60-Mile'!N97</f>
        <v>0</v>
      </c>
      <c r="CI97" s="2">
        <f>'[3]60-Mile'!O97</f>
        <v>2</v>
      </c>
      <c r="CK97" s="2">
        <v>0</v>
      </c>
      <c r="CL97" s="2">
        <v>-2142</v>
      </c>
      <c r="CM97" s="2">
        <v>6138</v>
      </c>
      <c r="CN97" s="2">
        <v>-90</v>
      </c>
      <c r="CO97" s="2">
        <v>5116</v>
      </c>
      <c r="CP97" s="2">
        <v>-17</v>
      </c>
      <c r="CQ97" s="2">
        <v>0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4.3538427940093883E-4</v>
      </c>
      <c r="G98" s="31">
        <f t="shared" si="97"/>
        <v>1.4668504614605888</v>
      </c>
      <c r="H98" s="31">
        <f t="shared" si="66"/>
        <v>2.9681572242027526E-4</v>
      </c>
      <c r="I98" s="31">
        <f t="shared" si="74"/>
        <v>3.1607050819503142</v>
      </c>
      <c r="J98" s="31">
        <f t="shared" si="67"/>
        <v>0.1869472810436707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5.9479577588945037E-2</v>
      </c>
      <c r="N98" s="31">
        <f t="shared" si="69"/>
        <v>1.7758357664923237E-2</v>
      </c>
      <c r="O98" s="31">
        <f t="shared" si="75"/>
        <v>3.0514939605848695E-2</v>
      </c>
      <c r="P98" s="31">
        <f t="shared" si="76"/>
        <v>1.2084592145015106E-2</v>
      </c>
      <c r="Q98" s="31">
        <f t="shared" si="77"/>
        <v>7.6554942671566428E-2</v>
      </c>
      <c r="R98" s="31">
        <f t="shared" si="78"/>
        <v>6.8190581107133025E-2</v>
      </c>
      <c r="S98" s="31">
        <f t="shared" si="79"/>
        <v>5.663189269746647E-2</v>
      </c>
      <c r="T98" s="31">
        <f t="shared" si="102"/>
        <v>0.69215091945686469</v>
      </c>
      <c r="Z98" s="41">
        <f t="shared" si="81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2"/>
        <v>0.90373605485279807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0.39662294205110149</v>
      </c>
      <c r="AJ98" s="41">
        <f t="shared" si="87"/>
        <v>0.20185358308830728</v>
      </c>
      <c r="AK98" s="41">
        <f t="shared" si="88"/>
        <v>8.5781197343432328E-2</v>
      </c>
      <c r="AL98" s="41">
        <f t="shared" si="89"/>
        <v>0</v>
      </c>
      <c r="AM98" s="41">
        <f t="shared" si="90"/>
        <v>0</v>
      </c>
      <c r="AN98" s="41">
        <f t="shared" si="91"/>
        <v>6.8190581107133025E-2</v>
      </c>
      <c r="AO98" s="41">
        <f t="shared" si="92"/>
        <v>1.5257469802924348E-2</v>
      </c>
      <c r="AP98" s="41">
        <f t="shared" si="93"/>
        <v>0</v>
      </c>
      <c r="AQ98" s="41">
        <f t="shared" si="94"/>
        <v>0</v>
      </c>
      <c r="AR98" s="41">
        <f t="shared" si="98"/>
        <v>5.663189269746647E-2</v>
      </c>
      <c r="AS98" s="41">
        <f t="shared" si="95"/>
        <v>6.0422960725075529E-3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3206</v>
      </c>
      <c r="AZ98" s="46">
        <v>0.20905000392730375</v>
      </c>
      <c r="BA98" s="43">
        <v>3.39</v>
      </c>
      <c r="BB98" s="43">
        <v>5.04</v>
      </c>
      <c r="BC98" s="265">
        <f>IF(INDEX('[5]Hospital Capacity'!$I$2:$I$126,MATCH('Data Table'!A98,'[5]Hospital Capacity'!$B$2:$B$126,0))&gt;100,100,INDEX('[5]Hospital Capacity'!$I$2:$I$126,MATCH('Data Table'!A98,'[5]Hospital Capacity'!$B$2:$B$126,0)))</f>
        <v>0.34250202325949691</v>
      </c>
      <c r="BD98" s="45">
        <v>432.21535409035414</v>
      </c>
      <c r="BE98" s="45">
        <f>INDEX('[3]60-Mile'!$S$4:$S$129,MATCH(E98,'[3]60-Mile'!$A$4:$A$129,0))</f>
        <v>229.55747900472997</v>
      </c>
      <c r="BF98" s="47">
        <f t="shared" si="99"/>
        <v>30</v>
      </c>
      <c r="BG98" s="43">
        <f t="shared" si="100"/>
        <v>30</v>
      </c>
      <c r="BH98" s="95">
        <v>180.28571428571428</v>
      </c>
      <c r="BI98" s="45">
        <f>INDEX('[3]60-Mile'!$V$4:$V$129,MATCH(E98,'[3]60-Mile'!$A$4:$A$129,0))</f>
        <v>24</v>
      </c>
      <c r="BJ98" s="47">
        <f t="shared" si="101"/>
        <v>30</v>
      </c>
      <c r="BK98" s="47">
        <f t="shared" si="73"/>
        <v>30</v>
      </c>
      <c r="BL98" s="95">
        <v>5.4285714285714288</v>
      </c>
      <c r="BM98" s="45">
        <f>INDEX('[3]60-Mile'!$AA$4:$AA$129,MATCH(E98,'[3]60-Mile'!$A$4:$A$129,0))</f>
        <v>0.5714285714285714</v>
      </c>
      <c r="BO98" s="20">
        <v>2096829</v>
      </c>
      <c r="BP98" s="38">
        <v>51.138707014038786</v>
      </c>
      <c r="BQ98" s="38">
        <f>INDEX('[3]60-Mile'!$U$4:$U$129,MATCH(E98,'[3]60-Mile'!$A$4:$A$129,0))</f>
        <v>71.769056452073784</v>
      </c>
      <c r="BR98" s="38">
        <v>0</v>
      </c>
      <c r="BS98" s="38">
        <f>INDEX('[3]60-Mile'!$Z$4:$Z$129,MATCH(E98,'[3]60-Mile'!$A$4:$A$129,0))</f>
        <v>130.65793710386231</v>
      </c>
      <c r="BT98" s="118">
        <f t="shared" si="96"/>
        <v>-0.80747210970559613</v>
      </c>
      <c r="BU98" s="266">
        <v>0.65749797674050314</v>
      </c>
      <c r="BV98" s="2">
        <f>'[3]60-Mile'!B98</f>
        <v>25</v>
      </c>
      <c r="BW98" s="2">
        <f>'[3]60-Mile'!C98</f>
        <v>32</v>
      </c>
      <c r="BX98" s="2">
        <f>'[3]60-Mile'!D98</f>
        <v>24</v>
      </c>
      <c r="BY98" s="2">
        <f>'[3]60-Mile'!E98</f>
        <v>19</v>
      </c>
      <c r="BZ98" s="2">
        <f>'[3]60-Mile'!F98</f>
        <v>23</v>
      </c>
      <c r="CA98" s="2">
        <f>'[3]60-Mile'!G98</f>
        <v>34</v>
      </c>
      <c r="CB98" s="2">
        <f>'[3]60-Mile'!H98</f>
        <v>11</v>
      </c>
      <c r="CC98" s="2">
        <f>'[3]60-Mile'!I98</f>
        <v>1</v>
      </c>
      <c r="CD98" s="2">
        <f>'[3]60-Mile'!J98</f>
        <v>0</v>
      </c>
      <c r="CE98" s="2">
        <f>'[3]60-Mile'!K98</f>
        <v>1</v>
      </c>
      <c r="CF98" s="2">
        <f>'[3]60-Mile'!L98</f>
        <v>1</v>
      </c>
      <c r="CG98" s="2">
        <f>'[3]60-Mile'!M98</f>
        <v>0</v>
      </c>
      <c r="CH98" s="2">
        <f>'[3]60-Mile'!N98</f>
        <v>1</v>
      </c>
      <c r="CI98" s="2">
        <f>'[3]60-Mile'!O98</f>
        <v>0</v>
      </c>
      <c r="CK98" s="2">
        <v>1482</v>
      </c>
      <c r="CL98" s="2">
        <v>4999</v>
      </c>
      <c r="CM98" s="2">
        <v>2631</v>
      </c>
      <c r="CN98" s="2">
        <v>3693</v>
      </c>
      <c r="CO98" s="2">
        <v>3227</v>
      </c>
      <c r="CP98" s="2">
        <v>3828</v>
      </c>
      <c r="CQ98" s="2">
        <v>3206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1.4755800175520314E-3</v>
      </c>
      <c r="G99" s="31">
        <f t="shared" si="97"/>
        <v>0.82237728938761234</v>
      </c>
      <c r="H99" s="31">
        <f t="shared" si="66"/>
        <v>1.7942859519513605E-3</v>
      </c>
      <c r="I99" s="31">
        <f t="shared" si="74"/>
        <v>3.0870013400680341</v>
      </c>
      <c r="J99" s="31">
        <f t="shared" si="67"/>
        <v>0.15544267746302784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0.56171409552370322</v>
      </c>
      <c r="N99" s="31">
        <f t="shared" si="69"/>
        <v>1.307301116597248E-2</v>
      </c>
      <c r="O99" s="31">
        <f t="shared" si="75"/>
        <v>0.28652596268612551</v>
      </c>
      <c r="P99" s="31">
        <f t="shared" si="76"/>
        <v>1.2084592145015106E-2</v>
      </c>
      <c r="Q99" s="31">
        <f t="shared" si="77"/>
        <v>0.59926221987310824</v>
      </c>
      <c r="R99" s="31">
        <f t="shared" si="78"/>
        <v>0.5872211511980171</v>
      </c>
      <c r="S99" s="31">
        <f t="shared" si="79"/>
        <v>0.23099850968703425</v>
      </c>
      <c r="T99" s="31">
        <f t="shared" si="102"/>
        <v>0.99639843286378971</v>
      </c>
      <c r="Z99" s="41">
        <f t="shared" si="81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2"/>
        <v>0.73485551356611079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0.12168867306477175</v>
      </c>
      <c r="AJ99" s="41">
        <f t="shared" si="87"/>
        <v>0.11252609689513908</v>
      </c>
      <c r="AK99" s="41">
        <f t="shared" si="88"/>
        <v>5.4649691545666894E-2</v>
      </c>
      <c r="AL99" s="41">
        <f t="shared" si="89"/>
        <v>0</v>
      </c>
      <c r="AM99" s="41">
        <f t="shared" si="90"/>
        <v>0.14375963810161907</v>
      </c>
      <c r="AN99" s="41">
        <f t="shared" si="91"/>
        <v>0.5872211511980171</v>
      </c>
      <c r="AO99" s="41">
        <f t="shared" si="92"/>
        <v>7.1383162292253208E-2</v>
      </c>
      <c r="AP99" s="41">
        <f t="shared" si="93"/>
        <v>0</v>
      </c>
      <c r="AQ99" s="41">
        <f t="shared" si="94"/>
        <v>0</v>
      </c>
      <c r="AR99" s="41">
        <f t="shared" si="98"/>
        <v>0.23099850968703425</v>
      </c>
      <c r="AS99" s="41">
        <f t="shared" si="95"/>
        <v>6.0422960725075529E-3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10669</v>
      </c>
      <c r="AZ99" s="46">
        <v>0.1716191418244466</v>
      </c>
      <c r="BA99" s="43">
        <v>2.4300000000000002</v>
      </c>
      <c r="BB99" s="43">
        <v>5.93</v>
      </c>
      <c r="BC99" s="265">
        <f>IF(INDEX('[5]Hospital Capacity'!$I$2:$I$126,MATCH('Data Table'!A99,'[5]Hospital Capacity'!$B$2:$B$126,0))&gt;100,100,INDEX('[5]Hospital Capacity'!$I$2:$I$126,MATCH('Data Table'!A99,'[5]Hospital Capacity'!$B$2:$B$126,0)))</f>
        <v>0.10508372641509435</v>
      </c>
      <c r="BD99" s="45">
        <v>262.1207476377391</v>
      </c>
      <c r="BE99" s="45">
        <f>INDEX('[3]60-Mile'!$S$4:$S$129,MATCH(E99,'[3]60-Mile'!$A$4:$A$129,0))</f>
        <v>154.09597201655657</v>
      </c>
      <c r="BF99" s="47">
        <f t="shared" si="99"/>
        <v>30</v>
      </c>
      <c r="BG99" s="43">
        <f t="shared" si="100"/>
        <v>27.319644919768237</v>
      </c>
      <c r="BH99" s="95">
        <v>1526.4285714285713</v>
      </c>
      <c r="BI99" s="45">
        <f>INDEX('[3]60-Mile'!$V$4:$V$129,MATCH(E99,'[3]60-Mile'!$A$4:$A$129,0))</f>
        <v>112.28571428571429</v>
      </c>
      <c r="BJ99" s="47">
        <f t="shared" si="101"/>
        <v>30</v>
      </c>
      <c r="BK99" s="47">
        <f t="shared" si="73"/>
        <v>30</v>
      </c>
      <c r="BL99" s="95">
        <v>22.142857142857142</v>
      </c>
      <c r="BM99" s="45">
        <f>INDEX('[3]60-Mile'!$AA$4:$AA$129,MATCH(E99,'[3]60-Mile'!$A$4:$A$129,0))</f>
        <v>0.5714285714285714</v>
      </c>
      <c r="BO99" s="20">
        <v>28995881</v>
      </c>
      <c r="BP99" s="38">
        <v>32.363062299409769</v>
      </c>
      <c r="BQ99" s="38">
        <f>INDEX('[3]60-Mile'!$U$4:$U$129,MATCH(E99,'[3]60-Mile'!$A$4:$A$129,0))</f>
        <v>27.319644919768237</v>
      </c>
      <c r="BR99" s="38">
        <v>0</v>
      </c>
      <c r="BS99" s="38">
        <f>INDEX('[3]60-Mile'!$Z$4:$Z$129,MATCH(E99,'[3]60-Mile'!$A$4:$A$129,0))</f>
        <v>122.16686284382311</v>
      </c>
      <c r="BT99" s="118">
        <f t="shared" si="96"/>
        <v>-0.46971102713222146</v>
      </c>
      <c r="BU99" s="266">
        <v>0.89491627358490566</v>
      </c>
      <c r="BV99" s="2">
        <f>'[3]60-Mile'!B99</f>
        <v>73</v>
      </c>
      <c r="BW99" s="2">
        <f>'[3]60-Mile'!C99</f>
        <v>93</v>
      </c>
      <c r="BX99" s="2">
        <f>'[3]60-Mile'!D99</f>
        <v>81</v>
      </c>
      <c r="BY99" s="2">
        <f>'[3]60-Mile'!E99</f>
        <v>153</v>
      </c>
      <c r="BZ99" s="2">
        <f>'[3]60-Mile'!F99</f>
        <v>288</v>
      </c>
      <c r="CA99" s="2">
        <f>'[3]60-Mile'!G99</f>
        <v>29</v>
      </c>
      <c r="CB99" s="2">
        <f>'[3]60-Mile'!H99</f>
        <v>69</v>
      </c>
      <c r="CC99" s="2">
        <f>'[3]60-Mile'!I99</f>
        <v>0</v>
      </c>
      <c r="CD99" s="2">
        <f>'[3]60-Mile'!J99</f>
        <v>3</v>
      </c>
      <c r="CE99" s="2">
        <f>'[3]60-Mile'!K99</f>
        <v>0</v>
      </c>
      <c r="CF99" s="2">
        <f>'[3]60-Mile'!L99</f>
        <v>1</v>
      </c>
      <c r="CG99" s="2">
        <f>'[3]60-Mile'!M99</f>
        <v>0</v>
      </c>
      <c r="CH99" s="2">
        <f>'[3]60-Mile'!N99</f>
        <v>0</v>
      </c>
      <c r="CI99" s="2">
        <f>'[3]60-Mile'!O99</f>
        <v>0</v>
      </c>
      <c r="CK99" s="2">
        <v>3514</v>
      </c>
      <c r="CL99" s="2">
        <v>15297</v>
      </c>
      <c r="CM99" s="2">
        <v>6091</v>
      </c>
      <c r="CN99" s="2">
        <v>12301</v>
      </c>
      <c r="CO99" s="2">
        <v>-7081</v>
      </c>
      <c r="CP99" s="2">
        <v>13490</v>
      </c>
      <c r="CQ99" s="2">
        <v>10669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3.3346907197682372E-2</v>
      </c>
      <c r="G100" s="31">
        <f t="shared" si="97"/>
        <v>1.7169007067028135</v>
      </c>
      <c r="H100" s="31">
        <f t="shared" si="66"/>
        <v>1.9422734854435905E-2</v>
      </c>
      <c r="I100" s="31">
        <f t="shared" ref="I100:I128" si="103">$X$12*AA100+$X$13*AD100-$X$14*Z100</f>
        <v>3.1685908669209359</v>
      </c>
      <c r="J100" s="31">
        <f t="shared" si="67"/>
        <v>0.39135231078170135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0.37957360495757825</v>
      </c>
      <c r="N100" s="31">
        <f t="shared" si="69"/>
        <v>8.3551360261786431E-2</v>
      </c>
      <c r="O100" s="31">
        <f t="shared" ref="O100:O128" si="104">$X$4*AM100+$X$5*AO100</f>
        <v>0.18781218781218784</v>
      </c>
      <c r="P100" s="31">
        <f t="shared" ref="P100:P128" si="105">$X$6*AQ100+$X$7*AS100</f>
        <v>4.2296072507552872E-2</v>
      </c>
      <c r="Q100" s="31">
        <f t="shared" ref="Q100:Q128" si="106">$X$8*AL100+$X$9*AN100+T100*P100</f>
        <v>0.33187452442733256</v>
      </c>
      <c r="R100" s="31">
        <f t="shared" ref="R100:R128" si="107">$X$8*AL100+$X$9*AN100</f>
        <v>0.30156981547782979</v>
      </c>
      <c r="S100" s="31">
        <f t="shared" ref="S100:S128" si="108">$X$10*AP100+$X$11*AR100</f>
        <v>1.1266056695022126</v>
      </c>
      <c r="T100" s="31">
        <f t="shared" si="102"/>
        <v>0.71648990444895766</v>
      </c>
      <c r="Z100" s="41">
        <f t="shared" ref="Z100:Z128" si="109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10">1-((AY100-MIN(AY$4:AY$128))/(MAX(AY$4:AY$128)-MIN(AY$4:AY$128)))</f>
        <v>0.9221108370482678</v>
      </c>
      <c r="AF100" s="41">
        <f t="shared" ref="AF100:AF128" si="111">((AZ100-MIN(AZ$4:AZ$128))/(MAX(AZ$4:AZ$128)-MIN(AZ$4:AZ$128)))</f>
        <v>0.47358224081733874</v>
      </c>
      <c r="AG100" s="41">
        <f t="shared" ref="AG100:AG128" si="112">((BA100-MIN(BA$4:BA$128))/(MAX(BA$4:BA$128)-MIN(BA$4:BA$128)))</f>
        <v>0.71039182282793867</v>
      </c>
      <c r="AH100" s="41">
        <f t="shared" ref="AH100:AH128" si="113">((BB100-MIN(BB$4:BB$128))/(MAX(BB$4:BB$128)-MIN(BB$4:BB$128)))</f>
        <v>0.30518977536793185</v>
      </c>
      <c r="AI100" s="41">
        <f t="shared" ref="AI100:AI128" si="114">((BC100-MIN(BC$4:BC$128))/(MAX(BC$4:BC$128)-MIN(BC$4:BC$128)))</f>
        <v>0.35065955425347151</v>
      </c>
      <c r="AJ100" s="41">
        <f t="shared" ref="AJ100:AJ128" si="115">((BD100-MIN(BD$4:BD$128))/(MAX(BD$4:BD$128)-MIN(BD$4:BD$128)))</f>
        <v>0.28985081690862102</v>
      </c>
      <c r="AK100" s="41">
        <f t="shared" ref="AK100:AK128" si="116">((BE100-MIN(BE$4:BE$128))/(MAX(BE$4:BE$128)-MIN(BE$4:BE$128)))</f>
        <v>0.13590023277517871</v>
      </c>
      <c r="AL100" s="41">
        <f t="shared" ref="AL100:AL128" si="117">1-((BF100-MIN(BF$4:BF$128))/(MAX(BF$4:BF$128)-MIN(BF$4:BF$128)))</f>
        <v>0</v>
      </c>
      <c r="AM100" s="41">
        <f t="shared" ref="AM100:AM128" si="118">1-((BG100-MIN(BG$4:BG$128))/(MAX(BG$4:BG$128)-MIN(BG$4:BG$128)))</f>
        <v>0</v>
      </c>
      <c r="AN100" s="41">
        <f t="shared" ref="AN100:AN128" si="119">((BH100-MIN(BH$4:BH$128))/(MAX(BH$4:BH$128)-MIN(BH$4:BH$128)))</f>
        <v>0.30156981547782979</v>
      </c>
      <c r="AO100" s="41">
        <f t="shared" ref="AO100:AO128" si="120">((BI100-MIN(BI$4:BI$128))/(MAX(BI$4:BI$128)-MIN(BI$4:BI$128)))</f>
        <v>9.3906093906093918E-2</v>
      </c>
      <c r="AP100" s="41">
        <f t="shared" ref="AP100:AP128" si="121">1-((BJ100-MIN(BJ$4:BJ$128))/(MAX(BJ$4:BJ$128)-MIN(BJ$4:BJ$128)))</f>
        <v>0.99396781555288338</v>
      </c>
      <c r="AQ100" s="41">
        <f t="shared" ref="AQ100:AQ128" si="122">1-((BK100-MIN(BK$4:BK$128))/(MAX(BK$4:BK$128)-MIN(BK$4:BK$128)))</f>
        <v>0</v>
      </c>
      <c r="AR100" s="41">
        <f t="shared" si="98"/>
        <v>0.13263785394932934</v>
      </c>
      <c r="AS100" s="41">
        <f t="shared" ref="AS100:AS128" si="123">((BM100-MIN(BM$4:BM$128))/(MAX(BM$4:BM$128)-MIN(BM$4:BM$128)))</f>
        <v>2.1148036253776436E-2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2394</v>
      </c>
      <c r="AZ100" s="46">
        <v>0.19977694535831783</v>
      </c>
      <c r="BA100" s="43">
        <v>4.97</v>
      </c>
      <c r="BB100" s="43">
        <v>5.98</v>
      </c>
      <c r="BC100" s="265">
        <f>IF(INDEX('[5]Hospital Capacity'!$I$2:$I$126,MATCH('Data Table'!A100,'[5]Hospital Capacity'!$B$2:$B$126,0))&gt;100,100,INDEX('[5]Hospital Capacity'!$I$2:$I$126,MATCH('Data Table'!A100,'[5]Hospital Capacity'!$B$2:$B$126,0)))</f>
        <v>0.30281053886089432</v>
      </c>
      <c r="BD100" s="45">
        <v>599.77693556391591</v>
      </c>
      <c r="BE100" s="45">
        <f>INDEX('[3]60-Mile'!$S$4:$S$129,MATCH(E100,'[3]60-Mile'!$A$4:$A$129,0))</f>
        <v>351.04398746474504</v>
      </c>
      <c r="BF100" s="47">
        <f t="shared" si="99"/>
        <v>30</v>
      </c>
      <c r="BG100" s="43">
        <f t="shared" si="100"/>
        <v>30</v>
      </c>
      <c r="BH100" s="95">
        <v>785.57142857142856</v>
      </c>
      <c r="BI100" s="45">
        <f>INDEX('[3]60-Mile'!$V$4:$V$129,MATCH(E100,'[3]60-Mile'!$A$4:$A$129,0))</f>
        <v>147.71428571428572</v>
      </c>
      <c r="BJ100" s="47">
        <f t="shared" si="101"/>
        <v>0.51921095633020742</v>
      </c>
      <c r="BK100" s="47">
        <f t="shared" si="73"/>
        <v>30</v>
      </c>
      <c r="BL100" s="95">
        <v>12.714285714285714</v>
      </c>
      <c r="BM100" s="45">
        <f>INDEX('[3]60-Mile'!$AA$4:$AA$129,MATCH(E100,'[3]60-Mile'!$A$4:$A$129,0))</f>
        <v>2</v>
      </c>
      <c r="BO100" s="20">
        <v>8535519</v>
      </c>
      <c r="BP100" s="38">
        <v>73.291584088741104</v>
      </c>
      <c r="BQ100" s="38">
        <f>INDEX('[3]60-Mile'!$U$4:$U$129,MATCH(E100,'[3]60-Mile'!$A$4:$A$129,0))</f>
        <v>43.69618137297153</v>
      </c>
      <c r="BR100" s="38">
        <v>0.51921095633020742</v>
      </c>
      <c r="BS100" s="38">
        <f>INDEX('[3]60-Mile'!$Z$4:$Z$129,MATCH(E100,'[3]60-Mile'!$A$4:$A$129,0))</f>
        <v>121.64700105784118</v>
      </c>
      <c r="BT100" s="118">
        <f t="shared" ref="BT100:BT128" si="124">-1+((AY100-MIN(AY$4:AY$128))*2/(MAX(AY$4:AY$128)-MIN(AY$4:AY$128)))</f>
        <v>-0.84422167409653548</v>
      </c>
      <c r="BU100" s="266">
        <v>0.69718946113910563</v>
      </c>
      <c r="BV100" s="2">
        <f>'[3]60-Mile'!B100</f>
        <v>178</v>
      </c>
      <c r="BW100" s="2">
        <f>'[3]60-Mile'!C100</f>
        <v>77</v>
      </c>
      <c r="BX100" s="2">
        <f>'[3]60-Mile'!D100</f>
        <v>148</v>
      </c>
      <c r="BY100" s="2">
        <f>'[3]60-Mile'!E100</f>
        <v>153</v>
      </c>
      <c r="BZ100" s="2">
        <f>'[3]60-Mile'!F100</f>
        <v>195</v>
      </c>
      <c r="CA100" s="2">
        <f>'[3]60-Mile'!G100</f>
        <v>182</v>
      </c>
      <c r="CB100" s="2">
        <f>'[3]60-Mile'!H100</f>
        <v>101</v>
      </c>
      <c r="CC100" s="2">
        <f>'[3]60-Mile'!I100</f>
        <v>1</v>
      </c>
      <c r="CD100" s="2">
        <f>'[3]60-Mile'!J100</f>
        <v>3</v>
      </c>
      <c r="CE100" s="2">
        <f>'[3]60-Mile'!K100</f>
        <v>4</v>
      </c>
      <c r="CF100" s="2">
        <f>'[3]60-Mile'!L100</f>
        <v>3</v>
      </c>
      <c r="CG100" s="2">
        <f>'[3]60-Mile'!M100</f>
        <v>2</v>
      </c>
      <c r="CH100" s="2">
        <f>'[3]60-Mile'!N100</f>
        <v>1</v>
      </c>
      <c r="CI100" s="2">
        <f>'[3]60-Mile'!O100</f>
        <v>0</v>
      </c>
      <c r="CK100" s="2">
        <v>6838</v>
      </c>
      <c r="CL100" s="2">
        <v>1693</v>
      </c>
      <c r="CM100" s="2">
        <v>3420</v>
      </c>
      <c r="CN100" s="2">
        <v>-1289</v>
      </c>
      <c r="CO100" s="2">
        <v>-4155</v>
      </c>
      <c r="CP100" s="2">
        <v>-1924</v>
      </c>
      <c r="CQ100" s="2">
        <v>2394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5.2481898551143404E-5</v>
      </c>
      <c r="G101" s="31">
        <f t="shared" si="97"/>
        <v>0.82237728938761234</v>
      </c>
      <c r="H101" s="31">
        <f t="shared" si="66"/>
        <v>6.3817300439101781E-5</v>
      </c>
      <c r="I101" s="31">
        <f t="shared" si="103"/>
        <v>3.0138130089681479</v>
      </c>
      <c r="J101" s="31">
        <f t="shared" si="67"/>
        <v>4.4660670822583896E-2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0.74784448880501664</v>
      </c>
      <c r="N101" s="31">
        <f t="shared" si="69"/>
        <v>0.99942178355680633</v>
      </c>
      <c r="O101" s="31">
        <f t="shared" si="104"/>
        <v>3.6327309054581783E-3</v>
      </c>
      <c r="P101" s="31">
        <f t="shared" si="105"/>
        <v>1.0030211480362539</v>
      </c>
      <c r="Q101" s="31">
        <f t="shared" si="106"/>
        <v>1.5866298512305796</v>
      </c>
      <c r="R101" s="31">
        <f t="shared" si="107"/>
        <v>0.5872211511980171</v>
      </c>
      <c r="S101" s="31">
        <f t="shared" si="108"/>
        <v>0.23099850968703425</v>
      </c>
      <c r="T101" s="31">
        <f t="shared" si="102"/>
        <v>0.99639843286378971</v>
      </c>
      <c r="Z101" s="41">
        <f t="shared" si="109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0.8</v>
      </c>
      <c r="AD101" s="41">
        <f t="shared" si="72"/>
        <v>1</v>
      </c>
      <c r="AE101" s="41">
        <f t="shared" si="110"/>
        <v>0.73485551356611079</v>
      </c>
      <c r="AF101" s="41">
        <f t="shared" si="111"/>
        <v>0.26875907174175545</v>
      </c>
      <c r="AG101" s="41">
        <f t="shared" si="112"/>
        <v>0.2776831345826235</v>
      </c>
      <c r="AH101" s="41">
        <f t="shared" si="113"/>
        <v>0.30131680867544536</v>
      </c>
      <c r="AI101" s="41">
        <f t="shared" si="114"/>
        <v>0.12168867306477175</v>
      </c>
      <c r="AJ101" s="41">
        <f t="shared" si="115"/>
        <v>0.11252609689513908</v>
      </c>
      <c r="AK101" s="41">
        <f t="shared" si="116"/>
        <v>5.0042123203135079E-2</v>
      </c>
      <c r="AL101" s="41">
        <f t="shared" si="117"/>
        <v>0</v>
      </c>
      <c r="AM101" s="41">
        <f t="shared" si="118"/>
        <v>0</v>
      </c>
      <c r="AN101" s="41">
        <f t="shared" si="119"/>
        <v>0.5872211511980171</v>
      </c>
      <c r="AO101" s="41">
        <f t="shared" si="120"/>
        <v>1.8163654527290892E-3</v>
      </c>
      <c r="AP101" s="41">
        <f t="shared" si="121"/>
        <v>0</v>
      </c>
      <c r="AQ101" s="41">
        <f t="shared" si="122"/>
        <v>1</v>
      </c>
      <c r="AR101" s="41">
        <f t="shared" ref="AR101:AR128" si="125">((BL101-MIN(BL$4:BL$128))/(MAX(BL$4:BL$128)-MIN(BL$4:BL$128)))</f>
        <v>0.23099850968703425</v>
      </c>
      <c r="AS101" s="41">
        <f t="shared" si="123"/>
        <v>1.5105740181268882E-3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10669</v>
      </c>
      <c r="AZ101" s="46">
        <v>0.1716191418244466</v>
      </c>
      <c r="BA101" s="43">
        <v>2.4300000000000002</v>
      </c>
      <c r="BB101" s="43">
        <v>5.93</v>
      </c>
      <c r="BC101" s="265">
        <f>IF(INDEX('[5]Hospital Capacity'!$I$2:$I$126,MATCH('Data Table'!A101,'[5]Hospital Capacity'!$B$2:$B$126,0))&gt;100,100,INDEX('[5]Hospital Capacity'!$I$2:$I$126,MATCH('Data Table'!A101,'[5]Hospital Capacity'!$B$2:$B$126,0)))</f>
        <v>0.10508372641509435</v>
      </c>
      <c r="BD101" s="45">
        <v>262.1207476377391</v>
      </c>
      <c r="BE101" s="45">
        <f>INDEX('[3]60-Mile'!$S$4:$S$129,MATCH(E101,'[3]60-Mile'!$A$4:$A$129,0))</f>
        <v>142.92741329224944</v>
      </c>
      <c r="BF101" s="47">
        <f t="shared" si="99"/>
        <v>30</v>
      </c>
      <c r="BG101" s="43">
        <f t="shared" si="100"/>
        <v>30</v>
      </c>
      <c r="BH101" s="95">
        <v>1526.4285714285713</v>
      </c>
      <c r="BI101" s="45">
        <f>INDEX('[3]60-Mile'!$V$4:$V$129,MATCH(E101,'[3]60-Mile'!$A$4:$A$129,0))</f>
        <v>2.8571428571428572</v>
      </c>
      <c r="BJ101" s="47">
        <f t="shared" si="101"/>
        <v>30</v>
      </c>
      <c r="BK101" s="47">
        <f t="shared" si="73"/>
        <v>9.3532066849994671</v>
      </c>
      <c r="BL101" s="95">
        <v>22.142857142857142</v>
      </c>
      <c r="BM101" s="45">
        <f>INDEX('[3]60-Mile'!$AA$4:$AA$129,MATCH(E101,'[3]60-Mile'!$A$4:$A$129,0))</f>
        <v>0.14285714285714285</v>
      </c>
      <c r="BO101" s="20">
        <v>28995881</v>
      </c>
      <c r="BP101" s="38">
        <v>32.363062299409769</v>
      </c>
      <c r="BQ101" s="38">
        <f>INDEX('[3]60-Mile'!$U$4:$U$129,MATCH(E101,'[3]60-Mile'!$A$4:$A$129,0))</f>
        <v>37.012977726254462</v>
      </c>
      <c r="BR101" s="38">
        <v>0</v>
      </c>
      <c r="BS101" s="38">
        <f>INDEX('[3]60-Mile'!$Z$4:$Z$129,MATCH(E101,'[3]60-Mile'!$A$4:$A$129,0))</f>
        <v>9.3532066849994671</v>
      </c>
      <c r="BT101" s="118">
        <f t="shared" si="124"/>
        <v>-0.46971102713222146</v>
      </c>
      <c r="BU101" s="266">
        <v>0.89491627358490566</v>
      </c>
      <c r="BV101" s="2">
        <f>'[3]60-Mile'!B101</f>
        <v>7</v>
      </c>
      <c r="BW101" s="2">
        <f>'[3]60-Mile'!C101</f>
        <v>0</v>
      </c>
      <c r="BX101" s="2">
        <f>'[3]60-Mile'!D101</f>
        <v>9</v>
      </c>
      <c r="BY101" s="2">
        <f>'[3]60-Mile'!E101</f>
        <v>0</v>
      </c>
      <c r="BZ101" s="2">
        <f>'[3]60-Mile'!F101</f>
        <v>4</v>
      </c>
      <c r="CA101" s="2">
        <f>'[3]60-Mile'!G101</f>
        <v>0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0</v>
      </c>
      <c r="CG101" s="2">
        <f>'[3]60-Mile'!M101</f>
        <v>1</v>
      </c>
      <c r="CH101" s="2">
        <f>'[3]60-Mile'!N101</f>
        <v>0</v>
      </c>
      <c r="CI101" s="2">
        <f>'[3]60-Mile'!O101</f>
        <v>0</v>
      </c>
      <c r="CK101" s="2">
        <v>3514</v>
      </c>
      <c r="CL101" s="2">
        <v>15297</v>
      </c>
      <c r="CM101" s="2">
        <v>6091</v>
      </c>
      <c r="CN101" s="2">
        <v>12301</v>
      </c>
      <c r="CO101" s="2">
        <v>-7081</v>
      </c>
      <c r="CP101" s="2">
        <v>13490</v>
      </c>
      <c r="CQ101" s="2">
        <v>10669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1.2547903190716319E-3</v>
      </c>
      <c r="G102" s="31">
        <f t="shared" si="97"/>
        <v>0.58861026638553604</v>
      </c>
      <c r="H102" s="31">
        <f t="shared" si="66"/>
        <v>2.1317846302221174E-3</v>
      </c>
      <c r="I102" s="31">
        <f t="shared" si="103"/>
        <v>3.1885888052778064</v>
      </c>
      <c r="J102" s="31">
        <f t="shared" si="67"/>
        <v>0.15840396423987005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0.75920726221923251</v>
      </c>
      <c r="N102" s="31">
        <f t="shared" si="69"/>
        <v>3.0533998538217543E-2</v>
      </c>
      <c r="O102" s="31">
        <f t="shared" si="104"/>
        <v>6.0848242666424482E-2</v>
      </c>
      <c r="P102" s="31">
        <f t="shared" si="105"/>
        <v>1.5105740181268883E-2</v>
      </c>
      <c r="Q102" s="31">
        <f t="shared" si="106"/>
        <v>1.1539380938873589</v>
      </c>
      <c r="R102" s="31">
        <f t="shared" si="107"/>
        <v>1.1439272927568163</v>
      </c>
      <c r="S102" s="31">
        <f t="shared" si="108"/>
        <v>1.0401591369097383</v>
      </c>
      <c r="T102" s="31">
        <f t="shared" si="102"/>
        <v>0.66271503484192951</v>
      </c>
      <c r="Z102" s="41">
        <f t="shared" si="109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10"/>
        <v>0.93568826231585622</v>
      </c>
      <c r="AF102" s="41">
        <f t="shared" si="111"/>
        <v>0.57325592549560589</v>
      </c>
      <c r="AG102" s="41">
        <f t="shared" si="112"/>
        <v>0.12947189097103917</v>
      </c>
      <c r="AH102" s="41">
        <f t="shared" si="113"/>
        <v>0.16576297443841981</v>
      </c>
      <c r="AI102" s="41">
        <f t="shared" si="114"/>
        <v>0.14668770048803853</v>
      </c>
      <c r="AJ102" s="41">
        <f t="shared" si="115"/>
        <v>0.14906036798213515</v>
      </c>
      <c r="AK102" s="41">
        <f t="shared" si="116"/>
        <v>7.9549178152321084E-2</v>
      </c>
      <c r="AL102" s="41">
        <f t="shared" si="117"/>
        <v>1</v>
      </c>
      <c r="AM102" s="41">
        <f t="shared" si="118"/>
        <v>0</v>
      </c>
      <c r="AN102" s="41">
        <f t="shared" si="119"/>
        <v>0.14392729275681632</v>
      </c>
      <c r="AO102" s="41">
        <f t="shared" si="120"/>
        <v>3.0424121333212241E-2</v>
      </c>
      <c r="AP102" s="41">
        <f t="shared" si="121"/>
        <v>0.99843037386949973</v>
      </c>
      <c r="AQ102" s="41">
        <f t="shared" si="122"/>
        <v>0</v>
      </c>
      <c r="AR102" s="41">
        <f t="shared" si="125"/>
        <v>4.1728763040238447E-2</v>
      </c>
      <c r="AS102" s="41">
        <f t="shared" si="123"/>
        <v>7.5528700906344415E-3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1794</v>
      </c>
      <c r="AZ102" s="46">
        <v>0.21347945783937411</v>
      </c>
      <c r="BA102" s="43">
        <v>1.56</v>
      </c>
      <c r="BB102" s="43">
        <v>4.18</v>
      </c>
      <c r="BC102" s="265">
        <f>IF(INDEX('[5]Hospital Capacity'!$I$2:$I$126,MATCH('Data Table'!A102,'[5]Hospital Capacity'!$B$2:$B$126,0))&gt;100,100,INDEX('[5]Hospital Capacity'!$I$2:$I$126,MATCH('Data Table'!A102,'[5]Hospital Capacity'!$B$2:$B$126,0)))</f>
        <v>0.12667152823944103</v>
      </c>
      <c r="BD102" s="45">
        <v>331.68816442519392</v>
      </c>
      <c r="BE102" s="45">
        <f>INDEX('[3]60-Mile'!$S$4:$S$129,MATCH(E102,'[3]60-Mile'!$A$4:$A$129,0))</f>
        <v>214.45131733058994</v>
      </c>
      <c r="BF102" s="47">
        <f t="shared" si="99"/>
        <v>20.201219736819905</v>
      </c>
      <c r="BG102" s="43">
        <f t="shared" si="100"/>
        <v>30</v>
      </c>
      <c r="BH102" s="95">
        <v>376.71428571428572</v>
      </c>
      <c r="BI102" s="45">
        <f>INDEX('[3]60-Mile'!$V$4:$V$129,MATCH(E102,'[3]60-Mile'!$A$4:$A$129,0))</f>
        <v>47.857142857142854</v>
      </c>
      <c r="BJ102" s="47">
        <f t="shared" si="101"/>
        <v>0.38685280723454157</v>
      </c>
      <c r="BK102" s="47">
        <f t="shared" si="73"/>
        <v>30</v>
      </c>
      <c r="BL102" s="95">
        <v>4</v>
      </c>
      <c r="BM102" s="45">
        <f>INDEX('[3]60-Mile'!$AA$4:$AA$129,MATCH(E102,'[3]60-Mile'!$A$4:$A$129,0))</f>
        <v>0.7142857142857143</v>
      </c>
      <c r="BO102" s="20">
        <v>3017804</v>
      </c>
      <c r="BP102" s="38">
        <v>20.201219736819905</v>
      </c>
      <c r="BQ102" s="38">
        <f>INDEX('[3]60-Mile'!$U$4:$U$129,MATCH(E102,'[3]60-Mile'!$A$4:$A$129,0))</f>
        <v>33.225374074922271</v>
      </c>
      <c r="BR102" s="38">
        <v>0.38685280723454157</v>
      </c>
      <c r="BS102" s="38">
        <f>INDEX('[3]60-Mile'!$Z$4:$Z$129,MATCH(E102,'[3]60-Mile'!$A$4:$A$129,0))</f>
        <v>73.403740976460981</v>
      </c>
      <c r="BT102" s="118">
        <f t="shared" si="124"/>
        <v>-0.87137652463171233</v>
      </c>
      <c r="BU102" s="266">
        <v>0.87332847176055894</v>
      </c>
      <c r="BV102" s="2">
        <f>'[3]60-Mile'!B102</f>
        <v>88</v>
      </c>
      <c r="BW102" s="2">
        <f>'[3]60-Mile'!C102</f>
        <v>52</v>
      </c>
      <c r="BX102" s="2">
        <f>'[3]60-Mile'!D102</f>
        <v>46</v>
      </c>
      <c r="BY102" s="2">
        <f>'[3]60-Mile'!E102</f>
        <v>39</v>
      </c>
      <c r="BZ102" s="2">
        <f>'[3]60-Mile'!F102</f>
        <v>40</v>
      </c>
      <c r="CA102" s="2">
        <f>'[3]60-Mile'!G102</f>
        <v>26</v>
      </c>
      <c r="CB102" s="2">
        <f>'[3]60-Mile'!H102</f>
        <v>44</v>
      </c>
      <c r="CC102" s="2">
        <f>'[3]60-Mile'!I102</f>
        <v>1</v>
      </c>
      <c r="CD102" s="2">
        <f>'[3]60-Mile'!J102</f>
        <v>0</v>
      </c>
      <c r="CE102" s="2">
        <f>'[3]60-Mile'!K102</f>
        <v>2</v>
      </c>
      <c r="CF102" s="2">
        <f>'[3]60-Mile'!L102</f>
        <v>0</v>
      </c>
      <c r="CG102" s="2">
        <f>'[3]60-Mile'!M102</f>
        <v>1</v>
      </c>
      <c r="CH102" s="2">
        <f>'[3]60-Mile'!N102</f>
        <v>0</v>
      </c>
      <c r="CI102" s="2">
        <f>'[3]60-Mile'!O102</f>
        <v>1</v>
      </c>
      <c r="CK102" s="2">
        <v>3004</v>
      </c>
      <c r="CL102" s="2">
        <v>0</v>
      </c>
      <c r="CM102" s="2">
        <v>-709</v>
      </c>
      <c r="CN102" s="2">
        <v>4646</v>
      </c>
      <c r="CO102" s="2">
        <v>266</v>
      </c>
      <c r="CP102" s="2">
        <v>-2826</v>
      </c>
      <c r="CQ102" s="2">
        <v>1794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0.13904746038284468</v>
      </c>
      <c r="G103" s="31">
        <f t="shared" si="97"/>
        <v>1.2069067837874692</v>
      </c>
      <c r="H103" s="31">
        <f t="shared" si="66"/>
        <v>0.11520977614069847</v>
      </c>
      <c r="I103" s="31">
        <f t="shared" si="103"/>
        <v>3.1166890011339037</v>
      </c>
      <c r="J103" s="31">
        <f t="shared" si="67"/>
        <v>0.35750744785019983</v>
      </c>
      <c r="K103" s="31">
        <f t="shared" si="63"/>
        <v>1</v>
      </c>
      <c r="L103" s="31">
        <f t="shared" si="64"/>
        <v>1</v>
      </c>
      <c r="M103" s="31">
        <f t="shared" si="68"/>
        <v>2.8428946596052151</v>
      </c>
      <c r="N103" s="31">
        <f t="shared" si="69"/>
        <v>-0.36449284292493056</v>
      </c>
      <c r="O103" s="31">
        <f t="shared" si="104"/>
        <v>1.8120061756425392</v>
      </c>
      <c r="P103" s="31">
        <f t="shared" si="105"/>
        <v>0.91238670694864055</v>
      </c>
      <c r="Q103" s="31">
        <f t="shared" si="106"/>
        <v>3.2073875025301457</v>
      </c>
      <c r="R103" s="31">
        <f t="shared" si="107"/>
        <v>1</v>
      </c>
      <c r="S103" s="31">
        <f t="shared" si="108"/>
        <v>1.5761372999251777</v>
      </c>
      <c r="T103" s="31">
        <f t="shared" si="102"/>
        <v>2.4193551766141663</v>
      </c>
      <c r="Z103" s="41">
        <f t="shared" si="109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10"/>
        <v>0.22149306419859249</v>
      </c>
      <c r="AF103" s="41">
        <f t="shared" si="111"/>
        <v>0.19184021140564422</v>
      </c>
      <c r="AG103" s="41">
        <f t="shared" si="112"/>
        <v>0.42078364565587728</v>
      </c>
      <c r="AH103" s="41">
        <f t="shared" si="113"/>
        <v>0.2161115414407436</v>
      </c>
      <c r="AI103" s="41">
        <f t="shared" si="114"/>
        <v>0.28500579834542422</v>
      </c>
      <c r="AJ103" s="41">
        <f t="shared" si="115"/>
        <v>0.15040304577190644</v>
      </c>
      <c r="AK103" s="41">
        <f t="shared" si="116"/>
        <v>0.20710440207829336</v>
      </c>
      <c r="AL103" s="41">
        <f t="shared" si="117"/>
        <v>0</v>
      </c>
      <c r="AM103" s="41">
        <f t="shared" si="118"/>
        <v>0</v>
      </c>
      <c r="AN103" s="41">
        <f t="shared" si="119"/>
        <v>1</v>
      </c>
      <c r="AO103" s="41">
        <f t="shared" si="120"/>
        <v>0.90600308782126959</v>
      </c>
      <c r="AP103" s="41">
        <f t="shared" si="121"/>
        <v>0.96361867101310605</v>
      </c>
      <c r="AQ103" s="41">
        <f t="shared" si="122"/>
        <v>0</v>
      </c>
      <c r="AR103" s="41">
        <f t="shared" si="125"/>
        <v>0.61251862891207154</v>
      </c>
      <c r="AS103" s="41">
        <f t="shared" si="123"/>
        <v>0.45619335347432027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33355</v>
      </c>
      <c r="AZ103" s="46">
        <v>0.16104481975351789</v>
      </c>
      <c r="BA103" s="43">
        <v>3.27</v>
      </c>
      <c r="BB103" s="43">
        <v>4.83</v>
      </c>
      <c r="BC103" s="265">
        <f>IF(INDEX('[5]Hospital Capacity'!$I$2:$I$126,MATCH('Data Table'!A103,'[5]Hospital Capacity'!$B$2:$B$126,0))&gt;100,100,INDEX('[5]Hospital Capacity'!$I$2:$I$126,MATCH('Data Table'!A103,'[5]Hospital Capacity'!$B$2:$B$126,0)))</f>
        <v>0.2461155223880597</v>
      </c>
      <c r="BD103" s="45">
        <v>334.24484949466904</v>
      </c>
      <c r="BE103" s="45">
        <f>INDEX('[3]60-Mile'!$S$4:$S$129,MATCH(E103,'[3]60-Mile'!$A$4:$A$129,0))</f>
        <v>523.64000496415383</v>
      </c>
      <c r="BF103" s="47">
        <f t="shared" si="99"/>
        <v>30</v>
      </c>
      <c r="BG103" s="43">
        <f t="shared" si="100"/>
        <v>30</v>
      </c>
      <c r="BH103" s="95">
        <v>2597</v>
      </c>
      <c r="BI103" s="45">
        <f>INDEX('[3]60-Mile'!$V$4:$V$129,MATCH(E103,'[3]60-Mile'!$A$4:$A$129,0))</f>
        <v>1425.1428571428571</v>
      </c>
      <c r="BJ103" s="47">
        <f t="shared" si="101"/>
        <v>1.4193575343512879</v>
      </c>
      <c r="BK103" s="47">
        <f t="shared" si="73"/>
        <v>30</v>
      </c>
      <c r="BL103" s="95">
        <v>58.714285714285715</v>
      </c>
      <c r="BM103" s="45">
        <f>INDEX('[3]60-Mile'!$AA$4:$AA$129,MATCH(E103,'[3]60-Mile'!$A$4:$A$129,0))</f>
        <v>43.142857142857146</v>
      </c>
      <c r="BO103" s="20">
        <v>39512223</v>
      </c>
      <c r="BP103" s="38">
        <v>42.291891688556873</v>
      </c>
      <c r="BQ103" s="38">
        <f>INDEX('[3]60-Mile'!$U$4:$U$129,MATCH(E103,'[3]60-Mile'!$A$4:$A$129,0))</f>
        <v>35.462770972676537</v>
      </c>
      <c r="BR103" s="38">
        <v>1.4193575343512879</v>
      </c>
      <c r="BS103" s="38">
        <f>INDEX('[3]60-Mile'!$Z$4:$Z$129,MATCH(E103,'[3]60-Mile'!$A$4:$A$129,0))</f>
        <v>45.714705451792604</v>
      </c>
      <c r="BT103" s="118">
        <f t="shared" si="124"/>
        <v>0.55701387160281501</v>
      </c>
      <c r="BU103" s="266">
        <v>0.75388447761194033</v>
      </c>
      <c r="BV103" s="2">
        <f>'[3]60-Mile'!B103</f>
        <v>1270</v>
      </c>
      <c r="BW103" s="2">
        <f>'[3]60-Mile'!C103</f>
        <v>1292</v>
      </c>
      <c r="BX103" s="2">
        <f>'[3]60-Mile'!D103</f>
        <v>1591</v>
      </c>
      <c r="BY103" s="2">
        <f>'[3]60-Mile'!E103</f>
        <v>1693</v>
      </c>
      <c r="BZ103" s="2">
        <f>'[3]60-Mile'!F103</f>
        <v>1505</v>
      </c>
      <c r="CA103" s="2">
        <f>'[3]60-Mile'!G103</f>
        <v>1720</v>
      </c>
      <c r="CB103" s="2">
        <f>'[3]60-Mile'!H103</f>
        <v>905</v>
      </c>
      <c r="CC103" s="2">
        <f>'[3]60-Mile'!I103</f>
        <v>62</v>
      </c>
      <c r="CD103" s="2">
        <f>'[3]60-Mile'!J103</f>
        <v>55</v>
      </c>
      <c r="CE103" s="2">
        <f>'[3]60-Mile'!K103</f>
        <v>49</v>
      </c>
      <c r="CF103" s="2">
        <f>'[3]60-Mile'!L103</f>
        <v>43</v>
      </c>
      <c r="CG103" s="2">
        <f>'[3]60-Mile'!M103</f>
        <v>57</v>
      </c>
      <c r="CH103" s="2">
        <f>'[3]60-Mile'!N103</f>
        <v>26</v>
      </c>
      <c r="CI103" s="2">
        <f>'[3]60-Mile'!O103</f>
        <v>10</v>
      </c>
      <c r="CK103" s="2">
        <v>35933</v>
      </c>
      <c r="CL103" s="2">
        <v>30177</v>
      </c>
      <c r="CM103" s="2">
        <v>24852</v>
      </c>
      <c r="CN103" s="2">
        <v>38687</v>
      </c>
      <c r="CO103" s="2">
        <v>25958</v>
      </c>
      <c r="CP103" s="2">
        <v>43902</v>
      </c>
      <c r="CQ103" s="2">
        <v>33355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3.6313773963832299E-2</v>
      </c>
      <c r="G104" s="31">
        <f t="shared" si="97"/>
        <v>1.6550675103947574</v>
      </c>
      <c r="H104" s="31">
        <f t="shared" si="66"/>
        <v>2.1940962369064294E-2</v>
      </c>
      <c r="I104" s="31">
        <f t="shared" si="103"/>
        <v>3.1851355530357695</v>
      </c>
      <c r="J104" s="31">
        <f t="shared" si="67"/>
        <v>0.2934878515738964</v>
      </c>
      <c r="K104" s="31">
        <f t="shared" si="63"/>
        <v>1</v>
      </c>
      <c r="L104" s="31">
        <f t="shared" si="64"/>
        <v>1</v>
      </c>
      <c r="M104" s="31">
        <f t="shared" si="68"/>
        <v>1.0890636964343166</v>
      </c>
      <c r="N104" s="31">
        <f t="shared" si="69"/>
        <v>0.57496105366111228</v>
      </c>
      <c r="O104" s="31">
        <f t="shared" si="104"/>
        <v>1.5041317465107849</v>
      </c>
      <c r="P104" s="31">
        <f t="shared" si="105"/>
        <v>0.18126888217522658</v>
      </c>
      <c r="Q104" s="31">
        <f t="shared" si="106"/>
        <v>0.51410264277320428</v>
      </c>
      <c r="R104" s="31">
        <f t="shared" si="107"/>
        <v>0.386780501239328</v>
      </c>
      <c r="S104" s="31">
        <f t="shared" si="108"/>
        <v>1.1922503725782414</v>
      </c>
      <c r="T104" s="31">
        <f t="shared" si="102"/>
        <v>0.70239381412855095</v>
      </c>
      <c r="Z104" s="41">
        <f t="shared" si="109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10"/>
        <v>1</v>
      </c>
      <c r="AF104" s="41">
        <f t="shared" si="111"/>
        <v>0.42370274322629753</v>
      </c>
      <c r="AG104" s="41">
        <f t="shared" si="112"/>
        <v>0.37308347529812613</v>
      </c>
      <c r="AH104" s="41">
        <f t="shared" si="113"/>
        <v>0.14872192099147946</v>
      </c>
      <c r="AI104" s="41">
        <f t="shared" si="114"/>
        <v>0.56663105705257588</v>
      </c>
      <c r="AJ104" s="41">
        <f t="shared" si="115"/>
        <v>0.17626632207691714</v>
      </c>
      <c r="AK104" s="41">
        <f t="shared" si="116"/>
        <v>0.11722152949697927</v>
      </c>
      <c r="AL104" s="41">
        <f t="shared" si="117"/>
        <v>0</v>
      </c>
      <c r="AM104" s="41">
        <f t="shared" si="118"/>
        <v>0.71800877856963519</v>
      </c>
      <c r="AN104" s="41">
        <f t="shared" si="119"/>
        <v>0.386780501239328</v>
      </c>
      <c r="AO104" s="41">
        <f t="shared" si="120"/>
        <v>0.39306148397057489</v>
      </c>
      <c r="AP104" s="41">
        <f t="shared" si="121"/>
        <v>1</v>
      </c>
      <c r="AQ104" s="41">
        <f t="shared" si="122"/>
        <v>0</v>
      </c>
      <c r="AR104" s="41">
        <f t="shared" si="125"/>
        <v>0.1922503725782414</v>
      </c>
      <c r="AS104" s="41">
        <f t="shared" si="123"/>
        <v>9.0634441087613288E-2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-1048</v>
      </c>
      <c r="AZ104" s="46">
        <v>0.1929198251415202</v>
      </c>
      <c r="BA104" s="43">
        <v>2.99</v>
      </c>
      <c r="BB104" s="43">
        <v>3.96</v>
      </c>
      <c r="BC104" s="265">
        <f>IF(INDEX('[5]Hospital Capacity'!$I$2:$I$126,MATCH('Data Table'!A104,'[5]Hospital Capacity'!$B$2:$B$126,0))&gt;100,100,INDEX('[5]Hospital Capacity'!$I$2:$I$126,MATCH('Data Table'!A104,'[5]Hospital Capacity'!$B$2:$B$126,0)))</f>
        <v>0.48931179441750522</v>
      </c>
      <c r="BD104" s="45">
        <v>383.49289163886289</v>
      </c>
      <c r="BE104" s="45">
        <f>INDEX('[3]60-Mile'!$S$4:$S$129,MATCH(E104,'[3]60-Mile'!$A$4:$A$129,0))</f>
        <v>305.7675685496331</v>
      </c>
      <c r="BF104" s="47">
        <f t="shared" si="99"/>
        <v>30</v>
      </c>
      <c r="BG104" s="43">
        <f t="shared" si="100"/>
        <v>16.612942946268792</v>
      </c>
      <c r="BH104" s="95">
        <v>1006.5714285714286</v>
      </c>
      <c r="BI104" s="45">
        <f>INDEX('[3]60-Mile'!$V$4:$V$129,MATCH(E104,'[3]60-Mile'!$A$4:$A$129,0))</f>
        <v>618.28571428571433</v>
      </c>
      <c r="BJ104" s="47">
        <f t="shared" si="101"/>
        <v>0.3402981642102389</v>
      </c>
      <c r="BK104" s="47">
        <f t="shared" si="73"/>
        <v>30</v>
      </c>
      <c r="BL104" s="95">
        <v>18.428571428571427</v>
      </c>
      <c r="BM104" s="45">
        <f>INDEX('[3]60-Mile'!$AA$4:$AA$129,MATCH(E104,'[3]60-Mile'!$A$4:$A$129,0))</f>
        <v>8.5714285714285712</v>
      </c>
      <c r="BO104" s="20">
        <v>7278717</v>
      </c>
      <c r="BP104" s="38">
        <v>31.388870332014847</v>
      </c>
      <c r="BQ104" s="38">
        <f>INDEX('[3]60-Mile'!$U$4:$U$129,MATCH(E104,'[3]60-Mile'!$A$4:$A$129,0))</f>
        <v>16.612942946268792</v>
      </c>
      <c r="BR104" s="38">
        <v>0.3402981642102389</v>
      </c>
      <c r="BS104" s="38">
        <f>INDEX('[3]60-Mile'!$Z$4:$Z$129,MATCH(E104,'[3]60-Mile'!$A$4:$A$129,0))</f>
        <v>42.673823193176446</v>
      </c>
      <c r="BT104" s="118">
        <f t="shared" si="124"/>
        <v>-1</v>
      </c>
      <c r="BU104" s="266">
        <v>0.51068820558249484</v>
      </c>
      <c r="BV104" s="2">
        <f>'[3]60-Mile'!B104</f>
        <v>643</v>
      </c>
      <c r="BW104" s="2">
        <f>'[3]60-Mile'!C104</f>
        <v>563</v>
      </c>
      <c r="BX104" s="2">
        <f>'[3]60-Mile'!D104</f>
        <v>169</v>
      </c>
      <c r="BY104" s="2">
        <f>'[3]60-Mile'!E104</f>
        <v>932</v>
      </c>
      <c r="BZ104" s="2">
        <f>'[3]60-Mile'!F104</f>
        <v>719</v>
      </c>
      <c r="CA104" s="2">
        <f>'[3]60-Mile'!G104</f>
        <v>782</v>
      </c>
      <c r="CB104" s="2">
        <f>'[3]60-Mile'!H104</f>
        <v>520</v>
      </c>
      <c r="CC104" s="2">
        <f>'[3]60-Mile'!I104</f>
        <v>15</v>
      </c>
      <c r="CD104" s="2">
        <f>'[3]60-Mile'!J104</f>
        <v>18</v>
      </c>
      <c r="CE104" s="2">
        <f>'[3]60-Mile'!K104</f>
        <v>6</v>
      </c>
      <c r="CF104" s="2">
        <f>'[3]60-Mile'!L104</f>
        <v>9</v>
      </c>
      <c r="CG104" s="2">
        <f>'[3]60-Mile'!M104</f>
        <v>10</v>
      </c>
      <c r="CH104" s="2">
        <f>'[3]60-Mile'!N104</f>
        <v>1</v>
      </c>
      <c r="CI104" s="2">
        <f>'[3]60-Mile'!O104</f>
        <v>1</v>
      </c>
      <c r="CK104" s="2">
        <v>-3138</v>
      </c>
      <c r="CL104" s="2">
        <v>30</v>
      </c>
      <c r="CM104" s="2">
        <v>-1680</v>
      </c>
      <c r="CN104" s="2">
        <v>-3409</v>
      </c>
      <c r="CO104" s="2">
        <v>-4405</v>
      </c>
      <c r="CP104" s="2">
        <v>-1430</v>
      </c>
      <c r="CQ104" s="2">
        <v>-1048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6.4761402422390804E-3</v>
      </c>
      <c r="G105" s="31">
        <f t="shared" si="97"/>
        <v>0.78254809517004009</v>
      </c>
      <c r="H105" s="31">
        <f t="shared" si="66"/>
        <v>8.2757089081302772E-3</v>
      </c>
      <c r="I105" s="31">
        <f t="shared" si="103"/>
        <v>2.767250798886713</v>
      </c>
      <c r="J105" s="31">
        <f t="shared" si="67"/>
        <v>0.19440625355410934</v>
      </c>
      <c r="K105" s="31">
        <f t="shared" si="63"/>
        <v>1</v>
      </c>
      <c r="L105" s="31">
        <f t="shared" si="64"/>
        <v>0.99060844937877834</v>
      </c>
      <c r="M105" s="31">
        <f t="shared" si="68"/>
        <v>0.7693472183459541</v>
      </c>
      <c r="N105" s="31">
        <f t="shared" si="69"/>
        <v>0.16478778880206943</v>
      </c>
      <c r="O105" s="31">
        <f t="shared" si="104"/>
        <v>0.381714219458822</v>
      </c>
      <c r="P105" s="31">
        <f t="shared" si="105"/>
        <v>0.15105740181268884</v>
      </c>
      <c r="Q105" s="31">
        <f t="shared" si="106"/>
        <v>0.61185329358363028</v>
      </c>
      <c r="R105" s="31">
        <f t="shared" si="107"/>
        <v>0.46978793720738093</v>
      </c>
      <c r="S105" s="31">
        <f t="shared" si="108"/>
        <v>1.350434613312071</v>
      </c>
      <c r="T105" s="31">
        <f t="shared" si="102"/>
        <v>0.94047265921077028</v>
      </c>
      <c r="Z105" s="41">
        <f t="shared" si="109"/>
        <v>0.66549840222657464</v>
      </c>
      <c r="AA105" s="41">
        <f t="shared" si="70"/>
        <v>0.8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10"/>
        <v>0.68674617003462246</v>
      </c>
      <c r="AF105" s="41">
        <f t="shared" si="111"/>
        <v>0.37654896162734852</v>
      </c>
      <c r="AG105" s="41">
        <f t="shared" si="112"/>
        <v>0.29131175468483811</v>
      </c>
      <c r="AH105" s="41">
        <f t="shared" si="113"/>
        <v>0.16808675445391169</v>
      </c>
      <c r="AI105" s="41">
        <f t="shared" si="114"/>
        <v>0.16157479301564517</v>
      </c>
      <c r="AJ105" s="41">
        <f t="shared" si="115"/>
        <v>0.13246915196795969</v>
      </c>
      <c r="AK105" s="41">
        <f t="shared" si="116"/>
        <v>6.3780187189225651E-2</v>
      </c>
      <c r="AL105" s="41">
        <f t="shared" si="117"/>
        <v>0</v>
      </c>
      <c r="AM105" s="41">
        <f t="shared" si="118"/>
        <v>0.10290212246490682</v>
      </c>
      <c r="AN105" s="41">
        <f t="shared" si="119"/>
        <v>0.46978793720738093</v>
      </c>
      <c r="AO105" s="41">
        <f t="shared" si="120"/>
        <v>0.13940604849695759</v>
      </c>
      <c r="AP105" s="41">
        <f t="shared" si="121"/>
        <v>0.99574012747004426</v>
      </c>
      <c r="AQ105" s="41">
        <f t="shared" si="122"/>
        <v>0</v>
      </c>
      <c r="AR105" s="41">
        <f t="shared" si="125"/>
        <v>0.35469448584202679</v>
      </c>
      <c r="AS105" s="41">
        <f t="shared" si="123"/>
        <v>7.552870090634442E-2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12795</v>
      </c>
      <c r="AZ105" s="46">
        <v>0.18643741924898996</v>
      </c>
      <c r="BA105" s="43">
        <v>2.5099999999999998</v>
      </c>
      <c r="BB105" s="43">
        <v>4.21</v>
      </c>
      <c r="BC105" s="265">
        <f>IF(INDEX('[5]Hospital Capacity'!$I$2:$I$126,MATCH('Data Table'!A105,'[5]Hospital Capacity'!$B$2:$B$126,0))&gt;100,100,INDEX('[5]Hospital Capacity'!$I$2:$I$126,MATCH('Data Table'!A105,'[5]Hospital Capacity'!$B$2:$B$126,0)))</f>
        <v>0.13952721249408426</v>
      </c>
      <c r="BD105" s="45">
        <v>300.09568960284378</v>
      </c>
      <c r="BE105" s="45">
        <f>INDEX('[3]60-Mile'!$S$4:$S$129,MATCH(E105,'[3]60-Mile'!$A$4:$A$129,0))</f>
        <v>176.22792301461433</v>
      </c>
      <c r="BF105" s="47">
        <f t="shared" si="99"/>
        <v>30</v>
      </c>
      <c r="BG105" s="43">
        <f t="shared" si="100"/>
        <v>28.0814209721335</v>
      </c>
      <c r="BH105" s="95">
        <v>1221.8571428571429</v>
      </c>
      <c r="BI105" s="45">
        <f>INDEX('[3]60-Mile'!$V$4:$V$129,MATCH(E105,'[3]60-Mile'!$A$4:$A$129,0))</f>
        <v>219.28571428571428</v>
      </c>
      <c r="BJ105" s="47">
        <f t="shared" si="101"/>
        <v>0.46664471330719803</v>
      </c>
      <c r="BK105" s="47">
        <f t="shared" si="73"/>
        <v>30</v>
      </c>
      <c r="BL105" s="95">
        <v>34</v>
      </c>
      <c r="BM105" s="45">
        <f>INDEX('[3]60-Mile'!$AA$4:$AA$129,MATCH(E105,'[3]60-Mile'!$A$4:$A$129,0))</f>
        <v>7.1428571428571432</v>
      </c>
      <c r="BO105" s="20">
        <v>21477737</v>
      </c>
      <c r="BP105" s="38">
        <v>41.393074044719675</v>
      </c>
      <c r="BQ105" s="38">
        <f>INDEX('[3]60-Mile'!$U$4:$U$129,MATCH(E105,'[3]60-Mile'!$A$4:$A$129,0))</f>
        <v>28.0814209721335</v>
      </c>
      <c r="BR105" s="38">
        <v>0.46664471330719803</v>
      </c>
      <c r="BS105" s="38">
        <f>INDEX('[3]60-Mile'!$Z$4:$Z$129,MATCH(E105,'[3]60-Mile'!$A$4:$A$129,0))</f>
        <v>48.075855642808499</v>
      </c>
      <c r="BT105" s="118">
        <f t="shared" si="124"/>
        <v>-0.37349234006924492</v>
      </c>
      <c r="BU105" s="266">
        <v>0.86047278750591571</v>
      </c>
      <c r="BV105" s="2">
        <f>'[3]60-Mile'!B105</f>
        <v>126</v>
      </c>
      <c r="BW105" s="2">
        <f>'[3]60-Mile'!C105</f>
        <v>207</v>
      </c>
      <c r="BX105" s="2">
        <f>'[3]60-Mile'!D105</f>
        <v>215</v>
      </c>
      <c r="BY105" s="2">
        <f>'[3]60-Mile'!E105</f>
        <v>272</v>
      </c>
      <c r="BZ105" s="2">
        <f>'[3]60-Mile'!F105</f>
        <v>212</v>
      </c>
      <c r="CA105" s="2">
        <f>'[3]60-Mile'!G105</f>
        <v>239</v>
      </c>
      <c r="CB105" s="2">
        <f>'[3]60-Mile'!H105</f>
        <v>264</v>
      </c>
      <c r="CC105" s="2">
        <f>'[3]60-Mile'!I105</f>
        <v>14</v>
      </c>
      <c r="CD105" s="2">
        <f>'[3]60-Mile'!J105</f>
        <v>5</v>
      </c>
      <c r="CE105" s="2">
        <f>'[3]60-Mile'!K105</f>
        <v>9</v>
      </c>
      <c r="CF105" s="2">
        <f>'[3]60-Mile'!L105</f>
        <v>16</v>
      </c>
      <c r="CG105" s="2">
        <f>'[3]60-Mile'!M105</f>
        <v>4</v>
      </c>
      <c r="CH105" s="2">
        <f>'[3]60-Mile'!N105</f>
        <v>1</v>
      </c>
      <c r="CI105" s="2">
        <f>'[3]60-Mile'!O105</f>
        <v>1</v>
      </c>
      <c r="CK105" s="2">
        <v>17991</v>
      </c>
      <c r="CL105" s="2">
        <v>11940</v>
      </c>
      <c r="CM105" s="2">
        <v>14847</v>
      </c>
      <c r="CN105" s="2">
        <v>26545</v>
      </c>
      <c r="CO105" s="2">
        <v>30173</v>
      </c>
      <c r="CP105" s="2">
        <v>8732</v>
      </c>
      <c r="CQ105" s="2">
        <v>12795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6.03220854716047E-19</v>
      </c>
      <c r="G106" s="31">
        <f t="shared" si="97"/>
        <v>5.9752170443169488E-2</v>
      </c>
      <c r="H106" s="31">
        <f t="shared" si="66"/>
        <v>1.0095379803647009E-17</v>
      </c>
      <c r="I106" s="31">
        <f t="shared" si="103"/>
        <v>3.301206061230801</v>
      </c>
      <c r="J106" s="31">
        <f t="shared" si="67"/>
        <v>1.566148267853143E-4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3.6792850952497211E-5</v>
      </c>
      <c r="N106" s="31">
        <f t="shared" si="69"/>
        <v>0</v>
      </c>
      <c r="O106" s="31">
        <f t="shared" si="104"/>
        <v>0</v>
      </c>
      <c r="P106" s="31">
        <f t="shared" si="105"/>
        <v>0</v>
      </c>
      <c r="Q106" s="31">
        <f t="shared" si="106"/>
        <v>3.8556871385293329E-4</v>
      </c>
      <c r="R106" s="31">
        <f t="shared" si="107"/>
        <v>3.8556871385293329E-4</v>
      </c>
      <c r="S106" s="31">
        <f t="shared" si="108"/>
        <v>1.4903129657228016E-3</v>
      </c>
      <c r="T106" s="31">
        <f t="shared" si="102"/>
        <v>0.63238981034647868</v>
      </c>
      <c r="Z106" s="41">
        <f t="shared" si="109"/>
        <v>0.39758787753839808</v>
      </c>
      <c r="AA106" s="41">
        <f t="shared" si="70"/>
        <v>1</v>
      </c>
      <c r="AB106" s="41">
        <v>0.1342074698774553</v>
      </c>
      <c r="AC106" s="41">
        <f t="shared" si="71"/>
        <v>0.8</v>
      </c>
      <c r="AD106" s="41">
        <f t="shared" si="72"/>
        <v>1</v>
      </c>
      <c r="AE106" s="41">
        <f t="shared" si="110"/>
        <v>0.94161707134936978</v>
      </c>
      <c r="AF106" s="41">
        <f t="shared" si="111"/>
        <v>0.63968608002827865</v>
      </c>
      <c r="AG106" s="41">
        <f t="shared" si="112"/>
        <v>1.3628620102214644E-2</v>
      </c>
      <c r="AH106" s="41">
        <f t="shared" si="113"/>
        <v>4.5701006971340032E-2</v>
      </c>
      <c r="AI106" s="41">
        <f t="shared" si="114"/>
        <v>2.1127168480740695E-4</v>
      </c>
      <c r="AJ106" s="41">
        <f t="shared" si="115"/>
        <v>1.6412367014417256E-3</v>
      </c>
      <c r="AK106" s="41">
        <f t="shared" si="116"/>
        <v>0</v>
      </c>
      <c r="AL106" s="41">
        <f t="shared" si="117"/>
        <v>0</v>
      </c>
      <c r="AM106" s="41">
        <f t="shared" si="118"/>
        <v>0</v>
      </c>
      <c r="AN106" s="41">
        <f t="shared" si="119"/>
        <v>3.8556871385293329E-4</v>
      </c>
      <c r="AO106" s="41">
        <f t="shared" si="120"/>
        <v>0</v>
      </c>
      <c r="AP106" s="41">
        <f t="shared" si="121"/>
        <v>0</v>
      </c>
      <c r="AQ106" s="41">
        <f t="shared" si="122"/>
        <v>0</v>
      </c>
      <c r="AR106" s="41">
        <f t="shared" si="125"/>
        <v>1.4903129657228016E-3</v>
      </c>
      <c r="AS106" s="41">
        <f t="shared" si="123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1532</v>
      </c>
      <c r="AZ106" s="46">
        <v>0.22261185847792417</v>
      </c>
      <c r="BA106" s="43">
        <v>0.88</v>
      </c>
      <c r="BB106" s="43">
        <v>2.63</v>
      </c>
      <c r="BC106" s="265">
        <f>IF(INDEX('[5]Hospital Capacity'!$I$2:$I$126,MATCH('Data Table'!A106,'[5]Hospital Capacity'!$B$2:$B$126,0))&gt;100,100,INDEX('[5]Hospital Capacity'!$I$2:$I$126,MATCH('Data Table'!A106,'[5]Hospital Capacity'!$B$2:$B$126,0)))</f>
        <v>1.8244274809160307E-4</v>
      </c>
      <c r="BD106" s="45">
        <v>50.977263588339277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4.4285714285714288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3"/>
        <v>30</v>
      </c>
      <c r="BL106" s="95">
        <v>0.14285714285714285</v>
      </c>
      <c r="BM106" s="45">
        <f>INDEX('[3]60-Mile'!$AA$4:$AA$129,MATCH(E106,'[3]60-Mile'!$A$4:$A$129,0))</f>
        <v>0</v>
      </c>
      <c r="BO106" s="20">
        <v>1068778</v>
      </c>
      <c r="BP106" s="38">
        <v>63.653387086267088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8">
        <f t="shared" si="124"/>
        <v>-0.88323414269873957</v>
      </c>
      <c r="BU106" s="266">
        <v>0.99981755725190835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1216</v>
      </c>
      <c r="CL106" s="2">
        <v>1054</v>
      </c>
      <c r="CM106" s="2">
        <v>1226</v>
      </c>
      <c r="CN106" s="2">
        <v>876</v>
      </c>
      <c r="CO106" s="2">
        <v>574</v>
      </c>
      <c r="CP106" s="2">
        <v>4184</v>
      </c>
      <c r="CQ106" s="2">
        <v>1532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1.3981473426992016E-2</v>
      </c>
      <c r="G107" s="31">
        <f t="shared" si="97"/>
        <v>0.55836094184503426</v>
      </c>
      <c r="H107" s="31">
        <f t="shared" si="66"/>
        <v>2.5040206753703036E-2</v>
      </c>
      <c r="I107" s="31">
        <f t="shared" si="103"/>
        <v>3.0782908978455827</v>
      </c>
      <c r="J107" s="31">
        <f t="shared" si="67"/>
        <v>0.42909018752035438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0.33865716023995013</v>
      </c>
      <c r="N107" s="31">
        <f t="shared" si="69"/>
        <v>0.10421874472803273</v>
      </c>
      <c r="O107" s="31">
        <f t="shared" si="104"/>
        <v>0.1487603305785124</v>
      </c>
      <c r="P107" s="31">
        <f t="shared" si="105"/>
        <v>9.0634441087613288E-2</v>
      </c>
      <c r="Q107" s="31">
        <f t="shared" si="106"/>
        <v>0.2693721130778568</v>
      </c>
      <c r="R107" s="31">
        <f t="shared" si="107"/>
        <v>0.19991938256357797</v>
      </c>
      <c r="S107" s="31">
        <f t="shared" si="108"/>
        <v>0.11624441132637853</v>
      </c>
      <c r="T107" s="31">
        <f t="shared" si="102"/>
        <v>0.76629512667421007</v>
      </c>
      <c r="Z107" s="41">
        <f t="shared" si="109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10"/>
        <v>0.91342128487701113</v>
      </c>
      <c r="AF107" s="41">
        <f t="shared" si="111"/>
        <v>0.39155895731778162</v>
      </c>
      <c r="AG107" s="41">
        <f t="shared" si="112"/>
        <v>0.23339011925042588</v>
      </c>
      <c r="AH107" s="41">
        <f t="shared" si="113"/>
        <v>0.11463981409759876</v>
      </c>
      <c r="AI107" s="41">
        <f t="shared" si="114"/>
        <v>0.10516550424850482</v>
      </c>
      <c r="AJ107" s="41">
        <f t="shared" si="115"/>
        <v>0.20405952975663741</v>
      </c>
      <c r="AK107" s="41">
        <f t="shared" si="116"/>
        <v>0.26165811266375394</v>
      </c>
      <c r="AL107" s="41">
        <f t="shared" si="117"/>
        <v>4.8115471795194598E-2</v>
      </c>
      <c r="AM107" s="41">
        <f t="shared" si="118"/>
        <v>0</v>
      </c>
      <c r="AN107" s="41">
        <f t="shared" si="119"/>
        <v>0.15180391076838337</v>
      </c>
      <c r="AO107" s="41">
        <f t="shared" si="120"/>
        <v>7.43801652892562E-2</v>
      </c>
      <c r="AP107" s="41">
        <f t="shared" si="121"/>
        <v>0</v>
      </c>
      <c r="AQ107" s="41">
        <f t="shared" si="122"/>
        <v>0</v>
      </c>
      <c r="AR107" s="41">
        <f t="shared" si="125"/>
        <v>0.11624441132637853</v>
      </c>
      <c r="AS107" s="41">
        <f t="shared" si="123"/>
        <v>4.5317220543806644E-2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2778</v>
      </c>
      <c r="AZ107" s="46">
        <v>0.18850089923322702</v>
      </c>
      <c r="BA107" s="43">
        <v>2.17</v>
      </c>
      <c r="BB107" s="43">
        <v>3.52</v>
      </c>
      <c r="BC107" s="265">
        <f>IF(INDEX('[5]Hospital Capacity'!$I$2:$I$126,MATCH('Data Table'!A107,'[5]Hospital Capacity'!$B$2:$B$126,0))&gt;100,100,INDEX('[5]Hospital Capacity'!$I$2:$I$126,MATCH('Data Table'!A107,'[5]Hospital Capacity'!$B$2:$B$126,0)))</f>
        <v>9.0815215569595889E-2</v>
      </c>
      <c r="BD107" s="45">
        <v>436.41584876893126</v>
      </c>
      <c r="BE107" s="45">
        <f>INDEX('[3]60-Mile'!$S$4:$S$129,MATCH(E107,'[3]60-Mile'!$A$4:$A$129,0))</f>
        <v>655.87598607339442</v>
      </c>
      <c r="BF107" s="47">
        <f t="shared" si="99"/>
        <v>29.528527064619649</v>
      </c>
      <c r="BG107" s="43">
        <f t="shared" si="100"/>
        <v>30</v>
      </c>
      <c r="BH107" s="95">
        <v>397.14285714285717</v>
      </c>
      <c r="BI107" s="45">
        <f>INDEX('[3]60-Mile'!$V$4:$V$129,MATCH(E107,'[3]60-Mile'!$A$4:$A$129,0))</f>
        <v>117</v>
      </c>
      <c r="BJ107" s="47">
        <f t="shared" si="101"/>
        <v>30</v>
      </c>
      <c r="BK107" s="47">
        <f t="shared" si="73"/>
        <v>30</v>
      </c>
      <c r="BL107" s="95">
        <v>11.142857142857142</v>
      </c>
      <c r="BM107" s="45">
        <f>INDEX('[3]60-Mile'!$AA$4:$AA$129,MATCH(E107,'[3]60-Mile'!$A$4:$A$129,0))</f>
        <v>4.2857142857142856</v>
      </c>
      <c r="BO107" s="20">
        <v>4903185</v>
      </c>
      <c r="BP107" s="38">
        <v>29.528527064619649</v>
      </c>
      <c r="BQ107" s="38">
        <f>INDEX('[3]60-Mile'!$U$4:$U$129,MATCH(E107,'[3]60-Mile'!$A$4:$A$129,0))</f>
        <v>35.767052421212625</v>
      </c>
      <c r="BR107" s="38">
        <v>-0.80579651365679272</v>
      </c>
      <c r="BS107" s="38">
        <f>INDEX('[3]60-Mile'!$Z$4:$Z$129,MATCH(E107,'[3]60-Mile'!$A$4:$A$129,0))</f>
        <v>36.042542548939579</v>
      </c>
      <c r="BT107" s="118">
        <f t="shared" si="124"/>
        <v>-0.82684256975402226</v>
      </c>
      <c r="BU107" s="266">
        <v>0.90918478443040407</v>
      </c>
      <c r="BV107" s="2">
        <f>'[3]60-Mile'!B107</f>
        <v>86</v>
      </c>
      <c r="BW107" s="2">
        <f>'[3]60-Mile'!C107</f>
        <v>38</v>
      </c>
      <c r="BX107" s="2">
        <f>'[3]60-Mile'!D107</f>
        <v>82</v>
      </c>
      <c r="BY107" s="2">
        <f>'[3]60-Mile'!E107</f>
        <v>108</v>
      </c>
      <c r="BZ107" s="2">
        <f>'[3]60-Mile'!F107</f>
        <v>197</v>
      </c>
      <c r="CA107" s="2">
        <f>'[3]60-Mile'!G107</f>
        <v>141</v>
      </c>
      <c r="CB107" s="2">
        <f>'[3]60-Mile'!H107</f>
        <v>167</v>
      </c>
      <c r="CC107" s="2">
        <f>'[3]60-Mile'!I107</f>
        <v>2</v>
      </c>
      <c r="CD107" s="2">
        <f>'[3]60-Mile'!J107</f>
        <v>0</v>
      </c>
      <c r="CE107" s="2">
        <f>'[3]60-Mile'!K107</f>
        <v>0</v>
      </c>
      <c r="CF107" s="2">
        <f>'[3]60-Mile'!L107</f>
        <v>7</v>
      </c>
      <c r="CG107" s="2">
        <f>'[3]60-Mile'!M107</f>
        <v>6</v>
      </c>
      <c r="CH107" s="2">
        <f>'[3]60-Mile'!N107</f>
        <v>1</v>
      </c>
      <c r="CI107" s="2">
        <f>'[3]60-Mile'!O107</f>
        <v>14</v>
      </c>
      <c r="CK107" s="2">
        <v>5702</v>
      </c>
      <c r="CL107" s="2">
        <v>1495</v>
      </c>
      <c r="CM107" s="2">
        <v>1024</v>
      </c>
      <c r="CN107" s="2">
        <v>-389</v>
      </c>
      <c r="CO107" s="2">
        <v>9352</v>
      </c>
      <c r="CP107" s="2">
        <v>-3825</v>
      </c>
      <c r="CQ107" s="2">
        <v>2778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1.948120460666452E-3</v>
      </c>
      <c r="G108" s="31">
        <f t="shared" si="97"/>
        <v>1.1149772564064486</v>
      </c>
      <c r="H108" s="31">
        <f t="shared" si="66"/>
        <v>1.7472288779640302E-3</v>
      </c>
      <c r="I108" s="31">
        <f t="shared" si="103"/>
        <v>3.261467889908257</v>
      </c>
      <c r="J108" s="31">
        <f t="shared" si="67"/>
        <v>0.24561646646194241</v>
      </c>
      <c r="K108" s="31">
        <f t="shared" si="63"/>
        <v>1</v>
      </c>
      <c r="L108" s="31">
        <f t="shared" si="64"/>
        <v>1</v>
      </c>
      <c r="M108" s="31">
        <f t="shared" si="68"/>
        <v>0.17021798767038171</v>
      </c>
      <c r="N108" s="31">
        <f t="shared" si="69"/>
        <v>6.4358803163441336E-2</v>
      </c>
      <c r="O108" s="31">
        <f t="shared" si="104"/>
        <v>0.13350286077558804</v>
      </c>
      <c r="P108" s="31">
        <f t="shared" si="105"/>
        <v>5.1359516616314195E-2</v>
      </c>
      <c r="Q108" s="31">
        <f t="shared" si="106"/>
        <v>0.10585918450694037</v>
      </c>
      <c r="R108" s="31">
        <f t="shared" si="107"/>
        <v>6.262737537868357E-2</v>
      </c>
      <c r="S108" s="31">
        <f t="shared" si="108"/>
        <v>5.5141579731743662E-2</v>
      </c>
      <c r="T108" s="31">
        <f t="shared" si="102"/>
        <v>0.84174875420311779</v>
      </c>
      <c r="Z108" s="41">
        <f t="shared" si="109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10"/>
        <v>0.92844696883980904</v>
      </c>
      <c r="AF108" s="41">
        <f t="shared" si="111"/>
        <v>0.25955597741545255</v>
      </c>
      <c r="AG108" s="41">
        <f t="shared" si="112"/>
        <v>0.68654173764906301</v>
      </c>
      <c r="AH108" s="41">
        <f t="shared" si="113"/>
        <v>0.31061192873741283</v>
      </c>
      <c r="AI108" s="41">
        <f t="shared" si="114"/>
        <v>5.8911795009986369E-2</v>
      </c>
      <c r="AJ108" s="41">
        <f t="shared" si="115"/>
        <v>0.1367949730767454</v>
      </c>
      <c r="AK108" s="41">
        <f t="shared" si="116"/>
        <v>0.10882149338519702</v>
      </c>
      <c r="AL108" s="41">
        <f t="shared" si="117"/>
        <v>0</v>
      </c>
      <c r="AM108" s="41">
        <f t="shared" si="118"/>
        <v>0</v>
      </c>
      <c r="AN108" s="41">
        <f t="shared" si="119"/>
        <v>6.262737537868357E-2</v>
      </c>
      <c r="AO108" s="41">
        <f t="shared" si="120"/>
        <v>6.675143038779402E-2</v>
      </c>
      <c r="AP108" s="41">
        <f t="shared" si="121"/>
        <v>0</v>
      </c>
      <c r="AQ108" s="41">
        <f t="shared" si="122"/>
        <v>0</v>
      </c>
      <c r="AR108" s="41">
        <f t="shared" si="125"/>
        <v>5.5141579731743662E-2</v>
      </c>
      <c r="AS108" s="41">
        <f t="shared" si="123"/>
        <v>2.5679758308157098E-2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2114</v>
      </c>
      <c r="AZ108" s="46">
        <v>0.17035395818768675</v>
      </c>
      <c r="BA108" s="43">
        <v>4.83</v>
      </c>
      <c r="BB108" s="43">
        <v>6.05</v>
      </c>
      <c r="BC108" s="265">
        <f>IF(INDEX('[5]Hospital Capacity'!$I$2:$I$126,MATCH('Data Table'!A108,'[5]Hospital Capacity'!$B$2:$B$126,0))&gt;100,100,INDEX('[5]Hospital Capacity'!$I$2:$I$126,MATCH('Data Table'!A108,'[5]Hospital Capacity'!$B$2:$B$126,0)))</f>
        <v>5.0873025348516974E-2</v>
      </c>
      <c r="BD108" s="45">
        <v>308.33278291466246</v>
      </c>
      <c r="BE108" s="45">
        <f>INDEX('[3]60-Mile'!$S$4:$S$129,MATCH(E108,'[3]60-Mile'!$A$4:$A$129,0))</f>
        <v>285.40622182044069</v>
      </c>
      <c r="BF108" s="47">
        <f t="shared" si="99"/>
        <v>30</v>
      </c>
      <c r="BG108" s="43">
        <f t="shared" si="100"/>
        <v>30</v>
      </c>
      <c r="BH108" s="95">
        <v>165.85714285714286</v>
      </c>
      <c r="BI108" s="45">
        <f>INDEX('[3]60-Mile'!$V$4:$V$129,MATCH(E108,'[3]60-Mile'!$A$4:$A$129,0))</f>
        <v>105</v>
      </c>
      <c r="BJ108" s="47">
        <f t="shared" si="101"/>
        <v>30</v>
      </c>
      <c r="BK108" s="47">
        <f t="shared" si="73"/>
        <v>30</v>
      </c>
      <c r="BL108" s="95">
        <v>5.2857142857142856</v>
      </c>
      <c r="BM108" s="45">
        <f>INDEX('[3]60-Mile'!$AA$4:$AA$129,MATCH(E108,'[3]60-Mile'!$A$4:$A$129,0))</f>
        <v>2.4285714285714284</v>
      </c>
      <c r="BO108" s="20">
        <v>7614893</v>
      </c>
      <c r="BP108" s="38">
        <v>53.062772414213192</v>
      </c>
      <c r="BQ108" s="38">
        <f>INDEX('[3]60-Mile'!$U$4:$U$129,MATCH(E108,'[3]60-Mile'!$A$4:$A$129,0))</f>
        <v>74.598603424196199</v>
      </c>
      <c r="BR108" s="38">
        <v>-0.63092975357145731</v>
      </c>
      <c r="BS108" s="38">
        <f>INDEX('[3]60-Mile'!$Z$4:$Z$129,MATCH(E108,'[3]60-Mile'!$A$4:$A$129,0))</f>
        <v>192.307361045199</v>
      </c>
      <c r="BT108" s="118">
        <f t="shared" si="124"/>
        <v>-0.85689393767961808</v>
      </c>
      <c r="BU108" s="266">
        <v>0.94912697465148299</v>
      </c>
      <c r="BV108" s="2">
        <f>'[3]60-Mile'!B108</f>
        <v>58</v>
      </c>
      <c r="BW108" s="2">
        <f>'[3]60-Mile'!C108</f>
        <v>66</v>
      </c>
      <c r="BX108" s="2">
        <f>'[3]60-Mile'!D108</f>
        <v>74</v>
      </c>
      <c r="BY108" s="2">
        <f>'[3]60-Mile'!E108</f>
        <v>85</v>
      </c>
      <c r="BZ108" s="2">
        <f>'[3]60-Mile'!F108</f>
        <v>47</v>
      </c>
      <c r="CA108" s="2">
        <f>'[3]60-Mile'!G108</f>
        <v>342</v>
      </c>
      <c r="CB108" s="2">
        <f>'[3]60-Mile'!H108</f>
        <v>63</v>
      </c>
      <c r="CC108" s="2">
        <f>'[3]60-Mile'!I108</f>
        <v>3</v>
      </c>
      <c r="CD108" s="2">
        <f>'[3]60-Mile'!J108</f>
        <v>4</v>
      </c>
      <c r="CE108" s="2">
        <f>'[3]60-Mile'!K108</f>
        <v>2</v>
      </c>
      <c r="CF108" s="2">
        <f>'[3]60-Mile'!L108</f>
        <v>3</v>
      </c>
      <c r="CG108" s="2">
        <f>'[3]60-Mile'!M108</f>
        <v>1</v>
      </c>
      <c r="CH108" s="2">
        <f>'[3]60-Mile'!N108</f>
        <v>2</v>
      </c>
      <c r="CI108" s="2">
        <f>'[3]60-Mile'!O108</f>
        <v>2</v>
      </c>
      <c r="CK108" s="2">
        <v>3236</v>
      </c>
      <c r="CL108" s="2">
        <v>2183</v>
      </c>
      <c r="CM108" s="2">
        <v>815</v>
      </c>
      <c r="CN108" s="2">
        <v>0</v>
      </c>
      <c r="CO108" s="2">
        <v>-2659</v>
      </c>
      <c r="CP108" s="2">
        <v>1598</v>
      </c>
      <c r="CQ108" s="2">
        <v>2114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1.3223154419633119E-5</v>
      </c>
      <c r="G109" s="31">
        <f t="shared" si="97"/>
        <v>0.33542922769503219</v>
      </c>
      <c r="H109" s="31">
        <f t="shared" si="66"/>
        <v>3.9421592776809051E-5</v>
      </c>
      <c r="I109" s="31">
        <f t="shared" si="103"/>
        <v>3.2365220080404082</v>
      </c>
      <c r="J109" s="31">
        <f t="shared" si="67"/>
        <v>0.13137568717166276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2.8098282043059475E-2</v>
      </c>
      <c r="N109" s="31">
        <f t="shared" si="69"/>
        <v>7.613645489377872E-3</v>
      </c>
      <c r="O109" s="31">
        <f t="shared" si="104"/>
        <v>1.6528925619834711E-2</v>
      </c>
      <c r="P109" s="31">
        <f t="shared" si="105"/>
        <v>3.0211480362537764E-3</v>
      </c>
      <c r="Q109" s="31">
        <f t="shared" si="106"/>
        <v>3.5868956139444304E-2</v>
      </c>
      <c r="R109" s="31">
        <f t="shared" si="107"/>
        <v>3.3874965574221982E-2</v>
      </c>
      <c r="S109" s="31">
        <f t="shared" si="108"/>
        <v>2.8315946348733235E-2</v>
      </c>
      <c r="T109" s="31">
        <f t="shared" si="102"/>
        <v>0.66001087708858941</v>
      </c>
      <c r="Z109" s="41">
        <f t="shared" si="109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10"/>
        <v>0.97628476386594554</v>
      </c>
      <c r="AF109" s="41">
        <f t="shared" si="111"/>
        <v>0.53884178133760541</v>
      </c>
      <c r="AG109" s="41">
        <f t="shared" si="112"/>
        <v>6.8143100511073237E-2</v>
      </c>
      <c r="AH109" s="41">
        <f t="shared" si="113"/>
        <v>6.3516653756777675E-2</v>
      </c>
      <c r="AI109" s="41">
        <f t="shared" si="114"/>
        <v>0.10188473671359063</v>
      </c>
      <c r="AJ109" s="41">
        <f t="shared" si="115"/>
        <v>0.1670452888460853</v>
      </c>
      <c r="AK109" s="41">
        <f t="shared" si="116"/>
        <v>3.6118662493144896E-2</v>
      </c>
      <c r="AL109" s="41">
        <f t="shared" si="117"/>
        <v>0</v>
      </c>
      <c r="AM109" s="41">
        <f t="shared" si="118"/>
        <v>0</v>
      </c>
      <c r="AN109" s="41">
        <f t="shared" si="119"/>
        <v>3.3874965574221982E-2</v>
      </c>
      <c r="AO109" s="41">
        <f t="shared" si="120"/>
        <v>8.2644628099173556E-3</v>
      </c>
      <c r="AP109" s="41">
        <f t="shared" si="121"/>
        <v>0</v>
      </c>
      <c r="AQ109" s="41">
        <f t="shared" si="122"/>
        <v>0</v>
      </c>
      <c r="AR109" s="41">
        <f t="shared" si="125"/>
        <v>2.8315946348733235E-2</v>
      </c>
      <c r="AS109" s="41">
        <f t="shared" si="123"/>
        <v>1.5105740181268882E-3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0</v>
      </c>
      <c r="AZ109" s="46">
        <v>0.20874841733081859</v>
      </c>
      <c r="BA109" s="43">
        <v>1.2</v>
      </c>
      <c r="BB109" s="43">
        <v>2.86</v>
      </c>
      <c r="BC109" s="265">
        <f>IF(INDEX('[5]Hospital Capacity'!$I$2:$I$126,MATCH('Data Table'!A109,'[5]Hospital Capacity'!$B$2:$B$126,0))&gt;100,100,INDEX('[5]Hospital Capacity'!$I$2:$I$126,MATCH('Data Table'!A109,'[5]Hospital Capacity'!$B$2:$B$126,0)))</f>
        <v>8.7982122978579283E-2</v>
      </c>
      <c r="BD109" s="45">
        <v>365.93448844935517</v>
      </c>
      <c r="BE109" s="45">
        <f>INDEX('[3]60-Mile'!$S$4:$S$129,MATCH(E109,'[3]60-Mile'!$A$4:$A$129,0))</f>
        <v>109.1775094330568</v>
      </c>
      <c r="BF109" s="47">
        <f t="shared" si="99"/>
        <v>30</v>
      </c>
      <c r="BG109" s="43">
        <f t="shared" si="100"/>
        <v>30</v>
      </c>
      <c r="BH109" s="95">
        <v>91.285714285714292</v>
      </c>
      <c r="BI109" s="45">
        <f>INDEX('[3]60-Mile'!$V$4:$V$129,MATCH(E109,'[3]60-Mile'!$A$4:$A$129,0))</f>
        <v>13</v>
      </c>
      <c r="BJ109" s="47">
        <f t="shared" si="101"/>
        <v>30</v>
      </c>
      <c r="BK109" s="47">
        <f t="shared" si="73"/>
        <v>30</v>
      </c>
      <c r="BL109" s="95">
        <v>2.7142857142857144</v>
      </c>
      <c r="BM109" s="45">
        <f>INDEX('[3]60-Mile'!$AA$4:$AA$129,MATCH(E109,'[3]60-Mile'!$A$4:$A$129,0))</f>
        <v>0.14285714285714285</v>
      </c>
      <c r="BO109" s="20">
        <v>2913314</v>
      </c>
      <c r="BP109" s="38">
        <v>0</v>
      </c>
      <c r="BQ109" s="38">
        <f>INDEX('[3]60-Mile'!$U$4:$U$129,MATCH(E109,'[3]60-Mile'!$A$4:$A$129,0))</f>
        <v>48.172897925717457</v>
      </c>
      <c r="BR109" s="38">
        <v>-1</v>
      </c>
      <c r="BS109" s="38">
        <f>INDEX('[3]60-Mile'!$Z$4:$Z$129,MATCH(E109,'[3]60-Mile'!$A$4:$A$129,0))</f>
        <v>164.6222121731559</v>
      </c>
      <c r="BT109" s="118">
        <f t="shared" si="124"/>
        <v>-0.95256952773189107</v>
      </c>
      <c r="BU109" s="266">
        <v>0.91201787702142068</v>
      </c>
      <c r="BV109" s="2">
        <f>'[3]60-Mile'!B109</f>
        <v>6</v>
      </c>
      <c r="BW109" s="2">
        <f>'[3]60-Mile'!C109</f>
        <v>20</v>
      </c>
      <c r="BX109" s="2">
        <f>'[3]60-Mile'!D109</f>
        <v>9</v>
      </c>
      <c r="BY109" s="2">
        <f>'[3]60-Mile'!E109</f>
        <v>16</v>
      </c>
      <c r="BZ109" s="2">
        <f>'[3]60-Mile'!F109</f>
        <v>7</v>
      </c>
      <c r="CA109" s="2">
        <f>'[3]60-Mile'!G109</f>
        <v>17</v>
      </c>
      <c r="CB109" s="2">
        <f>'[3]60-Mile'!H109</f>
        <v>16</v>
      </c>
      <c r="CC109" s="2">
        <f>'[3]60-Mile'!I109</f>
        <v>0</v>
      </c>
      <c r="CD109" s="2">
        <f>'[3]60-Mile'!J109</f>
        <v>0</v>
      </c>
      <c r="CE109" s="2">
        <f>'[3]60-Mile'!K109</f>
        <v>0</v>
      </c>
      <c r="CF109" s="2">
        <f>'[3]60-Mile'!L109</f>
        <v>0</v>
      </c>
      <c r="CG109" s="2">
        <f>'[3]60-Mile'!M109</f>
        <v>0</v>
      </c>
      <c r="CH109" s="2">
        <f>'[3]60-Mile'!N109</f>
        <v>0</v>
      </c>
      <c r="CI109" s="2">
        <f>'[3]60-Mile'!O109</f>
        <v>1</v>
      </c>
      <c r="CK109" s="2">
        <v>3151</v>
      </c>
      <c r="CL109" s="2">
        <v>0</v>
      </c>
      <c r="CM109" s="2">
        <v>3370</v>
      </c>
      <c r="CN109" s="2">
        <v>0</v>
      </c>
      <c r="CO109" s="2">
        <v>0</v>
      </c>
      <c r="CP109" s="2">
        <v>3286</v>
      </c>
      <c r="CQ109" s="2">
        <v>0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1.2963168433588619E-11</v>
      </c>
      <c r="G110" s="31">
        <f t="shared" si="97"/>
        <v>0.59002414388968749</v>
      </c>
      <c r="H110" s="31">
        <f t="shared" si="66"/>
        <v>2.1970572844917763E-11</v>
      </c>
      <c r="I110" s="31">
        <f t="shared" si="103"/>
        <v>3.4261416348830016</v>
      </c>
      <c r="J110" s="31">
        <f t="shared" si="67"/>
        <v>7.5710939497299684E-3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4.0564327545072421E-4</v>
      </c>
      <c r="N110" s="31">
        <f t="shared" si="69"/>
        <v>2.4547786202842013E-4</v>
      </c>
      <c r="O110" s="31">
        <f t="shared" si="104"/>
        <v>1.2714558169103624E-3</v>
      </c>
      <c r="P110" s="31">
        <f t="shared" si="105"/>
        <v>0</v>
      </c>
      <c r="Q110" s="31">
        <f t="shared" si="106"/>
        <v>1.2723767557146793E-2</v>
      </c>
      <c r="R110" s="31">
        <f t="shared" si="107"/>
        <v>1.2723767557146793E-2</v>
      </c>
      <c r="S110" s="31">
        <f t="shared" si="108"/>
        <v>1.0432190760059612E-2</v>
      </c>
      <c r="T110" s="31">
        <f t="shared" si="102"/>
        <v>0.80693166151464757</v>
      </c>
      <c r="Z110" s="41">
        <f t="shared" si="109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10"/>
        <v>0.97003914824285487</v>
      </c>
      <c r="AF110" s="41">
        <f t="shared" si="111"/>
        <v>0.26922316812598646</v>
      </c>
      <c r="AG110" s="41">
        <f t="shared" si="112"/>
        <v>0</v>
      </c>
      <c r="AH110" s="41">
        <f t="shared" si="113"/>
        <v>0.40975987606506586</v>
      </c>
      <c r="AI110" s="41">
        <f t="shared" si="114"/>
        <v>9.01321339123108E-2</v>
      </c>
      <c r="AJ110" s="41">
        <f t="shared" si="115"/>
        <v>0.17487685183118945</v>
      </c>
      <c r="AK110" s="41">
        <f t="shared" si="116"/>
        <v>1.820530417555347E-2</v>
      </c>
      <c r="AL110" s="41">
        <f t="shared" si="117"/>
        <v>0</v>
      </c>
      <c r="AM110" s="41">
        <f t="shared" si="118"/>
        <v>0</v>
      </c>
      <c r="AN110" s="41">
        <f t="shared" si="119"/>
        <v>1.2723767557146793E-2</v>
      </c>
      <c r="AO110" s="41">
        <f t="shared" si="120"/>
        <v>6.3572790845518119E-4</v>
      </c>
      <c r="AP110" s="41">
        <f t="shared" si="121"/>
        <v>0</v>
      </c>
      <c r="AQ110" s="41">
        <f t="shared" si="122"/>
        <v>0</v>
      </c>
      <c r="AR110" s="41">
        <f t="shared" si="125"/>
        <v>1.0432190760059612E-2</v>
      </c>
      <c r="AS110" s="41">
        <f t="shared" si="123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276</v>
      </c>
      <c r="AZ110" s="46">
        <v>0.17168294288204636</v>
      </c>
      <c r="BA110" s="43">
        <v>0.8</v>
      </c>
      <c r="BB110" s="43">
        <v>7.33</v>
      </c>
      <c r="BC110" s="265">
        <f>IF(INDEX('[5]Hospital Capacity'!$I$2:$I$126,MATCH('Data Table'!A110,'[5]Hospital Capacity'!$B$2:$B$126,0))&gt;100,100,INDEX('[5]Hospital Capacity'!$I$2:$I$126,MATCH('Data Table'!A110,'[5]Hospital Capacity'!$B$2:$B$126,0)))</f>
        <v>7.7833213747088209E-2</v>
      </c>
      <c r="BD110" s="45">
        <v>380.8471058376864</v>
      </c>
      <c r="BE110" s="45">
        <f>INDEX('[3]60-Mile'!$S$4:$S$129,MATCH(E110,'[3]60-Mile'!$A$4:$A$129,0))</f>
        <v>65.756255650928225</v>
      </c>
      <c r="BF110" s="47">
        <f t="shared" si="99"/>
        <v>30</v>
      </c>
      <c r="BG110" s="43">
        <f t="shared" si="100"/>
        <v>30</v>
      </c>
      <c r="BH110" s="95">
        <v>36.428571428571431</v>
      </c>
      <c r="BI110" s="45">
        <f>INDEX('[3]60-Mile'!$V$4:$V$129,MATCH(E110,'[3]60-Mile'!$A$4:$A$129,0))</f>
        <v>1</v>
      </c>
      <c r="BJ110" s="47">
        <f t="shared" si="101"/>
        <v>30</v>
      </c>
      <c r="BK110" s="47">
        <f t="shared" si="73"/>
        <v>30</v>
      </c>
      <c r="BL110" s="95">
        <v>1</v>
      </c>
      <c r="BM110" s="45">
        <f>INDEX('[3]60-Mile'!$AA$4:$AA$129,MATCH(E110,'[3]60-Mile'!$A$4:$A$129,0))</f>
        <v>0</v>
      </c>
      <c r="BO110" s="20">
        <v>762062</v>
      </c>
      <c r="BP110" s="38">
        <v>95.406338698112648</v>
      </c>
      <c r="BQ110" s="38">
        <f>INDEX('[3]60-Mile'!$U$4:$U$129,MATCH(E110,'[3]60-Mile'!$A$4:$A$129,0))</f>
        <v>38.46862773701838</v>
      </c>
      <c r="BR110" s="38">
        <v>0</v>
      </c>
      <c r="BS110" s="38">
        <f>INDEX('[3]60-Mile'!$Z$4:$Z$129,MATCH(E110,'[3]60-Mile'!$A$4:$A$129,0))</f>
        <v>0</v>
      </c>
      <c r="BT110" s="118">
        <f t="shared" si="124"/>
        <v>-0.94007829648570973</v>
      </c>
      <c r="BU110" s="266">
        <v>0.92216678625291182</v>
      </c>
      <c r="BV110" s="2">
        <f>'[3]60-Mile'!B110</f>
        <v>1</v>
      </c>
      <c r="BW110" s="2">
        <f>'[3]60-Mile'!C110</f>
        <v>1</v>
      </c>
      <c r="BX110" s="2">
        <f>'[3]60-Mile'!D110</f>
        <v>0</v>
      </c>
      <c r="BY110" s="2">
        <f>'[3]60-Mile'!E110</f>
        <v>2</v>
      </c>
      <c r="BZ110" s="2">
        <f>'[3]60-Mile'!F110</f>
        <v>2</v>
      </c>
      <c r="CA110" s="2">
        <f>'[3]60-Mile'!G110</f>
        <v>1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528</v>
      </c>
      <c r="CL110" s="2">
        <v>972</v>
      </c>
      <c r="CM110" s="2">
        <v>722</v>
      </c>
      <c r="CN110" s="2">
        <v>1314</v>
      </c>
      <c r="CO110" s="2">
        <v>603</v>
      </c>
      <c r="CP110" s="2">
        <v>57</v>
      </c>
      <c r="CQ110" s="2">
        <v>276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2.9341107241481957E-4</v>
      </c>
      <c r="G111" s="31">
        <f t="shared" si="97"/>
        <v>1.8194171317636774</v>
      </c>
      <c r="H111" s="31">
        <f t="shared" si="66"/>
        <v>1.6126652172962527E-4</v>
      </c>
      <c r="I111" s="31">
        <f t="shared" si="103"/>
        <v>3.066178744459334</v>
      </c>
      <c r="J111" s="31">
        <f t="shared" si="67"/>
        <v>0.14078965530703813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6.5792819941722841E-2</v>
      </c>
      <c r="N111" s="31">
        <f t="shared" si="69"/>
        <v>3.8996025354291891E-2</v>
      </c>
      <c r="O111" s="31">
        <f t="shared" si="104"/>
        <v>0.11315956770502225</v>
      </c>
      <c r="P111" s="31">
        <f t="shared" si="105"/>
        <v>1.8126888217522657E-2</v>
      </c>
      <c r="Q111" s="31">
        <f t="shared" si="106"/>
        <v>0.29054391764483478</v>
      </c>
      <c r="R111" s="31">
        <f t="shared" si="107"/>
        <v>0.27639768658771691</v>
      </c>
      <c r="S111" s="31">
        <f t="shared" si="108"/>
        <v>1.2610986968970814</v>
      </c>
      <c r="T111" s="31">
        <f t="shared" si="102"/>
        <v>0.78040041331767018</v>
      </c>
      <c r="Z111" s="41">
        <f t="shared" si="109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10"/>
        <v>0.96976759973750315</v>
      </c>
      <c r="AF111" s="41">
        <f t="shared" si="111"/>
        <v>0.31162587844987905</v>
      </c>
      <c r="AG111" s="41">
        <f t="shared" si="112"/>
        <v>0.38500851788756385</v>
      </c>
      <c r="AH111" s="41">
        <f t="shared" si="113"/>
        <v>0.45081332300542215</v>
      </c>
      <c r="AI111" s="41">
        <f t="shared" si="114"/>
        <v>0.49179764543534565</v>
      </c>
      <c r="AJ111" s="41">
        <f t="shared" si="115"/>
        <v>0.23534189138434963</v>
      </c>
      <c r="AK111" s="41">
        <f t="shared" si="116"/>
        <v>0.24320646533323198</v>
      </c>
      <c r="AL111" s="41">
        <f t="shared" si="117"/>
        <v>0</v>
      </c>
      <c r="AM111" s="41">
        <f t="shared" si="118"/>
        <v>0</v>
      </c>
      <c r="AN111" s="41">
        <f t="shared" si="119"/>
        <v>0.27639768658771691</v>
      </c>
      <c r="AO111" s="41">
        <f t="shared" si="120"/>
        <v>5.6579783852511126E-2</v>
      </c>
      <c r="AP111" s="41">
        <f t="shared" si="121"/>
        <v>0.98837142416980883</v>
      </c>
      <c r="AQ111" s="41">
        <f t="shared" si="122"/>
        <v>0</v>
      </c>
      <c r="AR111" s="41">
        <f t="shared" si="125"/>
        <v>0.27272727272727271</v>
      </c>
      <c r="AS111" s="41">
        <f t="shared" si="123"/>
        <v>9.0634441087613284E-3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288</v>
      </c>
      <c r="AZ111" s="46">
        <v>0.17751220131991002</v>
      </c>
      <c r="BA111" s="43">
        <v>3.06</v>
      </c>
      <c r="BB111" s="43">
        <v>7.86</v>
      </c>
      <c r="BC111" s="265">
        <f>IF(INDEX('[5]Hospital Capacity'!$I$2:$I$126,MATCH('Data Table'!A111,'[5]Hospital Capacity'!$B$2:$B$126,0))&gt;100,100,INDEX('[5]Hospital Capacity'!$I$2:$I$126,MATCH('Data Table'!A111,'[5]Hospital Capacity'!$B$2:$B$126,0)))</f>
        <v>0.4246897260273973</v>
      </c>
      <c r="BD111" s="45">
        <v>495.98274376100204</v>
      </c>
      <c r="BE111" s="45">
        <f>INDEX('[3]60-Mile'!$S$4:$S$129,MATCH(E111,'[3]60-Mile'!$A$4:$A$129,0))</f>
        <v>611.14994156335217</v>
      </c>
      <c r="BF111" s="47">
        <f t="shared" si="99"/>
        <v>30</v>
      </c>
      <c r="BG111" s="43">
        <f t="shared" si="100"/>
        <v>30</v>
      </c>
      <c r="BH111" s="95">
        <v>720.28571428571433</v>
      </c>
      <c r="BI111" s="45">
        <f>INDEX('[3]60-Mile'!$V$4:$V$129,MATCH(E111,'[3]60-Mile'!$A$4:$A$129,0))</f>
        <v>89</v>
      </c>
      <c r="BJ111" s="47">
        <f t="shared" si="101"/>
        <v>0.68519825610858121</v>
      </c>
      <c r="BK111" s="47">
        <f t="shared" si="73"/>
        <v>30</v>
      </c>
      <c r="BL111" s="95">
        <v>26.142857142857142</v>
      </c>
      <c r="BM111" s="45">
        <f>INDEX('[3]60-Mile'!$AA$4:$AA$129,MATCH(E111,'[3]60-Mile'!$A$4:$A$129,0))</f>
        <v>0.8571428571428571</v>
      </c>
      <c r="BO111" s="20">
        <v>10617423</v>
      </c>
      <c r="BP111" s="38">
        <v>48.73424610665311</v>
      </c>
      <c r="BQ111" s="38">
        <f>INDEX('[3]60-Mile'!$U$4:$U$129,MATCH(E111,'[3]60-Mile'!$A$4:$A$129,0))</f>
        <v>32.884332700048773</v>
      </c>
      <c r="BR111" s="38">
        <v>0.68519825610858121</v>
      </c>
      <c r="BS111" s="38">
        <f>INDEX('[3]60-Mile'!$Z$4:$Z$129,MATCH(E111,'[3]60-Mile'!$A$4:$A$129,0))</f>
        <v>148.44875146245172</v>
      </c>
      <c r="BT111" s="118">
        <f t="shared" si="124"/>
        <v>-0.93953519947500619</v>
      </c>
      <c r="BU111" s="266">
        <v>0.5753102739726027</v>
      </c>
      <c r="BV111" s="2">
        <f>'[3]60-Mile'!B111</f>
        <v>25</v>
      </c>
      <c r="BW111" s="2">
        <f>'[3]60-Mile'!C111</f>
        <v>89</v>
      </c>
      <c r="BX111" s="2">
        <f>'[3]60-Mile'!D111</f>
        <v>132</v>
      </c>
      <c r="BY111" s="2">
        <f>'[3]60-Mile'!E111</f>
        <v>126</v>
      </c>
      <c r="BZ111" s="2">
        <f>'[3]60-Mile'!F111</f>
        <v>170</v>
      </c>
      <c r="CA111" s="2">
        <f>'[3]60-Mile'!G111</f>
        <v>27</v>
      </c>
      <c r="CB111" s="2">
        <f>'[3]60-Mile'!H111</f>
        <v>54</v>
      </c>
      <c r="CC111" s="2">
        <f>'[3]60-Mile'!I111</f>
        <v>1</v>
      </c>
      <c r="CD111" s="2">
        <f>'[3]60-Mile'!J111</f>
        <v>0</v>
      </c>
      <c r="CE111" s="2">
        <f>'[3]60-Mile'!K111</f>
        <v>0</v>
      </c>
      <c r="CF111" s="2">
        <f>'[3]60-Mile'!L111</f>
        <v>3</v>
      </c>
      <c r="CG111" s="2">
        <f>'[3]60-Mile'!M111</f>
        <v>0</v>
      </c>
      <c r="CH111" s="2">
        <f>'[3]60-Mile'!N111</f>
        <v>0</v>
      </c>
      <c r="CI111" s="2">
        <f>'[3]60-Mile'!O111</f>
        <v>2</v>
      </c>
      <c r="CK111" s="2">
        <v>1555</v>
      </c>
      <c r="CL111" s="2">
        <v>4089</v>
      </c>
      <c r="CM111" s="2">
        <v>3717</v>
      </c>
      <c r="CN111" s="2">
        <v>8189</v>
      </c>
      <c r="CO111" s="2">
        <v>11137</v>
      </c>
      <c r="CP111" s="2">
        <v>3501</v>
      </c>
      <c r="CQ111" s="2">
        <v>288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3.3289173239266598E-6</v>
      </c>
      <c r="G112" s="31">
        <f t="shared" si="97"/>
        <v>0.53967856453713869</v>
      </c>
      <c r="H112" s="31">
        <f t="shared" si="66"/>
        <v>6.1683334167287939E-6</v>
      </c>
      <c r="I112" s="31">
        <f t="shared" si="103"/>
        <v>3.209462941964746</v>
      </c>
      <c r="J112" s="31">
        <f t="shared" si="67"/>
        <v>9.6214032813042569E-2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1.1309058672804769E-2</v>
      </c>
      <c r="N112" s="31">
        <f t="shared" si="69"/>
        <v>1.3271110782919534E-3</v>
      </c>
      <c r="O112" s="31">
        <f t="shared" si="104"/>
        <v>4.9041867223685405E-3</v>
      </c>
      <c r="P112" s="31">
        <f t="shared" si="105"/>
        <v>0</v>
      </c>
      <c r="Q112" s="31">
        <f t="shared" si="106"/>
        <v>1.4266042412558525E-2</v>
      </c>
      <c r="R112" s="31">
        <f t="shared" si="107"/>
        <v>1.4266042412558525E-2</v>
      </c>
      <c r="S112" s="31">
        <f t="shared" si="108"/>
        <v>0</v>
      </c>
      <c r="T112" s="31">
        <f t="shared" si="102"/>
        <v>0.72939222068383891</v>
      </c>
      <c r="Z112" s="41">
        <f t="shared" si="109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10"/>
        <v>0.95057817202597816</v>
      </c>
      <c r="AF112" s="41">
        <f t="shared" si="111"/>
        <v>0.42042630491024946</v>
      </c>
      <c r="AG112" s="41">
        <f t="shared" si="112"/>
        <v>0.25553662691652468</v>
      </c>
      <c r="AH112" s="41">
        <f t="shared" si="113"/>
        <v>0.18357862122385749</v>
      </c>
      <c r="AI112" s="41">
        <f t="shared" si="114"/>
        <v>5.0281658198378265E-2</v>
      </c>
      <c r="AJ112" s="41">
        <f t="shared" si="115"/>
        <v>6.6578679340838068E-2</v>
      </c>
      <c r="AK112" s="41">
        <f t="shared" si="116"/>
        <v>6.1086871967798384E-2</v>
      </c>
      <c r="AL112" s="41">
        <f t="shared" si="117"/>
        <v>0</v>
      </c>
      <c r="AM112" s="41">
        <f t="shared" si="118"/>
        <v>0</v>
      </c>
      <c r="AN112" s="41">
        <f t="shared" si="119"/>
        <v>1.4266042412558525E-2</v>
      </c>
      <c r="AO112" s="41">
        <f t="shared" si="120"/>
        <v>2.4520933611842702E-3</v>
      </c>
      <c r="AP112" s="41">
        <f t="shared" si="121"/>
        <v>0</v>
      </c>
      <c r="AQ112" s="41">
        <f t="shared" si="122"/>
        <v>0</v>
      </c>
      <c r="AR112" s="41">
        <f t="shared" si="125"/>
        <v>0</v>
      </c>
      <c r="AS112" s="41">
        <f t="shared" si="123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1136</v>
      </c>
      <c r="AZ112" s="46">
        <v>0.19246940096924267</v>
      </c>
      <c r="BA112" s="43">
        <v>2.2999999999999998</v>
      </c>
      <c r="BB112" s="43">
        <v>4.41</v>
      </c>
      <c r="BC112" s="265">
        <f>IF(INDEX('[5]Hospital Capacity'!$I$2:$I$126,MATCH('Data Table'!A112,'[5]Hospital Capacity'!$B$2:$B$126,0))&gt;100,100,INDEX('[5]Hospital Capacity'!$I$2:$I$126,MATCH('Data Table'!A112,'[5]Hospital Capacity'!$B$2:$B$126,0)))</f>
        <v>4.3420508094481766E-2</v>
      </c>
      <c r="BD112" s="45">
        <v>174.62911164215981</v>
      </c>
      <c r="BE112" s="45">
        <f>INDEX('[3]60-Mile'!$S$4:$S$129,MATCH(E112,'[3]60-Mile'!$A$4:$A$129,0))</f>
        <v>169.69943619090034</v>
      </c>
      <c r="BF112" s="47">
        <f t="shared" si="99"/>
        <v>30</v>
      </c>
      <c r="BG112" s="43">
        <f t="shared" si="100"/>
        <v>30</v>
      </c>
      <c r="BH112" s="95">
        <v>40.428571428571431</v>
      </c>
      <c r="BI112" s="45">
        <f>INDEX('[3]60-Mile'!$V$4:$V$129,MATCH(E112,'[3]60-Mile'!$A$4:$A$129,0))</f>
        <v>3.8571428571428572</v>
      </c>
      <c r="BJ112" s="47">
        <f t="shared" si="101"/>
        <v>30</v>
      </c>
      <c r="BK112" s="47">
        <f t="shared" si="73"/>
        <v>30</v>
      </c>
      <c r="BL112" s="95">
        <v>0</v>
      </c>
      <c r="BM112" s="45">
        <f>INDEX('[3]60-Mile'!$AA$4:$AA$129,MATCH(E112,'[3]60-Mile'!$A$4:$A$129,0))</f>
        <v>0</v>
      </c>
      <c r="BO112" s="20">
        <v>1787065</v>
      </c>
      <c r="BP112" s="38">
        <v>43.861440766194939</v>
      </c>
      <c r="BQ112" s="38">
        <f>INDEX('[3]60-Mile'!$U$4:$U$129,MATCH(E112,'[3]60-Mile'!$A$4:$A$129,0))</f>
        <v>158.51223876241713</v>
      </c>
      <c r="BR112" s="38">
        <v>0</v>
      </c>
      <c r="BS112" s="38">
        <f>INDEX('[3]60-Mile'!$Z$4:$Z$129,MATCH(E112,'[3]60-Mile'!$A$4:$A$129,0))</f>
        <v>0</v>
      </c>
      <c r="BT112" s="118">
        <f t="shared" si="124"/>
        <v>-0.90115634405195633</v>
      </c>
      <c r="BU112" s="266">
        <v>0.95657949190551828</v>
      </c>
      <c r="BV112" s="2">
        <f>'[3]60-Mile'!B112</f>
        <v>0</v>
      </c>
      <c r="BW112" s="2">
        <f>'[3]60-Mile'!C112</f>
        <v>6</v>
      </c>
      <c r="BX112" s="2">
        <f>'[3]60-Mile'!D112</f>
        <v>9</v>
      </c>
      <c r="BY112" s="2">
        <f>'[3]60-Mile'!E112</f>
        <v>1</v>
      </c>
      <c r="BZ112" s="2">
        <f>'[3]60-Mile'!F112</f>
        <v>5</v>
      </c>
      <c r="CA112" s="2">
        <f>'[3]60-Mile'!G112</f>
        <v>0</v>
      </c>
      <c r="CB112" s="2">
        <f>'[3]60-Mile'!H112</f>
        <v>6</v>
      </c>
      <c r="CC112" s="2">
        <f>'[3]60-Mile'!I112</f>
        <v>0</v>
      </c>
      <c r="CD112" s="2">
        <f>'[3]60-Mile'!J112</f>
        <v>0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539</v>
      </c>
      <c r="CL112" s="2">
        <v>293</v>
      </c>
      <c r="CM112" s="2">
        <v>3179</v>
      </c>
      <c r="CN112" s="2">
        <v>1045</v>
      </c>
      <c r="CO112" s="2">
        <v>522</v>
      </c>
      <c r="CP112" s="2">
        <v>0</v>
      </c>
      <c r="CQ112" s="2">
        <v>1136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1.7491527673564895E-6</v>
      </c>
      <c r="G113" s="31">
        <f t="shared" si="97"/>
        <v>1.229054745853404</v>
      </c>
      <c r="H113" s="31">
        <f>M113*(J113^I113)</f>
        <v>1.4231691251002422E-6</v>
      </c>
      <c r="I113" s="31">
        <f t="shared" si="103"/>
        <v>1.331017420884445</v>
      </c>
      <c r="J113" s="31">
        <f t="shared" si="67"/>
        <v>2.7159484436018208E-3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3.7046882811522055E-3</v>
      </c>
      <c r="N113" s="31">
        <f t="shared" si="69"/>
        <v>7.874584369926918E-2</v>
      </c>
      <c r="O113" s="31">
        <f t="shared" si="104"/>
        <v>0.15856870402324946</v>
      </c>
      <c r="P113" s="31">
        <f t="shared" si="105"/>
        <v>5.1359516616314195E-2</v>
      </c>
      <c r="Q113" s="31">
        <f t="shared" si="106"/>
        <v>0.29233506034704737</v>
      </c>
      <c r="R113" s="31">
        <f t="shared" si="107"/>
        <v>0.25409520777163286</v>
      </c>
      <c r="S113" s="31">
        <f t="shared" si="108"/>
        <v>3.5767511177347236E-2</v>
      </c>
      <c r="T113" s="31">
        <f t="shared" si="102"/>
        <v>0.74455242367424768</v>
      </c>
      <c r="Z113" s="41">
        <f t="shared" si="109"/>
        <v>0.73796515823111009</v>
      </c>
      <c r="AA113" s="41">
        <v>0.1</v>
      </c>
      <c r="AB113" s="41">
        <v>1</v>
      </c>
      <c r="AC113" s="41">
        <f t="shared" si="71"/>
        <v>0.9</v>
      </c>
      <c r="AD113" s="41">
        <f t="shared" si="72"/>
        <v>1</v>
      </c>
      <c r="AE113" s="41">
        <f t="shared" si="110"/>
        <v>0.95035188160485162</v>
      </c>
      <c r="AF113" s="41">
        <f t="shared" si="111"/>
        <v>0.39273688985486538</v>
      </c>
      <c r="AG113" s="41">
        <f t="shared" si="112"/>
        <v>0.60306643952299832</v>
      </c>
      <c r="AH113" s="41">
        <f t="shared" si="113"/>
        <v>0.32687838884585591</v>
      </c>
      <c r="AI113" s="41">
        <f t="shared" si="114"/>
        <v>0.14955495874227487</v>
      </c>
      <c r="AJ113" s="41">
        <f t="shared" si="115"/>
        <v>0.14263939396501024</v>
      </c>
      <c r="AK113" s="41">
        <f t="shared" si="116"/>
        <v>0.12925410133279269</v>
      </c>
      <c r="AL113" s="41">
        <f t="shared" si="117"/>
        <v>0.18931966384434007</v>
      </c>
      <c r="AM113" s="41">
        <f t="shared" si="118"/>
        <v>0</v>
      </c>
      <c r="AN113" s="41">
        <f t="shared" si="119"/>
        <v>6.4775543927292761E-2</v>
      </c>
      <c r="AO113" s="41">
        <f t="shared" si="120"/>
        <v>7.9284352011624731E-2</v>
      </c>
      <c r="AP113" s="41">
        <f t="shared" si="121"/>
        <v>0</v>
      </c>
      <c r="AQ113" s="41">
        <f t="shared" si="122"/>
        <v>0</v>
      </c>
      <c r="AR113" s="41">
        <f t="shared" si="125"/>
        <v>3.5767511177347236E-2</v>
      </c>
      <c r="AS113" s="41">
        <f t="shared" si="123"/>
        <v>2.5679758308157098E-2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1146</v>
      </c>
      <c r="AZ113" s="46">
        <v>0.18866283400410794</v>
      </c>
      <c r="BA113" s="43">
        <v>4.34</v>
      </c>
      <c r="BB113" s="43">
        <v>6.26</v>
      </c>
      <c r="BC113" s="265">
        <f>IF(INDEX('[5]Hospital Capacity'!$I$2:$I$126,MATCH('Data Table'!A113,'[5]Hospital Capacity'!$B$2:$B$126,0))&gt;100,100,INDEX('[5]Hospital Capacity'!$I$2:$I$126,MATCH('Data Table'!A113,'[5]Hospital Capacity'!$B$2:$B$126,0)))</f>
        <v>0.1291475366826362</v>
      </c>
      <c r="BD113" s="45">
        <v>319.46154644868966</v>
      </c>
      <c r="BE113" s="45">
        <f>INDEX('[3]60-Mile'!$S$4:$S$129,MATCH(E113,'[3]60-Mile'!$A$4:$A$129,0))</f>
        <v>334.93403449485271</v>
      </c>
      <c r="BF113" s="47">
        <f t="shared" si="99"/>
        <v>28.14489821449019</v>
      </c>
      <c r="BG113" s="43">
        <f t="shared" si="100"/>
        <v>30</v>
      </c>
      <c r="BH113" s="95">
        <v>171.42857142857142</v>
      </c>
      <c r="BI113" s="45">
        <f>INDEX('[3]60-Mile'!$V$4:$V$129,MATCH(E113,'[3]60-Mile'!$A$4:$A$129,0))</f>
        <v>124.71428571428571</v>
      </c>
      <c r="BJ113" s="47">
        <f t="shared" si="101"/>
        <v>30</v>
      </c>
      <c r="BK113" s="47">
        <f t="shared" si="73"/>
        <v>30</v>
      </c>
      <c r="BL113" s="95">
        <v>3.4285714285714284</v>
      </c>
      <c r="BM113" s="45">
        <f>INDEX('[3]60-Mile'!$AA$4:$AA$129,MATCH(E113,'[3]60-Mile'!$A$4:$A$129,0))</f>
        <v>2.4285714285714284</v>
      </c>
      <c r="BO113" s="20">
        <v>3080156</v>
      </c>
      <c r="BP113" s="38">
        <v>28.14489821449019</v>
      </c>
      <c r="BQ113" s="38">
        <f>INDEX('[3]60-Mile'!$U$4:$U$129,MATCH(E113,'[3]60-Mile'!$A$4:$A$129,0))</f>
        <v>41.847903534068969</v>
      </c>
      <c r="BR113" s="38">
        <v>-1</v>
      </c>
      <c r="BS113" s="38">
        <f>INDEX('[3]60-Mile'!$Z$4:$Z$129,MATCH(E113,'[3]60-Mile'!$A$4:$A$129,0))</f>
        <v>103.25815547773878</v>
      </c>
      <c r="BT113" s="118">
        <f t="shared" si="124"/>
        <v>-0.90070376320970336</v>
      </c>
      <c r="BU113" s="266">
        <v>0.87085246331736377</v>
      </c>
      <c r="BV113" s="2">
        <f>'[3]60-Mile'!B113</f>
        <v>126</v>
      </c>
      <c r="BW113" s="2">
        <f>'[3]60-Mile'!C113</f>
        <v>78</v>
      </c>
      <c r="BX113" s="2">
        <f>'[3]60-Mile'!D113</f>
        <v>133</v>
      </c>
      <c r="BY113" s="2">
        <f>'[3]60-Mile'!E113</f>
        <v>130</v>
      </c>
      <c r="BZ113" s="2">
        <f>'[3]60-Mile'!F113</f>
        <v>145</v>
      </c>
      <c r="CA113" s="2">
        <f>'[3]60-Mile'!G113</f>
        <v>152</v>
      </c>
      <c r="CB113" s="2">
        <f>'[3]60-Mile'!H113</f>
        <v>109</v>
      </c>
      <c r="CC113" s="2">
        <f>'[3]60-Mile'!I113</f>
        <v>0</v>
      </c>
      <c r="CD113" s="2">
        <f>'[3]60-Mile'!J113</f>
        <v>9</v>
      </c>
      <c r="CE113" s="2">
        <f>'[3]60-Mile'!K113</f>
        <v>0</v>
      </c>
      <c r="CF113" s="2">
        <f>'[3]60-Mile'!L113</f>
        <v>2</v>
      </c>
      <c r="CG113" s="2">
        <f>'[3]60-Mile'!M113</f>
        <v>1</v>
      </c>
      <c r="CH113" s="2">
        <f>'[3]60-Mile'!N113</f>
        <v>1</v>
      </c>
      <c r="CI113" s="2">
        <f>'[3]60-Mile'!O113</f>
        <v>4</v>
      </c>
      <c r="CK113" s="2">
        <v>3114</v>
      </c>
      <c r="CL113" s="2">
        <v>3618</v>
      </c>
      <c r="CM113" s="2">
        <v>2924</v>
      </c>
      <c r="CN113" s="2">
        <v>3724</v>
      </c>
      <c r="CO113" s="2">
        <v>2036</v>
      </c>
      <c r="CP113" s="2">
        <v>2936</v>
      </c>
      <c r="CQ113" s="2">
        <v>1146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1.2922389037501517E-2</v>
      </c>
      <c r="G114" s="31">
        <f t="shared" si="97"/>
        <v>0.6505241604931904</v>
      </c>
      <c r="H114" s="31">
        <f t="shared" si="66"/>
        <v>1.9864579707084971E-2</v>
      </c>
      <c r="I114" s="31">
        <f t="shared" si="103"/>
        <v>3.4625811771982269</v>
      </c>
      <c r="J114" s="31">
        <f t="shared" si="67"/>
        <v>0.44047245377078337</v>
      </c>
      <c r="K114" s="31">
        <f t="shared" ref="K114:K128" si="126">IF(LOG(AB114/AC114)^2-1=0,0.01,IF((LOG(AB114/AC114))^2-1&gt;0,0.01,ABS((LOG(AB114/AC114))^2-1)))</f>
        <v>0.78828766322466248</v>
      </c>
      <c r="L114" s="31">
        <f t="shared" ref="L114:L128" si="127">IF(LOG(AA114/AB114)^2-1=0,0.01,IF((LOG(AA114/AB114))^2-1&gt;0,0.01,ABS((LOG(AA114/AB114))^2-1)))</f>
        <v>0.78828766322466248</v>
      </c>
      <c r="M114" s="31">
        <f t="shared" si="68"/>
        <v>0.33965624311413201</v>
      </c>
      <c r="N114" s="31">
        <f t="shared" si="69"/>
        <v>0.2374908504137454</v>
      </c>
      <c r="O114" s="31">
        <f t="shared" si="104"/>
        <v>0.24012351285078559</v>
      </c>
      <c r="P114" s="31">
        <f t="shared" si="105"/>
        <v>0.23644346711470057</v>
      </c>
      <c r="Q114" s="31">
        <f t="shared" si="106"/>
        <v>0.24532630132199548</v>
      </c>
      <c r="R114" s="31">
        <f t="shared" si="107"/>
        <v>7.6177361608372351E-2</v>
      </c>
      <c r="S114" s="31">
        <f t="shared" si="108"/>
        <v>1.4903129657228018E-2</v>
      </c>
      <c r="T114" s="31">
        <f t="shared" si="102"/>
        <v>0.71538851031806117</v>
      </c>
      <c r="Z114" s="41">
        <f t="shared" si="109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10"/>
        <v>0.97390871444411753</v>
      </c>
      <c r="AF114" s="41">
        <f t="shared" si="111"/>
        <v>0.42393313732870547</v>
      </c>
      <c r="AG114" s="41">
        <f t="shared" si="112"/>
        <v>0.13798977853492334</v>
      </c>
      <c r="AH114" s="41">
        <f t="shared" si="113"/>
        <v>9.6049573973663802E-2</v>
      </c>
      <c r="AI114" s="41">
        <f t="shared" si="114"/>
        <v>0.20824240399230159</v>
      </c>
      <c r="AJ114" s="41">
        <f t="shared" si="115"/>
        <v>0.39853588321242062</v>
      </c>
      <c r="AK114" s="41">
        <f t="shared" si="116"/>
        <v>0.24461029290851713</v>
      </c>
      <c r="AL114" s="41">
        <f t="shared" si="117"/>
        <v>0</v>
      </c>
      <c r="AM114" s="41">
        <f t="shared" si="118"/>
        <v>0</v>
      </c>
      <c r="AN114" s="41">
        <f t="shared" si="119"/>
        <v>7.6177361608372351E-2</v>
      </c>
      <c r="AO114" s="41">
        <f t="shared" si="120"/>
        <v>0.1200617564253928</v>
      </c>
      <c r="AP114" s="41">
        <f t="shared" si="121"/>
        <v>0</v>
      </c>
      <c r="AQ114" s="41">
        <f t="shared" si="122"/>
        <v>0.19414739460714769</v>
      </c>
      <c r="AR114" s="41">
        <f t="shared" si="125"/>
        <v>1.4903129657228018E-2</v>
      </c>
      <c r="AS114" s="41">
        <f t="shared" si="123"/>
        <v>2.1148036253776436E-2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105</v>
      </c>
      <c r="AZ114" s="46">
        <v>0.19295149827645042</v>
      </c>
      <c r="BA114" s="43">
        <v>1.61</v>
      </c>
      <c r="BB114" s="43">
        <v>3.28</v>
      </c>
      <c r="BC114" s="265">
        <f>IF(INDEX('[5]Hospital Capacity'!$I$2:$I$126,MATCH('Data Table'!A114,'[5]Hospital Capacity'!$B$2:$B$126,0))&gt;100,100,INDEX('[5]Hospital Capacity'!$I$2:$I$126,MATCH('Data Table'!A114,'[5]Hospital Capacity'!$B$2:$B$126,0)))</f>
        <v>0.17982682576792397</v>
      </c>
      <c r="BD114" s="45">
        <v>806.73164086306758</v>
      </c>
      <c r="BE114" s="45">
        <f>INDEX('[3]60-Mile'!$S$4:$S$129,MATCH(E114,'[3]60-Mile'!$A$4:$A$129,0))</f>
        <v>614.55276264983411</v>
      </c>
      <c r="BF114" s="47">
        <f t="shared" si="99"/>
        <v>30</v>
      </c>
      <c r="BG114" s="43">
        <f t="shared" si="100"/>
        <v>30</v>
      </c>
      <c r="BH114" s="95">
        <v>201</v>
      </c>
      <c r="BI114" s="45">
        <f>INDEX('[3]60-Mile'!$V$4:$V$129,MATCH(E114,'[3]60-Mile'!$A$4:$A$129,0))</f>
        <v>188.85714285714286</v>
      </c>
      <c r="BJ114" s="47">
        <f t="shared" si="101"/>
        <v>30</v>
      </c>
      <c r="BK114" s="47">
        <f t="shared" si="73"/>
        <v>25.991478870900373</v>
      </c>
      <c r="BL114" s="95">
        <v>1.4285714285714286</v>
      </c>
      <c r="BM114" s="45">
        <f>INDEX('[3]60-Mile'!$AA$4:$AA$129,MATCH(E114,'[3]60-Mile'!$A$4:$A$129,0))</f>
        <v>2</v>
      </c>
      <c r="BO114" s="20">
        <v>1934408</v>
      </c>
      <c r="BP114" s="38">
        <v>92.182266553765842</v>
      </c>
      <c r="BQ114" s="38">
        <f>INDEX('[3]60-Mile'!$U$4:$U$129,MATCH(E114,'[3]60-Mile'!$A$4:$A$129,0))</f>
        <v>31.447265333847056</v>
      </c>
      <c r="BR114" s="38">
        <v>0</v>
      </c>
      <c r="BS114" s="38">
        <f>INDEX('[3]60-Mile'!$Z$4:$Z$129,MATCH(E114,'[3]60-Mile'!$A$4:$A$129,0))</f>
        <v>25.991478870900373</v>
      </c>
      <c r="BT114" s="118">
        <f t="shared" si="124"/>
        <v>-0.94781742888823517</v>
      </c>
      <c r="BU114" s="266">
        <v>0.82017317423207603</v>
      </c>
      <c r="BV114" s="2">
        <f>'[3]60-Mile'!B114</f>
        <v>211</v>
      </c>
      <c r="BW114" s="2">
        <f>'[3]60-Mile'!C114</f>
        <v>206</v>
      </c>
      <c r="BX114" s="2">
        <f>'[3]60-Mile'!D114</f>
        <v>288</v>
      </c>
      <c r="BY114" s="2">
        <f>'[3]60-Mile'!E114</f>
        <v>229</v>
      </c>
      <c r="BZ114" s="2">
        <f>'[3]60-Mile'!F114</f>
        <v>141</v>
      </c>
      <c r="CA114" s="2">
        <f>'[3]60-Mile'!G114</f>
        <v>130</v>
      </c>
      <c r="CB114" s="2">
        <f>'[3]60-Mile'!H114</f>
        <v>117</v>
      </c>
      <c r="CC114" s="2">
        <f>'[3]60-Mile'!I114</f>
        <v>3</v>
      </c>
      <c r="CD114" s="2">
        <f>'[3]60-Mile'!J114</f>
        <v>4</v>
      </c>
      <c r="CE114" s="2">
        <f>'[3]60-Mile'!K114</f>
        <v>4</v>
      </c>
      <c r="CF114" s="2">
        <f>'[3]60-Mile'!L114</f>
        <v>1</v>
      </c>
      <c r="CG114" s="2">
        <f>'[3]60-Mile'!M114</f>
        <v>2</v>
      </c>
      <c r="CH114" s="2">
        <f>'[3]60-Mile'!N114</f>
        <v>0</v>
      </c>
      <c r="CI114" s="2">
        <f>'[3]60-Mile'!O114</f>
        <v>0</v>
      </c>
      <c r="CK114" s="2">
        <v>888</v>
      </c>
      <c r="CL114" s="2">
        <v>-261</v>
      </c>
      <c r="CM114" s="2">
        <v>57</v>
      </c>
      <c r="CN114" s="2">
        <v>105</v>
      </c>
      <c r="CO114" s="2">
        <v>582</v>
      </c>
      <c r="CP114" s="2">
        <v>728</v>
      </c>
      <c r="CQ114" s="2">
        <v>105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3.1933173057493631E-3</v>
      </c>
      <c r="G115" s="31">
        <f t="shared" si="97"/>
        <v>0.82002943961071662</v>
      </c>
      <c r="H115" s="31">
        <f t="shared" si="66"/>
        <v>3.8941495896358193E-3</v>
      </c>
      <c r="I115" s="31">
        <f t="shared" si="103"/>
        <v>2.9212555406659106</v>
      </c>
      <c r="J115" s="31">
        <f t="shared" si="67"/>
        <v>0.18496546125191107</v>
      </c>
      <c r="K115" s="31">
        <f t="shared" si="126"/>
        <v>0.9942709601489168</v>
      </c>
      <c r="L115" s="31">
        <f t="shared" si="127"/>
        <v>0.99954972892059779</v>
      </c>
      <c r="M115" s="31">
        <f t="shared" si="68"/>
        <v>0.53880071045137645</v>
      </c>
      <c r="N115" s="31">
        <f t="shared" si="69"/>
        <v>5.4359045162965317E-2</v>
      </c>
      <c r="O115" s="31">
        <f t="shared" si="104"/>
        <v>0.1367723185905004</v>
      </c>
      <c r="P115" s="31">
        <f t="shared" si="105"/>
        <v>2.4169184290030211E-2</v>
      </c>
      <c r="Q115" s="31">
        <f t="shared" si="106"/>
        <v>0.48747715701275207</v>
      </c>
      <c r="R115" s="31">
        <f t="shared" si="107"/>
        <v>0.46978793720738093</v>
      </c>
      <c r="S115" s="31">
        <f t="shared" si="108"/>
        <v>1.350434613312071</v>
      </c>
      <c r="T115" s="31">
        <f t="shared" si="102"/>
        <v>0.73189146944723149</v>
      </c>
      <c r="Z115" s="41">
        <f t="shared" si="109"/>
        <v>0.3574889186681785</v>
      </c>
      <c r="AA115" s="41">
        <f t="shared" si="70"/>
        <v>0.8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10"/>
        <v>0.68674617003462246</v>
      </c>
      <c r="AF115" s="41">
        <f t="shared" si="111"/>
        <v>0.67957662746329106</v>
      </c>
      <c r="AG115" s="41">
        <f t="shared" si="112"/>
        <v>0.32027257240204432</v>
      </c>
      <c r="AH115" s="41">
        <f t="shared" si="113"/>
        <v>0.17660728117738189</v>
      </c>
      <c r="AI115" s="41">
        <f t="shared" si="114"/>
        <v>0.16157479301564517</v>
      </c>
      <c r="AJ115" s="41">
        <f t="shared" si="115"/>
        <v>0.13246915196795969</v>
      </c>
      <c r="AK115" s="41">
        <f t="shared" si="116"/>
        <v>5.3338552450043895E-2</v>
      </c>
      <c r="AL115" s="41">
        <f t="shared" si="117"/>
        <v>0</v>
      </c>
      <c r="AM115" s="41">
        <f t="shared" si="118"/>
        <v>0</v>
      </c>
      <c r="AN115" s="41">
        <f t="shared" si="119"/>
        <v>0.46978793720738093</v>
      </c>
      <c r="AO115" s="41">
        <f t="shared" si="120"/>
        <v>6.8386159295250201E-2</v>
      </c>
      <c r="AP115" s="41">
        <f t="shared" si="121"/>
        <v>0.99574012747004426</v>
      </c>
      <c r="AQ115" s="41">
        <f t="shared" si="122"/>
        <v>0</v>
      </c>
      <c r="AR115" s="41">
        <f t="shared" si="125"/>
        <v>0.35469448584202679</v>
      </c>
      <c r="AS115" s="41">
        <f t="shared" si="123"/>
        <v>1.2084592145015106E-2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12795</v>
      </c>
      <c r="AZ115" s="46">
        <v>0.22809576053159838</v>
      </c>
      <c r="BA115" s="43">
        <v>2.68</v>
      </c>
      <c r="BB115" s="43">
        <v>4.32</v>
      </c>
      <c r="BC115" s="265">
        <f>IF(INDEX('[5]Hospital Capacity'!$I$2:$I$126,MATCH('Data Table'!A115,'[5]Hospital Capacity'!$B$2:$B$126,0))&gt;100,100,INDEX('[5]Hospital Capacity'!$I$2:$I$126,MATCH('Data Table'!A115,'[5]Hospital Capacity'!$B$2:$B$126,0)))</f>
        <v>0.13952721249408426</v>
      </c>
      <c r="BD115" s="45">
        <v>300.09568960284378</v>
      </c>
      <c r="BE115" s="45">
        <f>INDEX('[3]60-Mile'!$S$4:$S$129,MATCH(E115,'[3]60-Mile'!$A$4:$A$129,0))</f>
        <v>150.91782404422418</v>
      </c>
      <c r="BF115" s="47">
        <f t="shared" si="99"/>
        <v>30</v>
      </c>
      <c r="BG115" s="43">
        <f t="shared" si="100"/>
        <v>30</v>
      </c>
      <c r="BH115" s="95">
        <v>1221.8571428571429</v>
      </c>
      <c r="BI115" s="45">
        <f>INDEX('[3]60-Mile'!$V$4:$V$129,MATCH(E115,'[3]60-Mile'!$A$4:$A$129,0))</f>
        <v>107.57142857142857</v>
      </c>
      <c r="BJ115" s="47">
        <f t="shared" si="101"/>
        <v>0.46664471330719803</v>
      </c>
      <c r="BK115" s="47">
        <f t="shared" si="73"/>
        <v>30</v>
      </c>
      <c r="BL115" s="95">
        <v>34</v>
      </c>
      <c r="BM115" s="45">
        <f>INDEX('[3]60-Mile'!$AA$4:$AA$129,MATCH(E115,'[3]60-Mile'!$A$4:$A$129,0))</f>
        <v>1.1428571428571428</v>
      </c>
      <c r="BO115" s="20">
        <v>21477737</v>
      </c>
      <c r="BP115" s="38">
        <v>41.393074044719675</v>
      </c>
      <c r="BQ115" s="38">
        <f>INDEX('[3]60-Mile'!$U$4:$U$129,MATCH(E115,'[3]60-Mile'!$A$4:$A$129,0))</f>
        <v>32.456556814933357</v>
      </c>
      <c r="BR115" s="38">
        <v>0.46664471330719803</v>
      </c>
      <c r="BS115" s="38">
        <f>INDEX('[3]60-Mile'!$Z$4:$Z$129,MATCH(E115,'[3]60-Mile'!$A$4:$A$129,0))</f>
        <v>79.71142348129591</v>
      </c>
      <c r="BT115" s="118">
        <f t="shared" si="124"/>
        <v>-0.37349234006924492</v>
      </c>
      <c r="BU115" s="266">
        <v>0.86047278750591571</v>
      </c>
      <c r="BV115" s="2">
        <f>'[3]60-Mile'!B115</f>
        <v>53</v>
      </c>
      <c r="BW115" s="2">
        <f>'[3]60-Mile'!C115</f>
        <v>121</v>
      </c>
      <c r="BX115" s="2">
        <f>'[3]60-Mile'!D115</f>
        <v>108</v>
      </c>
      <c r="BY115" s="2">
        <f>'[3]60-Mile'!E115</f>
        <v>112</v>
      </c>
      <c r="BZ115" s="2">
        <f>'[3]60-Mile'!F115</f>
        <v>130</v>
      </c>
      <c r="CA115" s="2">
        <f>'[3]60-Mile'!G115</f>
        <v>116</v>
      </c>
      <c r="CB115" s="2">
        <f>'[3]60-Mile'!H115</f>
        <v>113</v>
      </c>
      <c r="CC115" s="2">
        <f>'[3]60-Mile'!I115</f>
        <v>2</v>
      </c>
      <c r="CD115" s="2">
        <f>'[3]60-Mile'!J115</f>
        <v>0</v>
      </c>
      <c r="CE115" s="2">
        <f>'[3]60-Mile'!K115</f>
        <v>2</v>
      </c>
      <c r="CF115" s="2">
        <f>'[3]60-Mile'!L115</f>
        <v>1</v>
      </c>
      <c r="CG115" s="2">
        <f>'[3]60-Mile'!M115</f>
        <v>2</v>
      </c>
      <c r="CH115" s="2">
        <f>'[3]60-Mile'!N115</f>
        <v>1</v>
      </c>
      <c r="CI115" s="2">
        <f>'[3]60-Mile'!O115</f>
        <v>0</v>
      </c>
      <c r="CK115" s="2">
        <v>17991</v>
      </c>
      <c r="CL115" s="2">
        <v>11940</v>
      </c>
      <c r="CM115" s="2">
        <v>14847</v>
      </c>
      <c r="CN115" s="2">
        <v>26545</v>
      </c>
      <c r="CO115" s="2">
        <v>30173</v>
      </c>
      <c r="CP115" s="2">
        <v>8732</v>
      </c>
      <c r="CQ115" s="2">
        <v>12795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2.9215270435611466E-3</v>
      </c>
      <c r="G116" s="31">
        <f t="shared" si="97"/>
        <v>1.250629779149081</v>
      </c>
      <c r="H116" s="31">
        <f t="shared" si="66"/>
        <v>2.3360446810637529E-3</v>
      </c>
      <c r="I116" s="31">
        <f t="shared" si="103"/>
        <v>3.3102257499226884</v>
      </c>
      <c r="J116" s="31">
        <f t="shared" si="67"/>
        <v>0.28992434710021558</v>
      </c>
      <c r="K116" s="31">
        <f t="shared" si="126"/>
        <v>0.95731848176742451</v>
      </c>
      <c r="L116" s="31">
        <f t="shared" si="127"/>
        <v>0.95731848176742451</v>
      </c>
      <c r="M116" s="31">
        <f t="shared" si="68"/>
        <v>0.14074734708894038</v>
      </c>
      <c r="N116" s="31">
        <f t="shared" si="69"/>
        <v>3.5475791241960271E-2</v>
      </c>
      <c r="O116" s="31">
        <f t="shared" si="104"/>
        <v>3.2149668513304877E-2</v>
      </c>
      <c r="P116" s="31">
        <f t="shared" si="105"/>
        <v>3.6253776435045314E-2</v>
      </c>
      <c r="Q116" s="31">
        <f t="shared" si="106"/>
        <v>0.11651994719295666</v>
      </c>
      <c r="R116" s="31">
        <f t="shared" si="107"/>
        <v>8.7138529330762882E-2</v>
      </c>
      <c r="S116" s="31">
        <f t="shared" si="108"/>
        <v>0.12667660208643813</v>
      </c>
      <c r="T116" s="31">
        <f t="shared" si="102"/>
        <v>0.8104374426988451</v>
      </c>
      <c r="Z116" s="41">
        <f t="shared" si="109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10"/>
        <v>0.91783394808897745</v>
      </c>
      <c r="AF116" s="41">
        <f t="shared" si="111"/>
        <v>0.31606758127507933</v>
      </c>
      <c r="AG116" s="41">
        <f t="shared" si="112"/>
        <v>0.43441226575809194</v>
      </c>
      <c r="AH116" s="41">
        <f t="shared" si="113"/>
        <v>0.33694810224632066</v>
      </c>
      <c r="AI116" s="41">
        <f t="shared" si="114"/>
        <v>0.23963470557233421</v>
      </c>
      <c r="AJ116" s="41">
        <f t="shared" si="115"/>
        <v>0.22806662540563422</v>
      </c>
      <c r="AK116" s="41">
        <f t="shared" si="116"/>
        <v>8.45180691572954E-2</v>
      </c>
      <c r="AL116" s="41">
        <f t="shared" si="117"/>
        <v>0</v>
      </c>
      <c r="AM116" s="41">
        <f t="shared" si="118"/>
        <v>0</v>
      </c>
      <c r="AN116" s="41">
        <f t="shared" si="119"/>
        <v>8.7138529330762882E-2</v>
      </c>
      <c r="AO116" s="41">
        <f t="shared" si="120"/>
        <v>1.6074834256652439E-2</v>
      </c>
      <c r="AP116" s="41">
        <f t="shared" si="121"/>
        <v>0</v>
      </c>
      <c r="AQ116" s="41">
        <f t="shared" si="122"/>
        <v>0</v>
      </c>
      <c r="AR116" s="41">
        <f t="shared" si="125"/>
        <v>0.12667660208643813</v>
      </c>
      <c r="AS116" s="41">
        <f t="shared" si="123"/>
        <v>1.8126888217522657E-2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2583</v>
      </c>
      <c r="AZ116" s="46">
        <v>0.17812281874211033</v>
      </c>
      <c r="BA116" s="43">
        <v>3.35</v>
      </c>
      <c r="BB116" s="43">
        <v>6.39</v>
      </c>
      <c r="BC116" s="265">
        <f>IF(INDEX('[5]Hospital Capacity'!$I$2:$I$126,MATCH('Data Table'!A116,'[5]Hospital Capacity'!$B$2:$B$126,0))&gt;100,100,INDEX('[5]Hospital Capacity'!$I$2:$I$126,MATCH('Data Table'!A116,'[5]Hospital Capacity'!$B$2:$B$126,0)))</f>
        <v>0.20693551179181055</v>
      </c>
      <c r="BD116" s="45">
        <v>482.12940974003027</v>
      </c>
      <c r="BE116" s="45">
        <f>INDEX('[3]60-Mile'!$S$4:$S$129,MATCH(E116,'[3]60-Mile'!$A$4:$A$129,0))</f>
        <v>226.49570752909602</v>
      </c>
      <c r="BF116" s="47">
        <f t="shared" si="99"/>
        <v>30</v>
      </c>
      <c r="BG116" s="43">
        <f t="shared" si="100"/>
        <v>30</v>
      </c>
      <c r="BH116" s="95">
        <v>229.42857142857142</v>
      </c>
      <c r="BI116" s="45">
        <f>INDEX('[3]60-Mile'!$V$4:$V$129,MATCH(E116,'[3]60-Mile'!$A$4:$A$129,0))</f>
        <v>25.285714285714285</v>
      </c>
      <c r="BJ116" s="47">
        <f t="shared" si="101"/>
        <v>30</v>
      </c>
      <c r="BK116" s="47">
        <f t="shared" si="73"/>
        <v>30</v>
      </c>
      <c r="BL116" s="95">
        <v>12.142857142857142</v>
      </c>
      <c r="BM116" s="45">
        <f>INDEX('[3]60-Mile'!$AA$4:$AA$129,MATCH(E116,'[3]60-Mile'!$A$4:$A$129,0))</f>
        <v>1.7142857142857142</v>
      </c>
      <c r="BO116" s="20">
        <v>5758736</v>
      </c>
      <c r="BP116" s="38">
        <v>106.9880356435538</v>
      </c>
      <c r="BQ116" s="38">
        <f>INDEX('[3]60-Mile'!$U$4:$U$129,MATCH(E116,'[3]60-Mile'!$A$4:$A$129,0))</f>
        <v>83.590329740170205</v>
      </c>
      <c r="BR116" s="38">
        <v>0</v>
      </c>
      <c r="BS116" s="38">
        <f>INDEX('[3]60-Mile'!$Z$4:$Z$129,MATCH(E116,'[3]60-Mile'!$A$4:$A$129,0))</f>
        <v>67.176918245741575</v>
      </c>
      <c r="BT116" s="118">
        <f t="shared" si="124"/>
        <v>-0.83566789617795478</v>
      </c>
      <c r="BU116" s="266">
        <v>0.79306448820818942</v>
      </c>
      <c r="BV116" s="2">
        <f>'[3]60-Mile'!B116</f>
        <v>16</v>
      </c>
      <c r="BW116" s="2">
        <f>'[3]60-Mile'!C116</f>
        <v>27</v>
      </c>
      <c r="BX116" s="2">
        <f>'[3]60-Mile'!D116</f>
        <v>25</v>
      </c>
      <c r="BY116" s="2">
        <f>'[3]60-Mile'!E116</f>
        <v>23</v>
      </c>
      <c r="BZ116" s="2">
        <f>'[3]60-Mile'!F116</f>
        <v>26</v>
      </c>
      <c r="CA116" s="2">
        <f>'[3]60-Mile'!G116</f>
        <v>27</v>
      </c>
      <c r="CB116" s="2">
        <f>'[3]60-Mile'!H116</f>
        <v>33</v>
      </c>
      <c r="CC116" s="2">
        <f>'[3]60-Mile'!I116</f>
        <v>6</v>
      </c>
      <c r="CD116" s="2">
        <f>'[3]60-Mile'!J116</f>
        <v>2</v>
      </c>
      <c r="CE116" s="2">
        <f>'[3]60-Mile'!K116</f>
        <v>1</v>
      </c>
      <c r="CF116" s="2">
        <f>'[3]60-Mile'!L116</f>
        <v>1</v>
      </c>
      <c r="CG116" s="2">
        <f>'[3]60-Mile'!M116</f>
        <v>0</v>
      </c>
      <c r="CH116" s="2">
        <f>'[3]60-Mile'!N116</f>
        <v>0</v>
      </c>
      <c r="CI116" s="2">
        <f>'[3]60-Mile'!O116</f>
        <v>2</v>
      </c>
      <c r="CK116" s="2">
        <v>1530</v>
      </c>
      <c r="CL116" s="2">
        <v>303</v>
      </c>
      <c r="CM116" s="2">
        <v>3224</v>
      </c>
      <c r="CN116" s="2">
        <v>2303</v>
      </c>
      <c r="CO116" s="2">
        <v>2407</v>
      </c>
      <c r="CP116" s="2">
        <v>2940</v>
      </c>
      <c r="CQ116" s="2">
        <v>2583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2.5151369682659189E-2</v>
      </c>
      <c r="G117" s="31">
        <f t="shared" si="97"/>
        <v>1.4642535500546368</v>
      </c>
      <c r="H117" s="31">
        <f t="shared" si="66"/>
        <v>1.7176922454257119E-2</v>
      </c>
      <c r="I117" s="31">
        <f t="shared" si="103"/>
        <v>3.2204411916297291</v>
      </c>
      <c r="J117" s="31">
        <f t="shared" si="67"/>
        <v>0.39232717333753797</v>
      </c>
      <c r="K117" s="31">
        <f t="shared" si="126"/>
        <v>0.95693377666508028</v>
      </c>
      <c r="L117" s="31">
        <f t="shared" si="127"/>
        <v>0.95693377666508039</v>
      </c>
      <c r="M117" s="31">
        <f t="shared" si="68"/>
        <v>0.34960434421630071</v>
      </c>
      <c r="N117" s="31">
        <f t="shared" si="69"/>
        <v>6.1964951130302974E-2</v>
      </c>
      <c r="O117" s="31">
        <f t="shared" si="104"/>
        <v>7.3017891199709389E-2</v>
      </c>
      <c r="P117" s="31">
        <f t="shared" si="105"/>
        <v>5.7401812688821753E-2</v>
      </c>
      <c r="Q117" s="31">
        <f t="shared" si="106"/>
        <v>0.31702624740613816</v>
      </c>
      <c r="R117" s="31">
        <f t="shared" si="107"/>
        <v>0.27639768658771691</v>
      </c>
      <c r="S117" s="31">
        <f t="shared" si="108"/>
        <v>1.2610986968970814</v>
      </c>
      <c r="T117" s="31">
        <f t="shared" si="102"/>
        <v>0.7077922963630231</v>
      </c>
      <c r="Z117" s="41">
        <f t="shared" si="109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10"/>
        <v>0.96976759973750315</v>
      </c>
      <c r="AF117" s="41">
        <f t="shared" si="111"/>
        <v>0.44307626016105806</v>
      </c>
      <c r="AG117" s="41">
        <f t="shared" si="112"/>
        <v>0.17546848381601363</v>
      </c>
      <c r="AH117" s="41">
        <f t="shared" si="113"/>
        <v>0.30518977536793185</v>
      </c>
      <c r="AI117" s="41">
        <f t="shared" si="114"/>
        <v>0.49179764543534565</v>
      </c>
      <c r="AJ117" s="41">
        <f t="shared" si="115"/>
        <v>0.23534189138434963</v>
      </c>
      <c r="AK117" s="41">
        <f t="shared" si="116"/>
        <v>0.18477701452679093</v>
      </c>
      <c r="AL117" s="41">
        <f t="shared" si="117"/>
        <v>0</v>
      </c>
      <c r="AM117" s="41">
        <f t="shared" si="118"/>
        <v>0</v>
      </c>
      <c r="AN117" s="41">
        <f t="shared" si="119"/>
        <v>0.27639768658771691</v>
      </c>
      <c r="AO117" s="41">
        <f t="shared" si="120"/>
        <v>3.6508945599854695E-2</v>
      </c>
      <c r="AP117" s="41">
        <f t="shared" si="121"/>
        <v>0.98837142416980883</v>
      </c>
      <c r="AQ117" s="41">
        <f t="shared" si="122"/>
        <v>0</v>
      </c>
      <c r="AR117" s="41">
        <f t="shared" si="125"/>
        <v>0.27272727272727271</v>
      </c>
      <c r="AS117" s="41">
        <f t="shared" si="123"/>
        <v>2.8700906344410877E-2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288</v>
      </c>
      <c r="AZ117" s="46">
        <v>0.19558317463499381</v>
      </c>
      <c r="BA117" s="43">
        <v>1.83</v>
      </c>
      <c r="BB117" s="43">
        <v>5.98</v>
      </c>
      <c r="BC117" s="265">
        <f>IF(INDEX('[5]Hospital Capacity'!$I$2:$I$126,MATCH('Data Table'!A117,'[5]Hospital Capacity'!$B$2:$B$126,0))&gt;100,100,INDEX('[5]Hospital Capacity'!$I$2:$I$126,MATCH('Data Table'!A117,'[5]Hospital Capacity'!$B$2:$B$126,0)))</f>
        <v>0.4246897260273973</v>
      </c>
      <c r="BD117" s="45">
        <v>495.98274376100204</v>
      </c>
      <c r="BE117" s="45">
        <f>INDEX('[3]60-Mile'!$S$4:$S$129,MATCH(E117,'[3]60-Mile'!$A$4:$A$129,0))</f>
        <v>469.5193234047577</v>
      </c>
      <c r="BF117" s="47">
        <f t="shared" si="99"/>
        <v>30</v>
      </c>
      <c r="BG117" s="43">
        <f t="shared" si="100"/>
        <v>30</v>
      </c>
      <c r="BH117" s="95">
        <v>720.28571428571433</v>
      </c>
      <c r="BI117" s="45">
        <f>INDEX('[3]60-Mile'!$V$4:$V$129,MATCH(E117,'[3]60-Mile'!$A$4:$A$129,0))</f>
        <v>57.428571428571431</v>
      </c>
      <c r="BJ117" s="47">
        <f t="shared" si="101"/>
        <v>0.68519825610858121</v>
      </c>
      <c r="BK117" s="47">
        <f t="shared" si="73"/>
        <v>30</v>
      </c>
      <c r="BL117" s="95">
        <v>26.142857142857142</v>
      </c>
      <c r="BM117" s="45">
        <f>INDEX('[3]60-Mile'!$AA$4:$AA$129,MATCH(E117,'[3]60-Mile'!$A$4:$A$129,0))</f>
        <v>2.7142857142857144</v>
      </c>
      <c r="BO117" s="20">
        <v>10617423</v>
      </c>
      <c r="BP117" s="38">
        <v>48.73424610665311</v>
      </c>
      <c r="BQ117" s="38">
        <f>INDEX('[3]60-Mile'!$U$4:$U$129,MATCH(E117,'[3]60-Mile'!$A$4:$A$129,0))</f>
        <v>74.062752925372621</v>
      </c>
      <c r="BR117" s="38">
        <v>0.68519825610858121</v>
      </c>
      <c r="BS117" s="38">
        <f>INDEX('[3]60-Mile'!$Z$4:$Z$129,MATCH(E117,'[3]60-Mile'!$A$4:$A$129,0))</f>
        <v>95.41676200982873</v>
      </c>
      <c r="BT117" s="118">
        <f t="shared" si="124"/>
        <v>-0.93953519947500619</v>
      </c>
      <c r="BU117" s="266">
        <v>0.5753102739726027</v>
      </c>
      <c r="BV117" s="2">
        <f>'[3]60-Mile'!B117</f>
        <v>41</v>
      </c>
      <c r="BW117" s="2">
        <f>'[3]60-Mile'!C117</f>
        <v>90</v>
      </c>
      <c r="BX117" s="2">
        <f>'[3]60-Mile'!D117</f>
        <v>109</v>
      </c>
      <c r="BY117" s="2">
        <f>'[3]60-Mile'!E117</f>
        <v>76</v>
      </c>
      <c r="BZ117" s="2">
        <f>'[3]60-Mile'!F117</f>
        <v>29</v>
      </c>
      <c r="CA117" s="2">
        <f>'[3]60-Mile'!G117</f>
        <v>13</v>
      </c>
      <c r="CB117" s="2">
        <f>'[3]60-Mile'!H117</f>
        <v>44</v>
      </c>
      <c r="CC117" s="2">
        <f>'[3]60-Mile'!I117</f>
        <v>2</v>
      </c>
      <c r="CD117" s="2">
        <f>'[3]60-Mile'!J117</f>
        <v>2</v>
      </c>
      <c r="CE117" s="2">
        <f>'[3]60-Mile'!K117</f>
        <v>2</v>
      </c>
      <c r="CF117" s="2">
        <f>'[3]60-Mile'!L117</f>
        <v>5</v>
      </c>
      <c r="CG117" s="2">
        <f>'[3]60-Mile'!M117</f>
        <v>1</v>
      </c>
      <c r="CH117" s="2">
        <f>'[3]60-Mile'!N117</f>
        <v>0</v>
      </c>
      <c r="CI117" s="2">
        <f>'[3]60-Mile'!O117</f>
        <v>7</v>
      </c>
      <c r="CK117" s="2">
        <v>1555</v>
      </c>
      <c r="CL117" s="2">
        <v>4089</v>
      </c>
      <c r="CM117" s="2">
        <v>3717</v>
      </c>
      <c r="CN117" s="2">
        <v>8189</v>
      </c>
      <c r="CO117" s="2">
        <v>11137</v>
      </c>
      <c r="CP117" s="2">
        <v>3501</v>
      </c>
      <c r="CQ117" s="2">
        <v>288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0.18146343706621137</v>
      </c>
      <c r="G118" s="31">
        <f t="shared" si="97"/>
        <v>1.0158368671360929</v>
      </c>
      <c r="H118" s="31">
        <f t="shared" si="66"/>
        <v>0.17863442737395796</v>
      </c>
      <c r="I118" s="31">
        <f t="shared" si="103"/>
        <v>3.2431192660550461</v>
      </c>
      <c r="J118" s="31">
        <f t="shared" si="67"/>
        <v>0.66752814291260365</v>
      </c>
      <c r="K118" s="31">
        <f t="shared" si="126"/>
        <v>0.99501831195267543</v>
      </c>
      <c r="L118" s="31">
        <f t="shared" si="127"/>
        <v>0.99501831195267543</v>
      </c>
      <c r="M118" s="31">
        <f t="shared" si="68"/>
        <v>0.6625692072648004</v>
      </c>
      <c r="N118" s="31">
        <f t="shared" si="69"/>
        <v>0.1527389023991205</v>
      </c>
      <c r="O118" s="31">
        <f t="shared" si="104"/>
        <v>0.18054672600127145</v>
      </c>
      <c r="P118" s="31">
        <f t="shared" si="105"/>
        <v>0.14803625377643506</v>
      </c>
      <c r="Q118" s="31">
        <f t="shared" si="106"/>
        <v>0.51571668304941398</v>
      </c>
      <c r="R118" s="31">
        <f t="shared" si="107"/>
        <v>0.3890939135224456</v>
      </c>
      <c r="S118" s="31">
        <f t="shared" si="108"/>
        <v>1</v>
      </c>
      <c r="T118" s="31">
        <f t="shared" si="102"/>
        <v>0.85534972884543892</v>
      </c>
      <c r="Z118" s="41">
        <f t="shared" si="109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10"/>
        <v>0.69706501323798964</v>
      </c>
      <c r="AF118" s="41">
        <f t="shared" si="111"/>
        <v>0.47204741677331313</v>
      </c>
      <c r="AG118" s="41">
        <f t="shared" si="112"/>
        <v>0.15672913117546847</v>
      </c>
      <c r="AH118" s="41">
        <f t="shared" si="113"/>
        <v>6.8938807126258717E-2</v>
      </c>
      <c r="AI118" s="41">
        <f t="shared" si="114"/>
        <v>0.39508446441718281</v>
      </c>
      <c r="AJ118" s="41">
        <f t="shared" si="115"/>
        <v>0.51388535142601754</v>
      </c>
      <c r="AK118" s="41">
        <f t="shared" si="116"/>
        <v>0.15954487410103219</v>
      </c>
      <c r="AL118" s="41">
        <f t="shared" si="117"/>
        <v>0</v>
      </c>
      <c r="AM118" s="41">
        <f t="shared" si="118"/>
        <v>0</v>
      </c>
      <c r="AN118" s="41">
        <f t="shared" si="119"/>
        <v>0.3890939135224456</v>
      </c>
      <c r="AO118" s="41">
        <f t="shared" si="120"/>
        <v>9.0273363000635723E-2</v>
      </c>
      <c r="AP118" s="41">
        <f t="shared" si="121"/>
        <v>0</v>
      </c>
      <c r="AQ118" s="41">
        <f t="shared" si="122"/>
        <v>0</v>
      </c>
      <c r="AR118" s="41">
        <f t="shared" si="125"/>
        <v>1</v>
      </c>
      <c r="AS118" s="41">
        <f t="shared" si="123"/>
        <v>7.4018126888217531E-2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12339</v>
      </c>
      <c r="AZ118" s="46">
        <v>0.19956594738340228</v>
      </c>
      <c r="BA118" s="43">
        <v>1.72</v>
      </c>
      <c r="BB118" s="43">
        <v>2.93</v>
      </c>
      <c r="BC118" s="265">
        <f>IF(INDEX('[5]Hospital Capacity'!$I$2:$I$126,MATCH('Data Table'!A118,'[5]Hospital Capacity'!$B$2:$B$126,0))&gt;100,100,INDEX('[5]Hospital Capacity'!$I$2:$I$126,MATCH('Data Table'!A118,'[5]Hospital Capacity'!$B$2:$B$126,0)))</f>
        <v>0.34117347756410255</v>
      </c>
      <c r="BD118" s="45">
        <v>1026.3764919213611</v>
      </c>
      <c r="BE118" s="45">
        <f>INDEX('[3]60-Mile'!$S$4:$S$129,MATCH(E118,'[3]60-Mile'!$A$4:$A$129,0))</f>
        <v>408.35763872962593</v>
      </c>
      <c r="BF118" s="47">
        <f t="shared" si="99"/>
        <v>30</v>
      </c>
      <c r="BG118" s="43">
        <f t="shared" si="100"/>
        <v>30</v>
      </c>
      <c r="BH118" s="95">
        <v>1012.5714285714286</v>
      </c>
      <c r="BI118" s="45">
        <f>INDEX('[3]60-Mile'!$V$4:$V$129,MATCH(E118,'[3]60-Mile'!$A$4:$A$129,0))</f>
        <v>142</v>
      </c>
      <c r="BJ118" s="47">
        <f t="shared" si="101"/>
        <v>30</v>
      </c>
      <c r="BK118" s="47">
        <f t="shared" si="73"/>
        <v>30</v>
      </c>
      <c r="BL118" s="95">
        <v>95.857142857142861</v>
      </c>
      <c r="BM118" s="45">
        <f>INDEX('[3]60-Mile'!$AA$4:$AA$129,MATCH(E118,'[3]60-Mile'!$A$4:$A$129,0))</f>
        <v>7</v>
      </c>
      <c r="BO118" s="20">
        <v>12671821</v>
      </c>
      <c r="BP118" s="38">
        <v>112.65780383193535</v>
      </c>
      <c r="BQ118" s="38">
        <f>INDEX('[3]60-Mile'!$U$4:$U$129,MATCH(E118,'[3]60-Mile'!$A$4:$A$129,0))</f>
        <v>58.755745422471414</v>
      </c>
      <c r="BR118" s="38">
        <v>-0.93043355913702042</v>
      </c>
      <c r="BS118" s="38">
        <f>INDEX('[3]60-Mile'!$Z$4:$Z$129,MATCH(E118,'[3]60-Mile'!$A$4:$A$129,0))</f>
        <v>91.445479489500556</v>
      </c>
      <c r="BT118" s="118">
        <f t="shared" si="124"/>
        <v>-0.39413002647597928</v>
      </c>
      <c r="BU118" s="266">
        <v>0.65882652243589745</v>
      </c>
      <c r="BV118" s="2">
        <f>'[3]60-Mile'!B118</f>
        <v>160</v>
      </c>
      <c r="BW118" s="2">
        <f>'[3]60-Mile'!C118</f>
        <v>110</v>
      </c>
      <c r="BX118" s="2">
        <f>'[3]60-Mile'!D118</f>
        <v>132</v>
      </c>
      <c r="BY118" s="2">
        <f>'[3]60-Mile'!E118</f>
        <v>153</v>
      </c>
      <c r="BZ118" s="2">
        <f>'[3]60-Mile'!F118</f>
        <v>94</v>
      </c>
      <c r="CA118" s="2">
        <f>'[3]60-Mile'!G118</f>
        <v>271</v>
      </c>
      <c r="CB118" s="2">
        <f>'[3]60-Mile'!H118</f>
        <v>74</v>
      </c>
      <c r="CC118" s="2">
        <f>'[3]60-Mile'!I118</f>
        <v>5</v>
      </c>
      <c r="CD118" s="2">
        <f>'[3]60-Mile'!J118</f>
        <v>9</v>
      </c>
      <c r="CE118" s="2">
        <f>'[3]60-Mile'!K118</f>
        <v>5</v>
      </c>
      <c r="CF118" s="2">
        <f>'[3]60-Mile'!L118</f>
        <v>10</v>
      </c>
      <c r="CG118" s="2">
        <f>'[3]60-Mile'!M118</f>
        <v>8</v>
      </c>
      <c r="CH118" s="2">
        <f>'[3]60-Mile'!N118</f>
        <v>1</v>
      </c>
      <c r="CI118" s="2">
        <f>'[3]60-Mile'!O118</f>
        <v>11</v>
      </c>
      <c r="CK118" s="2">
        <v>14651</v>
      </c>
      <c r="CL118" s="2">
        <v>13551</v>
      </c>
      <c r="CM118" s="2">
        <v>7343</v>
      </c>
      <c r="CN118" s="2">
        <v>11405</v>
      </c>
      <c r="CO118" s="2">
        <v>12030</v>
      </c>
      <c r="CP118" s="2">
        <v>3003</v>
      </c>
      <c r="CQ118" s="2">
        <v>12339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1.5302178366109427E-2</v>
      </c>
      <c r="G119" s="31">
        <f t="shared" si="97"/>
        <v>1.4592347284162073</v>
      </c>
      <c r="H119" s="31">
        <f t="shared" si="66"/>
        <v>1.048644064462321E-2</v>
      </c>
      <c r="I119" s="31">
        <f t="shared" si="103"/>
        <v>3.0228326976600348</v>
      </c>
      <c r="J119" s="31">
        <f>L119*(AK119+(K119*AJ119))</f>
        <v>0.27978797883882617</v>
      </c>
      <c r="K119" s="31">
        <f t="shared" si="126"/>
        <v>0.99316770259978437</v>
      </c>
      <c r="L119" s="31">
        <f t="shared" si="127"/>
        <v>0.99316770259978437</v>
      </c>
      <c r="M119" s="31">
        <f t="shared" si="68"/>
        <v>0.49291420621238125</v>
      </c>
      <c r="N119" s="31">
        <f t="shared" si="69"/>
        <v>4.4844794991384045E-2</v>
      </c>
      <c r="O119" s="31">
        <f t="shared" si="104"/>
        <v>0.56700131397214326</v>
      </c>
      <c r="P119" s="31">
        <f t="shared" si="105"/>
        <v>5.4380664652567981E-2</v>
      </c>
      <c r="Q119" s="31">
        <f t="shared" si="106"/>
        <v>0.45456604574859516</v>
      </c>
      <c r="R119" s="31">
        <f t="shared" si="107"/>
        <v>0.39917378132745807</v>
      </c>
      <c r="S119" s="31">
        <f t="shared" si="108"/>
        <v>1.1443689374837096</v>
      </c>
      <c r="T119" s="31">
        <f t="shared" si="102"/>
        <v>1.0186021957442435</v>
      </c>
      <c r="Z119" s="41">
        <f t="shared" si="109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10"/>
        <v>0.77628928967436805</v>
      </c>
      <c r="AF119" s="41">
        <f t="shared" si="111"/>
        <v>0.20544823669071918</v>
      </c>
      <c r="AG119" s="41">
        <f t="shared" si="112"/>
        <v>0.55706984667802395</v>
      </c>
      <c r="AH119" s="41">
        <f t="shared" si="113"/>
        <v>0.31061192873741283</v>
      </c>
      <c r="AI119" s="41">
        <f t="shared" si="114"/>
        <v>0.2957764765003853</v>
      </c>
      <c r="AJ119" s="41">
        <f t="shared" si="115"/>
        <v>0.15876854575165525</v>
      </c>
      <c r="AK119" s="41">
        <f t="shared" si="116"/>
        <v>0.12402893212099909</v>
      </c>
      <c r="AL119" s="41">
        <f t="shared" si="117"/>
        <v>0</v>
      </c>
      <c r="AM119" s="41">
        <f t="shared" si="118"/>
        <v>0.23188188794362641</v>
      </c>
      <c r="AN119" s="41">
        <f t="shared" si="119"/>
        <v>0.39917378132745807</v>
      </c>
      <c r="AO119" s="41">
        <f t="shared" si="120"/>
        <v>0.16755971301425845</v>
      </c>
      <c r="AP119" s="41">
        <f t="shared" si="121"/>
        <v>0.9834151371856471</v>
      </c>
      <c r="AQ119" s="41">
        <f t="shared" si="122"/>
        <v>0</v>
      </c>
      <c r="AR119" s="41">
        <f t="shared" si="125"/>
        <v>0.16095380029806258</v>
      </c>
      <c r="AS119" s="41">
        <f t="shared" si="123"/>
        <v>2.719033232628399E-2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8838</v>
      </c>
      <c r="AZ119" s="46">
        <v>0.16291556564711207</v>
      </c>
      <c r="BA119" s="43">
        <v>4.07</v>
      </c>
      <c r="BB119" s="43">
        <v>6.05</v>
      </c>
      <c r="BC119" s="265">
        <f>IF(INDEX('[5]Hospital Capacity'!$I$2:$I$126,MATCH('Data Table'!A119,'[5]Hospital Capacity'!$B$2:$B$126,0))&gt;100,100,INDEX('[5]Hospital Capacity'!$I$2:$I$126,MATCH('Data Table'!A119,'[5]Hospital Capacity'!$B$2:$B$126,0)))</f>
        <v>0.25541649484536083</v>
      </c>
      <c r="BD119" s="45">
        <v>350.17417301506561</v>
      </c>
      <c r="BE119" s="45">
        <f>INDEX('[3]60-Mile'!$S$4:$S$129,MATCH(E119,'[3]60-Mile'!$A$4:$A$129,0))</f>
        <v>322.26843632072092</v>
      </c>
      <c r="BF119" s="47">
        <f t="shared" si="99"/>
        <v>30</v>
      </c>
      <c r="BG119" s="43">
        <f t="shared" si="100"/>
        <v>25.676632157879425</v>
      </c>
      <c r="BH119" s="95">
        <v>1038.7142857142858</v>
      </c>
      <c r="BI119" s="45">
        <f>INDEX('[3]60-Mile'!$V$4:$V$129,MATCH(E119,'[3]60-Mile'!$A$4:$A$129,0))</f>
        <v>263.57142857142856</v>
      </c>
      <c r="BJ119" s="47">
        <f t="shared" si="101"/>
        <v>0.83220025027142353</v>
      </c>
      <c r="BK119" s="47">
        <f t="shared" si="73"/>
        <v>30</v>
      </c>
      <c r="BL119" s="95">
        <v>15.428571428571429</v>
      </c>
      <c r="BM119" s="45">
        <f>INDEX('[3]60-Mile'!$AA$4:$AA$129,MATCH(E119,'[3]60-Mile'!$A$4:$A$129,0))</f>
        <v>2.5714285714285716</v>
      </c>
      <c r="BO119" s="20">
        <v>10488084</v>
      </c>
      <c r="BP119" s="38">
        <v>37.754953569914719</v>
      </c>
      <c r="BQ119" s="38">
        <f>INDEX('[3]60-Mile'!$U$4:$U$129,MATCH(E119,'[3]60-Mile'!$A$4:$A$129,0))</f>
        <v>25.676632157879425</v>
      </c>
      <c r="BR119" s="38">
        <v>0.83220025027142353</v>
      </c>
      <c r="BS119" s="38">
        <f>INDEX('[3]60-Mile'!$Z$4:$Z$129,MATCH(E119,'[3]60-Mile'!$A$4:$A$129,0))</f>
        <v>63.268301490894665</v>
      </c>
      <c r="BT119" s="118">
        <f t="shared" si="124"/>
        <v>-0.55257857934873611</v>
      </c>
      <c r="BU119" s="266">
        <v>0.74458350515463922</v>
      </c>
      <c r="BV119" s="2">
        <f>'[3]60-Mile'!B119</f>
        <v>219</v>
      </c>
      <c r="BW119" s="2">
        <f>'[3]60-Mile'!C119</f>
        <v>136</v>
      </c>
      <c r="BX119" s="2">
        <f>'[3]60-Mile'!D119</f>
        <v>379</v>
      </c>
      <c r="BY119" s="2">
        <f>'[3]60-Mile'!E119</f>
        <v>280</v>
      </c>
      <c r="BZ119" s="2">
        <f>'[3]60-Mile'!F119</f>
        <v>304</v>
      </c>
      <c r="CA119" s="2">
        <f>'[3]60-Mile'!G119</f>
        <v>278</v>
      </c>
      <c r="CB119" s="2">
        <f>'[3]60-Mile'!H119</f>
        <v>249</v>
      </c>
      <c r="CC119" s="2">
        <f>'[3]60-Mile'!I119</f>
        <v>9</v>
      </c>
      <c r="CD119" s="2">
        <f>'[3]60-Mile'!J119</f>
        <v>3</v>
      </c>
      <c r="CE119" s="2">
        <f>'[3]60-Mile'!K119</f>
        <v>1</v>
      </c>
      <c r="CF119" s="2">
        <f>'[3]60-Mile'!L119</f>
        <v>0</v>
      </c>
      <c r="CG119" s="2">
        <f>'[3]60-Mile'!M119</f>
        <v>4</v>
      </c>
      <c r="CH119" s="2">
        <f>'[3]60-Mile'!N119</f>
        <v>0</v>
      </c>
      <c r="CI119" s="2">
        <f>'[3]60-Mile'!O119</f>
        <v>1</v>
      </c>
      <c r="CK119" s="2">
        <v>5462</v>
      </c>
      <c r="CL119" s="2">
        <v>7149</v>
      </c>
      <c r="CM119" s="2">
        <v>955</v>
      </c>
      <c r="CN119" s="2">
        <v>1503</v>
      </c>
      <c r="CO119" s="2">
        <v>4666</v>
      </c>
      <c r="CP119" s="2">
        <v>-493</v>
      </c>
      <c r="CQ119" s="2">
        <v>8838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1.0174344575631456E-2</v>
      </c>
      <c r="G120" s="31">
        <f t="shared" si="97"/>
        <v>0.72347796732115355</v>
      </c>
      <c r="H120" s="31">
        <f t="shared" si="66"/>
        <v>1.4063102174768843E-2</v>
      </c>
      <c r="I120" s="31">
        <f t="shared" si="103"/>
        <v>3.0110297907432226</v>
      </c>
      <c r="J120" s="31">
        <f t="shared" si="67"/>
        <v>0.25791839399127048</v>
      </c>
      <c r="K120" s="31">
        <f t="shared" si="126"/>
        <v>0.95635348280182964</v>
      </c>
      <c r="L120" s="31">
        <f t="shared" si="127"/>
        <v>0.95635348280182964</v>
      </c>
      <c r="M120" s="31">
        <f t="shared" si="68"/>
        <v>0.83200399461777641</v>
      </c>
      <c r="N120" s="31">
        <f t="shared" si="69"/>
        <v>0.12079760649583704</v>
      </c>
      <c r="O120" s="31">
        <f t="shared" si="104"/>
        <v>0.2065207519752974</v>
      </c>
      <c r="P120" s="31">
        <f t="shared" si="105"/>
        <v>7.552870090634442E-2</v>
      </c>
      <c r="Q120" s="31">
        <f t="shared" si="106"/>
        <v>0.78336911762870964</v>
      </c>
      <c r="R120" s="31">
        <f t="shared" si="107"/>
        <v>0.733942012985077</v>
      </c>
      <c r="S120" s="31">
        <f t="shared" si="108"/>
        <v>9.9850968703427717E-2</v>
      </c>
      <c r="T120" s="31">
        <f t="shared" si="102"/>
        <v>0.65441486548169625</v>
      </c>
      <c r="Z120" s="41">
        <f t="shared" si="109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10"/>
        <v>0.99798601525197439</v>
      </c>
      <c r="AF120" s="41">
        <f t="shared" si="111"/>
        <v>0.53009663192922662</v>
      </c>
      <c r="AG120" s="41">
        <f t="shared" si="112"/>
        <v>0.1584327086882453</v>
      </c>
      <c r="AH120" s="41">
        <f t="shared" si="113"/>
        <v>0.18202943454686288</v>
      </c>
      <c r="AI120" s="41">
        <f t="shared" si="114"/>
        <v>0.19150791204302267</v>
      </c>
      <c r="AJ120" s="41">
        <f t="shared" si="115"/>
        <v>0.12836397482847683</v>
      </c>
      <c r="AK120" s="41">
        <f t="shared" si="116"/>
        <v>0.14692806249733004</v>
      </c>
      <c r="AL120" s="41">
        <f t="shared" si="117"/>
        <v>0.58032042113710125</v>
      </c>
      <c r="AM120" s="41">
        <f t="shared" si="118"/>
        <v>0</v>
      </c>
      <c r="AN120" s="41">
        <f t="shared" si="119"/>
        <v>0.15362159184797575</v>
      </c>
      <c r="AO120" s="41">
        <f t="shared" si="120"/>
        <v>0.1032603759876487</v>
      </c>
      <c r="AP120" s="41">
        <f t="shared" si="121"/>
        <v>0</v>
      </c>
      <c r="AQ120" s="41">
        <f t="shared" si="122"/>
        <v>0</v>
      </c>
      <c r="AR120" s="41">
        <f t="shared" si="125"/>
        <v>9.9850968703427717E-2</v>
      </c>
      <c r="AS120" s="41">
        <f t="shared" si="123"/>
        <v>3.776435045317221E-2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-959</v>
      </c>
      <c r="AZ120" s="46">
        <v>0.20754618908668565</v>
      </c>
      <c r="BA120" s="43">
        <v>1.73</v>
      </c>
      <c r="BB120" s="43">
        <v>4.3899999999999997</v>
      </c>
      <c r="BC120" s="265">
        <f>IF(INDEX('[5]Hospital Capacity'!$I$2:$I$126,MATCH('Data Table'!A120,'[5]Hospital Capacity'!$B$2:$B$126,0))&gt;100,100,INDEX('[5]Hospital Capacity'!$I$2:$I$126,MATCH('Data Table'!A120,'[5]Hospital Capacity'!$B$2:$B$126,0)))</f>
        <v>0.16537582774645973</v>
      </c>
      <c r="BD120" s="45">
        <v>292.27873963910446</v>
      </c>
      <c r="BE120" s="45">
        <f>INDEX('[3]60-Mile'!$S$4:$S$129,MATCH(E120,'[3]60-Mile'!$A$4:$A$129,0))</f>
        <v>377.77499929078533</v>
      </c>
      <c r="BF120" s="47">
        <f t="shared" si="99"/>
        <v>24.313567711041411</v>
      </c>
      <c r="BG120" s="43">
        <f t="shared" si="100"/>
        <v>30</v>
      </c>
      <c r="BH120" s="95">
        <v>401.85714285714283</v>
      </c>
      <c r="BI120" s="45">
        <f>INDEX('[3]60-Mile'!$V$4:$V$129,MATCH(E120,'[3]60-Mile'!$A$4:$A$129,0))</f>
        <v>162.42857142857142</v>
      </c>
      <c r="BJ120" s="47">
        <f t="shared" si="101"/>
        <v>30</v>
      </c>
      <c r="BK120" s="47">
        <f t="shared" si="73"/>
        <v>30</v>
      </c>
      <c r="BL120" s="95">
        <v>9.5714285714285712</v>
      </c>
      <c r="BM120" s="45">
        <f>INDEX('[3]60-Mile'!$AA$4:$AA$129,MATCH(E120,'[3]60-Mile'!$A$4:$A$129,0))</f>
        <v>3.5714285714285716</v>
      </c>
      <c r="BO120" s="20">
        <v>5148714</v>
      </c>
      <c r="BP120" s="38">
        <v>24.313567711041411</v>
      </c>
      <c r="BQ120" s="38">
        <f>INDEX('[3]60-Mile'!$U$4:$U$129,MATCH(E120,'[3]60-Mile'!$A$4:$A$129,0))</f>
        <v>30.338957775959226</v>
      </c>
      <c r="BR120" s="38">
        <v>0</v>
      </c>
      <c r="BS120" s="38">
        <f>INDEX('[3]60-Mile'!$Z$4:$Z$129,MATCH(E120,'[3]60-Mile'!$A$4:$A$129,0))</f>
        <v>62.729181578407591</v>
      </c>
      <c r="BT120" s="118">
        <f t="shared" si="124"/>
        <v>-0.99597203050394878</v>
      </c>
      <c r="BU120" s="266">
        <v>0.83462417225354024</v>
      </c>
      <c r="BV120" s="2">
        <f>'[3]60-Mile'!B120</f>
        <v>125</v>
      </c>
      <c r="BW120" s="2">
        <f>'[3]60-Mile'!C120</f>
        <v>122</v>
      </c>
      <c r="BX120" s="2">
        <f>'[3]60-Mile'!D120</f>
        <v>154</v>
      </c>
      <c r="BY120" s="2">
        <f>'[3]60-Mile'!E120</f>
        <v>238</v>
      </c>
      <c r="BZ120" s="2">
        <f>'[3]60-Mile'!F120</f>
        <v>190</v>
      </c>
      <c r="CA120" s="2">
        <f>'[3]60-Mile'!G120</f>
        <v>132</v>
      </c>
      <c r="CB120" s="2">
        <f>'[3]60-Mile'!H120</f>
        <v>176</v>
      </c>
      <c r="CC120" s="2">
        <f>'[3]60-Mile'!I120</f>
        <v>0</v>
      </c>
      <c r="CD120" s="2">
        <f>'[3]60-Mile'!J120</f>
        <v>7</v>
      </c>
      <c r="CE120" s="2">
        <f>'[3]60-Mile'!K120</f>
        <v>4</v>
      </c>
      <c r="CF120" s="2">
        <f>'[3]60-Mile'!L120</f>
        <v>3</v>
      </c>
      <c r="CG120" s="2">
        <f>'[3]60-Mile'!M120</f>
        <v>3</v>
      </c>
      <c r="CH120" s="2">
        <f>'[3]60-Mile'!N120</f>
        <v>1</v>
      </c>
      <c r="CI120" s="2">
        <f>'[3]60-Mile'!O120</f>
        <v>7</v>
      </c>
      <c r="CK120" s="2">
        <v>1788</v>
      </c>
      <c r="CL120" s="2">
        <v>4386</v>
      </c>
      <c r="CM120" s="2">
        <v>-4032</v>
      </c>
      <c r="CN120" s="2">
        <v>0</v>
      </c>
      <c r="CO120" s="2">
        <v>-1770</v>
      </c>
      <c r="CP120" s="2">
        <v>1662</v>
      </c>
      <c r="CQ120" s="2">
        <v>-959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1.1958263381027022E-3</v>
      </c>
      <c r="G121" s="31">
        <f t="shared" si="97"/>
        <v>1.1062400161409052</v>
      </c>
      <c r="H121" s="31">
        <f t="shared" si="66"/>
        <v>1.0809827168197341E-3</v>
      </c>
      <c r="I121" s="31">
        <f t="shared" si="103"/>
        <v>3.2081228739305225</v>
      </c>
      <c r="J121" s="31">
        <f t="shared" si="67"/>
        <v>0.1448251944106923</v>
      </c>
      <c r="K121" s="31">
        <f t="shared" si="126"/>
        <v>0.95054376194816248</v>
      </c>
      <c r="L121" s="31">
        <f t="shared" si="127"/>
        <v>0.95054376194816248</v>
      </c>
      <c r="M121" s="31">
        <f t="shared" si="68"/>
        <v>0.53202730656073172</v>
      </c>
      <c r="N121" s="31">
        <f t="shared" si="69"/>
        <v>1.5289751532150089E-3</v>
      </c>
      <c r="O121" s="31">
        <f t="shared" si="104"/>
        <v>7.6287349014621739E-3</v>
      </c>
      <c r="P121" s="31">
        <f t="shared" si="105"/>
        <v>0</v>
      </c>
      <c r="Q121" s="31">
        <f t="shared" si="106"/>
        <v>0.5872211511980171</v>
      </c>
      <c r="R121" s="31">
        <f t="shared" si="107"/>
        <v>0.5872211511980171</v>
      </c>
      <c r="S121" s="31">
        <f t="shared" si="108"/>
        <v>0.23099850968703425</v>
      </c>
      <c r="T121" s="31">
        <f t="shared" si="102"/>
        <v>0.79957684033273257</v>
      </c>
      <c r="Z121" s="41">
        <f t="shared" si="109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10"/>
        <v>0.73485551356611079</v>
      </c>
      <c r="AF121" s="41">
        <f t="shared" si="111"/>
        <v>0.51580602333366254</v>
      </c>
      <c r="AG121" s="41">
        <f t="shared" si="112"/>
        <v>0.11073253833049403</v>
      </c>
      <c r="AH121" s="41">
        <f t="shared" si="113"/>
        <v>0.75213013168086762</v>
      </c>
      <c r="AI121" s="41">
        <f t="shared" si="114"/>
        <v>0.12168867306477175</v>
      </c>
      <c r="AJ121" s="41">
        <f t="shared" si="115"/>
        <v>0.11252609689513908</v>
      </c>
      <c r="AK121" s="41">
        <f t="shared" si="116"/>
        <v>4.5399385426118481E-2</v>
      </c>
      <c r="AL121" s="41">
        <f t="shared" si="117"/>
        <v>0</v>
      </c>
      <c r="AM121" s="41">
        <f t="shared" si="118"/>
        <v>0</v>
      </c>
      <c r="AN121" s="41">
        <f t="shared" si="119"/>
        <v>0.5872211511980171</v>
      </c>
      <c r="AO121" s="41">
        <f t="shared" si="120"/>
        <v>3.8143674507310869E-3</v>
      </c>
      <c r="AP121" s="41">
        <f t="shared" si="121"/>
        <v>0</v>
      </c>
      <c r="AQ121" s="41">
        <f t="shared" si="122"/>
        <v>0</v>
      </c>
      <c r="AR121" s="41">
        <f t="shared" si="125"/>
        <v>0.23099850968703425</v>
      </c>
      <c r="AS121" s="41">
        <f t="shared" si="123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10669</v>
      </c>
      <c r="AZ121" s="46">
        <v>0.20558160592439284</v>
      </c>
      <c r="BA121" s="43">
        <v>1.45</v>
      </c>
      <c r="BB121" s="43">
        <v>11.75</v>
      </c>
      <c r="BC121" s="265">
        <f>IF(INDEX('[5]Hospital Capacity'!$I$2:$I$126,MATCH('Data Table'!A121,'[5]Hospital Capacity'!$B$2:$B$126,0))&gt;100,100,INDEX('[5]Hospital Capacity'!$I$2:$I$126,MATCH('Data Table'!A121,'[5]Hospital Capacity'!$B$2:$B$126,0)))</f>
        <v>0.10508372641509435</v>
      </c>
      <c r="BD121" s="45">
        <v>262.1207476377391</v>
      </c>
      <c r="BE121" s="45">
        <f>INDEX('[3]60-Mile'!$S$4:$S$129,MATCH(E121,'[3]60-Mile'!$A$4:$A$129,0))</f>
        <v>131.67360528564342</v>
      </c>
      <c r="BF121" s="47">
        <f t="shared" si="99"/>
        <v>30</v>
      </c>
      <c r="BG121" s="43">
        <f t="shared" si="100"/>
        <v>30</v>
      </c>
      <c r="BH121" s="95">
        <v>1526.4285714285713</v>
      </c>
      <c r="BI121" s="45">
        <f>INDEX('[3]60-Mile'!$V$4:$V$129,MATCH(E121,'[3]60-Mile'!$A$4:$A$129,0))</f>
        <v>6</v>
      </c>
      <c r="BJ121" s="47">
        <f t="shared" si="101"/>
        <v>30</v>
      </c>
      <c r="BK121" s="47">
        <f t="shared" si="73"/>
        <v>30</v>
      </c>
      <c r="BL121" s="95">
        <v>22.142857142857142</v>
      </c>
      <c r="BM121" s="45">
        <f>INDEX('[3]60-Mile'!$AA$4:$AA$129,MATCH(E121,'[3]60-Mile'!$A$4:$A$129,0))</f>
        <v>0</v>
      </c>
      <c r="BO121" s="20">
        <v>28995881</v>
      </c>
      <c r="BP121" s="38">
        <v>32.363062299409769</v>
      </c>
      <c r="BQ121" s="38">
        <f>INDEX('[3]60-Mile'!$U$4:$U$129,MATCH(E121,'[3]60-Mile'!$A$4:$A$129,0))</f>
        <v>58.223675514525333</v>
      </c>
      <c r="BR121" s="38">
        <v>0</v>
      </c>
      <c r="BS121" s="38">
        <f>INDEX('[3]60-Mile'!$Z$4:$Z$129,MATCH(E121,'[3]60-Mile'!$A$4:$A$129,0))</f>
        <v>0</v>
      </c>
      <c r="BT121" s="118">
        <f t="shared" si="124"/>
        <v>-0.46971102713222146</v>
      </c>
      <c r="BU121" s="266">
        <v>0.89491627358490566</v>
      </c>
      <c r="BV121" s="2">
        <f>'[3]60-Mile'!B121</f>
        <v>3</v>
      </c>
      <c r="BW121" s="2">
        <f>'[3]60-Mile'!C121</f>
        <v>7</v>
      </c>
      <c r="BX121" s="2">
        <f>'[3]60-Mile'!D121</f>
        <v>7</v>
      </c>
      <c r="BY121" s="2">
        <f>'[3]60-Mile'!E121</f>
        <v>15</v>
      </c>
      <c r="BZ121" s="2">
        <f>'[3]60-Mile'!F121</f>
        <v>3</v>
      </c>
      <c r="CA121" s="2">
        <f>'[3]60-Mile'!G121</f>
        <v>4</v>
      </c>
      <c r="CB121" s="2">
        <f>'[3]60-Mile'!H121</f>
        <v>3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3514</v>
      </c>
      <c r="CL121" s="2">
        <v>15297</v>
      </c>
      <c r="CM121" s="2">
        <v>6091</v>
      </c>
      <c r="CN121" s="2">
        <v>12301</v>
      </c>
      <c r="CO121" s="2">
        <v>-7081</v>
      </c>
      <c r="CP121" s="2">
        <v>13490</v>
      </c>
      <c r="CQ121" s="2">
        <v>10669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1.2342589993364263E-5</v>
      </c>
      <c r="G122" s="31">
        <f t="shared" si="97"/>
        <v>0.43217547647715582</v>
      </c>
      <c r="H122" s="31">
        <f t="shared" si="66"/>
        <v>2.8559209546024933E-5</v>
      </c>
      <c r="I122" s="31">
        <f t="shared" si="103"/>
        <v>3.1612204927327081</v>
      </c>
      <c r="J122" s="31">
        <f t="shared" si="67"/>
        <v>9.7636718614413115E-2</v>
      </c>
      <c r="K122" s="31">
        <f t="shared" si="126"/>
        <v>0.83797296789399311</v>
      </c>
      <c r="L122" s="31">
        <f t="shared" si="127"/>
        <v>0.83797296789399311</v>
      </c>
      <c r="M122" s="31">
        <f t="shared" si="68"/>
        <v>4.4647970156137057E-2</v>
      </c>
      <c r="N122" s="31">
        <f t="shared" si="69"/>
        <v>1.4346681700657896E-2</v>
      </c>
      <c r="O122" s="31">
        <f t="shared" si="104"/>
        <v>3.3784397420761059E-2</v>
      </c>
      <c r="P122" s="31">
        <f t="shared" si="105"/>
        <v>1.2084592145015106E-2</v>
      </c>
      <c r="Q122" s="31">
        <f t="shared" si="106"/>
        <v>4.646240294661004E-2</v>
      </c>
      <c r="R122" s="31">
        <f t="shared" si="107"/>
        <v>3.5637565408978243E-2</v>
      </c>
      <c r="S122" s="31">
        <f t="shared" si="108"/>
        <v>2.0864381520119223E-2</v>
      </c>
      <c r="T122" s="31">
        <f t="shared" si="102"/>
        <v>0.89575530623903132</v>
      </c>
      <c r="Z122" s="41">
        <f t="shared" si="109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10"/>
        <v>0.73510443302934991</v>
      </c>
      <c r="AF122" s="41">
        <f t="shared" si="111"/>
        <v>0.38127187312802741</v>
      </c>
      <c r="AG122" s="41">
        <f t="shared" si="112"/>
        <v>0.15161839863713797</v>
      </c>
      <c r="AH122" s="41">
        <f t="shared" si="113"/>
        <v>0.14717273431448488</v>
      </c>
      <c r="AI122" s="41">
        <f t="shared" si="114"/>
        <v>6.669217176276647E-2</v>
      </c>
      <c r="AJ122" s="41">
        <f t="shared" si="115"/>
        <v>7.2643646278770652E-2</v>
      </c>
      <c r="AK122" s="41">
        <f t="shared" si="116"/>
        <v>5.5641944059764893E-2</v>
      </c>
      <c r="AL122" s="41">
        <f t="shared" si="117"/>
        <v>0</v>
      </c>
      <c r="AM122" s="41">
        <f t="shared" si="118"/>
        <v>0</v>
      </c>
      <c r="AN122" s="41">
        <f t="shared" si="119"/>
        <v>3.5637565408978243E-2</v>
      </c>
      <c r="AO122" s="41">
        <f t="shared" si="120"/>
        <v>1.6892198710380529E-2</v>
      </c>
      <c r="AP122" s="41">
        <f t="shared" si="121"/>
        <v>0</v>
      </c>
      <c r="AQ122" s="41">
        <f t="shared" si="122"/>
        <v>0</v>
      </c>
      <c r="AR122" s="41">
        <f t="shared" si="125"/>
        <v>2.0864381520119223E-2</v>
      </c>
      <c r="AS122" s="41">
        <f t="shared" si="123"/>
        <v>6.0422960725075529E-3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10658</v>
      </c>
      <c r="AZ122" s="46">
        <v>0.1870866954746444</v>
      </c>
      <c r="BA122" s="43">
        <v>1.69</v>
      </c>
      <c r="BB122" s="43">
        <v>3.94</v>
      </c>
      <c r="BC122" s="265">
        <f>IF(INDEX('[5]Hospital Capacity'!$I$2:$I$126,MATCH('Data Table'!A122,'[5]Hospital Capacity'!$B$2:$B$126,0))&gt;100,100,INDEX('[5]Hospital Capacity'!$I$2:$I$126,MATCH('Data Table'!A122,'[5]Hospital Capacity'!$B$2:$B$126,0)))</f>
        <v>5.7591735985293512E-2</v>
      </c>
      <c r="BD122" s="45">
        <v>186.17783206875862</v>
      </c>
      <c r="BE122" s="45">
        <f>INDEX('[3]60-Mile'!$S$4:$S$129,MATCH(E122,'[3]60-Mile'!$A$4:$A$129,0))</f>
        <v>156.50115185311986</v>
      </c>
      <c r="BF122" s="47">
        <f t="shared" si="99"/>
        <v>30</v>
      </c>
      <c r="BG122" s="43">
        <f t="shared" si="100"/>
        <v>30</v>
      </c>
      <c r="BH122" s="95">
        <v>95.857142857142861</v>
      </c>
      <c r="BI122" s="45">
        <f>INDEX('[3]60-Mile'!$V$4:$V$129,MATCH(E122,'[3]60-Mile'!$A$4:$A$129,0))</f>
        <v>26.571428571428573</v>
      </c>
      <c r="BJ122" s="47">
        <f t="shared" si="101"/>
        <v>30</v>
      </c>
      <c r="BK122" s="47">
        <f t="shared" si="73"/>
        <v>30</v>
      </c>
      <c r="BL122" s="95">
        <v>2</v>
      </c>
      <c r="BM122" s="45">
        <f>INDEX('[3]60-Mile'!$AA$4:$AA$129,MATCH(E122,'[3]60-Mile'!$A$4:$A$129,0))</f>
        <v>0.5714285714285714</v>
      </c>
      <c r="BO122" s="20">
        <v>3956971</v>
      </c>
      <c r="BP122" s="38">
        <v>31.953709442857132</v>
      </c>
      <c r="BQ122" s="38">
        <f>INDEX('[3]60-Mile'!$U$4:$U$129,MATCH(E122,'[3]60-Mile'!$A$4:$A$129,0))</f>
        <v>70.007293329202852</v>
      </c>
      <c r="BR122" s="38">
        <v>0</v>
      </c>
      <c r="BS122" s="38">
        <f>INDEX('[3]60-Mile'!$Z$4:$Z$129,MATCH(E122,'[3]60-Mile'!$A$4:$A$129,0))</f>
        <v>162.19619340343891</v>
      </c>
      <c r="BT122" s="118">
        <f t="shared" si="124"/>
        <v>-0.47020886605869971</v>
      </c>
      <c r="BU122" s="266">
        <v>0.94240826401470645</v>
      </c>
      <c r="BV122" s="2">
        <f>'[3]60-Mile'!B122</f>
        <v>21</v>
      </c>
      <c r="BW122" s="2">
        <f>'[3]60-Mile'!C122</f>
        <v>29</v>
      </c>
      <c r="BX122" s="2">
        <f>'[3]60-Mile'!D122</f>
        <v>35</v>
      </c>
      <c r="BY122" s="2">
        <f>'[3]60-Mile'!E122</f>
        <v>39</v>
      </c>
      <c r="BZ122" s="2">
        <f>'[3]60-Mile'!F122</f>
        <v>11</v>
      </c>
      <c r="CA122" s="2">
        <f>'[3]60-Mile'!G122</f>
        <v>27</v>
      </c>
      <c r="CB122" s="2">
        <f>'[3]60-Mile'!H122</f>
        <v>24</v>
      </c>
      <c r="CC122" s="2">
        <f>'[3]60-Mile'!I122</f>
        <v>1</v>
      </c>
      <c r="CD122" s="2">
        <f>'[3]60-Mile'!J122</f>
        <v>0</v>
      </c>
      <c r="CE122" s="2">
        <f>'[3]60-Mile'!K122</f>
        <v>1</v>
      </c>
      <c r="CF122" s="2">
        <f>'[3]60-Mile'!L122</f>
        <v>0</v>
      </c>
      <c r="CG122" s="2">
        <f>'[3]60-Mile'!M122</f>
        <v>2</v>
      </c>
      <c r="CH122" s="2">
        <f>'[3]60-Mile'!N122</f>
        <v>0</v>
      </c>
      <c r="CI122" s="2">
        <f>'[3]60-Mile'!O122</f>
        <v>0</v>
      </c>
      <c r="CK122" s="2">
        <v>2265</v>
      </c>
      <c r="CL122" s="2">
        <v>2650</v>
      </c>
      <c r="CM122" s="2">
        <v>4749</v>
      </c>
      <c r="CN122" s="2">
        <v>4170</v>
      </c>
      <c r="CO122" s="2">
        <v>-1323</v>
      </c>
      <c r="CP122" s="2">
        <v>-495</v>
      </c>
      <c r="CQ122" s="2">
        <v>10658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9.0282248285999504E-3</v>
      </c>
      <c r="G123" s="31">
        <f t="shared" si="97"/>
        <v>1.3470976214171344</v>
      </c>
      <c r="H123" s="31">
        <f t="shared" si="66"/>
        <v>6.7019826069489611E-3</v>
      </c>
      <c r="I123" s="31">
        <f t="shared" si="103"/>
        <v>3.2079682506958047</v>
      </c>
      <c r="J123" s="31">
        <f t="shared" si="67"/>
        <v>0.21761566875697716</v>
      </c>
      <c r="K123" s="31">
        <f t="shared" si="126"/>
        <v>0.99475258858523741</v>
      </c>
      <c r="L123" s="31">
        <f t="shared" si="127"/>
        <v>0.99475258858523741</v>
      </c>
      <c r="M123" s="31">
        <f t="shared" si="68"/>
        <v>0.89304270698940469</v>
      </c>
      <c r="N123" s="31">
        <f t="shared" si="69"/>
        <v>-0.16573907630040507</v>
      </c>
      <c r="O123" s="31">
        <f t="shared" si="104"/>
        <v>0.37053855235673422</v>
      </c>
      <c r="P123" s="31">
        <f t="shared" si="105"/>
        <v>4.2296072507552872E-2</v>
      </c>
      <c r="Q123" s="31">
        <f t="shared" si="106"/>
        <v>1.0691026873678351</v>
      </c>
      <c r="R123" s="31">
        <f t="shared" si="107"/>
        <v>1</v>
      </c>
      <c r="S123" s="31">
        <f t="shared" si="108"/>
        <v>1.5761372999251777</v>
      </c>
      <c r="T123" s="31">
        <f t="shared" si="102"/>
        <v>1.633784965625243</v>
      </c>
      <c r="Z123" s="41">
        <f t="shared" si="109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10"/>
        <v>0.22149306419859249</v>
      </c>
      <c r="AF123" s="41">
        <f t="shared" si="111"/>
        <v>0.3905825889870787</v>
      </c>
      <c r="AG123" s="41">
        <f t="shared" si="112"/>
        <v>0.45485519591141393</v>
      </c>
      <c r="AH123" s="41">
        <f t="shared" si="113"/>
        <v>0.32223082881487219</v>
      </c>
      <c r="AI123" s="41">
        <f t="shared" si="114"/>
        <v>0.28500579834542422</v>
      </c>
      <c r="AJ123" s="41">
        <f t="shared" si="115"/>
        <v>0.15040304577190644</v>
      </c>
      <c r="AK123" s="41">
        <f t="shared" si="116"/>
        <v>6.9149792316015035E-2</v>
      </c>
      <c r="AL123" s="41">
        <f t="shared" si="117"/>
        <v>0</v>
      </c>
      <c r="AM123" s="41">
        <f t="shared" si="118"/>
        <v>0</v>
      </c>
      <c r="AN123" s="41">
        <f t="shared" si="119"/>
        <v>1</v>
      </c>
      <c r="AO123" s="41">
        <f t="shared" si="120"/>
        <v>0.18526927617836711</v>
      </c>
      <c r="AP123" s="41">
        <f t="shared" si="121"/>
        <v>0.96361867101310605</v>
      </c>
      <c r="AQ123" s="41">
        <f t="shared" si="122"/>
        <v>0</v>
      </c>
      <c r="AR123" s="41">
        <f t="shared" si="125"/>
        <v>0.61251862891207154</v>
      </c>
      <c r="AS123" s="41">
        <f t="shared" si="123"/>
        <v>2.1148036253776436E-2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33355</v>
      </c>
      <c r="AZ123" s="46">
        <v>0.18836667424414641</v>
      </c>
      <c r="BA123" s="43">
        <v>3.47</v>
      </c>
      <c r="BB123" s="43">
        <v>6.2</v>
      </c>
      <c r="BC123" s="265">
        <f>IF(INDEX('[5]Hospital Capacity'!$I$2:$I$126,MATCH('Data Table'!A123,'[5]Hospital Capacity'!$B$2:$B$126,0))&gt;100,100,INDEX('[5]Hospital Capacity'!$I$2:$I$126,MATCH('Data Table'!A123,'[5]Hospital Capacity'!$B$2:$B$126,0)))</f>
        <v>0.2461155223880597</v>
      </c>
      <c r="BD123" s="45">
        <v>334.24484949466904</v>
      </c>
      <c r="BE123" s="45">
        <f>INDEX('[3]60-Mile'!$S$4:$S$129,MATCH(E123,'[3]60-Mile'!$A$4:$A$129,0))</f>
        <v>189.24362798665052</v>
      </c>
      <c r="BF123" s="47">
        <f t="shared" si="99"/>
        <v>30</v>
      </c>
      <c r="BG123" s="43">
        <f t="shared" si="100"/>
        <v>30</v>
      </c>
      <c r="BH123" s="95">
        <v>2597</v>
      </c>
      <c r="BI123" s="45">
        <f>INDEX('[3]60-Mile'!$V$4:$V$129,MATCH(E123,'[3]60-Mile'!$A$4:$A$129,0))</f>
        <v>291.42857142857144</v>
      </c>
      <c r="BJ123" s="47">
        <f t="shared" si="101"/>
        <v>1.4193575343512879</v>
      </c>
      <c r="BK123" s="47">
        <f t="shared" si="73"/>
        <v>30</v>
      </c>
      <c r="BL123" s="95">
        <v>58.714285714285715</v>
      </c>
      <c r="BM123" s="45">
        <f>INDEX('[3]60-Mile'!$AA$4:$AA$129,MATCH(E123,'[3]60-Mile'!$A$4:$A$129,0))</f>
        <v>2</v>
      </c>
      <c r="BO123" s="20">
        <v>39512223</v>
      </c>
      <c r="BP123" s="38">
        <v>42.291891688556873</v>
      </c>
      <c r="BQ123" s="38">
        <f>INDEX('[3]60-Mile'!$U$4:$U$129,MATCH(E123,'[3]60-Mile'!$A$4:$A$129,0))</f>
        <v>37.752695691537873</v>
      </c>
      <c r="BR123" s="38">
        <v>1.4193575343512879</v>
      </c>
      <c r="BS123" s="38">
        <f>INDEX('[3]60-Mile'!$Z$4:$Z$129,MATCH(E123,'[3]60-Mile'!$A$4:$A$129,0))</f>
        <v>154.22498806855421</v>
      </c>
      <c r="BT123" s="118">
        <f t="shared" si="124"/>
        <v>0.55701387160281501</v>
      </c>
      <c r="BU123" s="266">
        <v>0.75388447761194033</v>
      </c>
      <c r="BV123" s="2">
        <f>'[3]60-Mile'!B123</f>
        <v>225</v>
      </c>
      <c r="BW123" s="2">
        <f>'[3]60-Mile'!C123</f>
        <v>268</v>
      </c>
      <c r="BX123" s="2">
        <f>'[3]60-Mile'!D123</f>
        <v>252</v>
      </c>
      <c r="BY123" s="2">
        <f>'[3]60-Mile'!E123</f>
        <v>320</v>
      </c>
      <c r="BZ123" s="2">
        <f>'[3]60-Mile'!F123</f>
        <v>324</v>
      </c>
      <c r="CA123" s="2">
        <f>'[3]60-Mile'!G123</f>
        <v>259</v>
      </c>
      <c r="CB123" s="2">
        <f>'[3]60-Mile'!H123</f>
        <v>392</v>
      </c>
      <c r="CC123" s="2">
        <f>'[3]60-Mile'!I123</f>
        <v>2</v>
      </c>
      <c r="CD123" s="2">
        <f>'[3]60-Mile'!J123</f>
        <v>0</v>
      </c>
      <c r="CE123" s="2">
        <f>'[3]60-Mile'!K123</f>
        <v>1</v>
      </c>
      <c r="CF123" s="2">
        <f>'[3]60-Mile'!L123</f>
        <v>2</v>
      </c>
      <c r="CG123" s="2">
        <f>'[3]60-Mile'!M123</f>
        <v>5</v>
      </c>
      <c r="CH123" s="2">
        <f>'[3]60-Mile'!N123</f>
        <v>1</v>
      </c>
      <c r="CI123" s="2">
        <f>'[3]60-Mile'!O123</f>
        <v>3</v>
      </c>
      <c r="CK123" s="2">
        <v>35933</v>
      </c>
      <c r="CL123" s="2">
        <v>30177</v>
      </c>
      <c r="CM123" s="2">
        <v>24852</v>
      </c>
      <c r="CN123" s="2">
        <v>38687</v>
      </c>
      <c r="CO123" s="2">
        <v>25958</v>
      </c>
      <c r="CP123" s="2">
        <v>43902</v>
      </c>
      <c r="CQ123" s="2">
        <v>33355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2.3714432500637243E-5</v>
      </c>
      <c r="G124" s="31">
        <f t="shared" si="97"/>
        <v>1.1589714269242763</v>
      </c>
      <c r="H124" s="31">
        <f t="shared" si="66"/>
        <v>2.0461619630754427E-5</v>
      </c>
      <c r="I124" s="31">
        <f t="shared" si="103"/>
        <v>3.1994639727863108</v>
      </c>
      <c r="J124" s="31">
        <f t="shared" si="67"/>
        <v>5.5870741661619816E-2</v>
      </c>
      <c r="K124" s="31">
        <f t="shared" si="126"/>
        <v>0.38320273621753576</v>
      </c>
      <c r="L124" s="31">
        <f t="shared" si="127"/>
        <v>0.38320273621753576</v>
      </c>
      <c r="M124" s="31">
        <f t="shared" si="68"/>
        <v>0.20858269148163675</v>
      </c>
      <c r="N124" s="31">
        <f t="shared" si="69"/>
        <v>0.26335460764661778</v>
      </c>
      <c r="O124" s="31">
        <f t="shared" si="104"/>
        <v>2.7790391426755063E-2</v>
      </c>
      <c r="P124" s="31">
        <f t="shared" si="105"/>
        <v>0.26297112052382543</v>
      </c>
      <c r="Q124" s="31">
        <f t="shared" si="106"/>
        <v>0.73318786003475545</v>
      </c>
      <c r="R124" s="31">
        <f t="shared" si="107"/>
        <v>0.46978793720738093</v>
      </c>
      <c r="S124" s="31">
        <f t="shared" si="108"/>
        <v>1.350434613312071</v>
      </c>
      <c r="T124" s="31">
        <f t="shared" si="102"/>
        <v>1.0016306060631102</v>
      </c>
      <c r="Z124" s="41">
        <f t="shared" si="109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10"/>
        <v>0.68674617003462246</v>
      </c>
      <c r="AF124" s="41">
        <f t="shared" si="111"/>
        <v>0.31162587844987905</v>
      </c>
      <c r="AG124" s="41">
        <f t="shared" si="112"/>
        <v>0.38500851788756385</v>
      </c>
      <c r="AH124" s="41">
        <f t="shared" si="113"/>
        <v>0.45081332300542215</v>
      </c>
      <c r="AI124" s="41">
        <f t="shared" si="114"/>
        <v>0.16157479301564517</v>
      </c>
      <c r="AJ124" s="41">
        <f t="shared" si="115"/>
        <v>0.13246915196795969</v>
      </c>
      <c r="AK124" s="41">
        <f t="shared" si="116"/>
        <v>9.5036891493774839E-2</v>
      </c>
      <c r="AL124" s="41">
        <f t="shared" si="117"/>
        <v>0</v>
      </c>
      <c r="AM124" s="41">
        <f t="shared" si="118"/>
        <v>0</v>
      </c>
      <c r="AN124" s="41">
        <f t="shared" si="119"/>
        <v>0.46978793720738093</v>
      </c>
      <c r="AO124" s="41">
        <f t="shared" si="120"/>
        <v>1.3895195713377531E-2</v>
      </c>
      <c r="AP124" s="41">
        <f t="shared" si="121"/>
        <v>0.99574012747004426</v>
      </c>
      <c r="AQ124" s="41">
        <f t="shared" si="122"/>
        <v>0.24786538034255656</v>
      </c>
      <c r="AR124" s="41">
        <f t="shared" si="125"/>
        <v>0.35469448584202679</v>
      </c>
      <c r="AS124" s="41">
        <f t="shared" si="123"/>
        <v>7.5528700906344415E-3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12795</v>
      </c>
      <c r="AZ124" s="46">
        <v>0.17751220131991002</v>
      </c>
      <c r="BA124" s="43">
        <v>3.06</v>
      </c>
      <c r="BB124" s="43">
        <v>7.86</v>
      </c>
      <c r="BC124" s="265">
        <f>IF(INDEX('[5]Hospital Capacity'!$I$2:$I$126,MATCH('Data Table'!A124,'[5]Hospital Capacity'!$B$2:$B$126,0))&gt;100,100,INDEX('[5]Hospital Capacity'!$I$2:$I$126,MATCH('Data Table'!A124,'[5]Hospital Capacity'!$B$2:$B$126,0)))</f>
        <v>0.13952721249408426</v>
      </c>
      <c r="BD124" s="45">
        <v>300.09568960284378</v>
      </c>
      <c r="BE124" s="45">
        <f>INDEX('[3]60-Mile'!$S$4:$S$129,MATCH(E124,'[3]60-Mile'!$A$4:$A$129,0))</f>
        <v>251.99290610368516</v>
      </c>
      <c r="BF124" s="47">
        <f t="shared" si="99"/>
        <v>30</v>
      </c>
      <c r="BG124" s="43">
        <f t="shared" si="100"/>
        <v>30</v>
      </c>
      <c r="BH124" s="95">
        <v>1221.8571428571429</v>
      </c>
      <c r="BI124" s="45">
        <f>INDEX('[3]60-Mile'!$V$4:$V$129,MATCH(E124,'[3]60-Mile'!$A$4:$A$129,0))</f>
        <v>21.857142857142858</v>
      </c>
      <c r="BJ124" s="47">
        <f t="shared" si="101"/>
        <v>0.46664471330719803</v>
      </c>
      <c r="BK124" s="47">
        <f t="shared" si="73"/>
        <v>24.882374722123238</v>
      </c>
      <c r="BL124" s="95">
        <v>34</v>
      </c>
      <c r="BM124" s="45">
        <f>INDEX('[3]60-Mile'!$AA$4:$AA$129,MATCH(E124,'[3]60-Mile'!$A$4:$A$129,0))</f>
        <v>0.7142857142857143</v>
      </c>
      <c r="BO124" s="20">
        <v>21477737</v>
      </c>
      <c r="BP124" s="38">
        <v>41.393074044719675</v>
      </c>
      <c r="BQ124" s="38">
        <f>INDEX('[3]60-Mile'!$U$4:$U$129,MATCH(E124,'[3]60-Mile'!$A$4:$A$129,0))</f>
        <v>30.698773373280577</v>
      </c>
      <c r="BR124" s="38">
        <v>0.46664471330719803</v>
      </c>
      <c r="BS124" s="38">
        <f>INDEX('[3]60-Mile'!$Z$4:$Z$129,MATCH(E124,'[3]60-Mile'!$A$4:$A$129,0))</f>
        <v>24.882374722123238</v>
      </c>
      <c r="BT124" s="118">
        <f t="shared" si="124"/>
        <v>-0.37349234006924492</v>
      </c>
      <c r="BU124" s="266">
        <v>0.86047278750591571</v>
      </c>
      <c r="BV124" s="2">
        <f>'[3]60-Mile'!B124</f>
        <v>25</v>
      </c>
      <c r="BW124" s="2">
        <f>'[3]60-Mile'!C124</f>
        <v>17</v>
      </c>
      <c r="BX124" s="2">
        <f>'[3]60-Mile'!D124</f>
        <v>38</v>
      </c>
      <c r="BY124" s="2">
        <f>'[3]60-Mile'!E124</f>
        <v>27</v>
      </c>
      <c r="BZ124" s="2">
        <f>'[3]60-Mile'!F124</f>
        <v>18</v>
      </c>
      <c r="CA124" s="2">
        <f>'[3]60-Mile'!G124</f>
        <v>23</v>
      </c>
      <c r="CB124" s="2">
        <f>'[3]60-Mile'!H124</f>
        <v>5</v>
      </c>
      <c r="CC124" s="2">
        <f>'[3]60-Mile'!I124</f>
        <v>1</v>
      </c>
      <c r="CD124" s="2">
        <f>'[3]60-Mile'!J124</f>
        <v>0</v>
      </c>
      <c r="CE124" s="2">
        <f>'[3]60-Mile'!K124</f>
        <v>1</v>
      </c>
      <c r="CF124" s="2">
        <f>'[3]60-Mile'!L124</f>
        <v>1</v>
      </c>
      <c r="CG124" s="2">
        <f>'[3]60-Mile'!M124</f>
        <v>1</v>
      </c>
      <c r="CH124" s="2">
        <f>'[3]60-Mile'!N124</f>
        <v>1</v>
      </c>
      <c r="CI124" s="2">
        <f>'[3]60-Mile'!O124</f>
        <v>0</v>
      </c>
      <c r="CK124" s="2">
        <v>17991</v>
      </c>
      <c r="CL124" s="2">
        <v>11940</v>
      </c>
      <c r="CM124" s="2">
        <v>14847</v>
      </c>
      <c r="CN124" s="2">
        <v>26545</v>
      </c>
      <c r="CO124" s="2">
        <v>30173</v>
      </c>
      <c r="CP124" s="2">
        <v>8732</v>
      </c>
      <c r="CQ124" s="2">
        <v>12795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6.5266516549361161E-6</v>
      </c>
      <c r="G125" s="31">
        <f t="shared" si="97"/>
        <v>0.43217547647715582</v>
      </c>
      <c r="H125" s="31">
        <f t="shared" si="66"/>
        <v>1.5101855635441419E-5</v>
      </c>
      <c r="I125" s="31">
        <f t="shared" si="103"/>
        <v>3.2081228739305225</v>
      </c>
      <c r="J125" s="31">
        <f t="shared" si="67"/>
        <v>8.7415969340320754E-2</v>
      </c>
      <c r="K125" s="31">
        <f t="shared" si="126"/>
        <v>0.81476016113313221</v>
      </c>
      <c r="L125" s="31">
        <f t="shared" si="127"/>
        <v>0.81476016113313221</v>
      </c>
      <c r="M125" s="31">
        <f t="shared" si="68"/>
        <v>3.7543706858961426E-2</v>
      </c>
      <c r="N125" s="31">
        <f t="shared" si="69"/>
        <v>1.0428654969832363E-2</v>
      </c>
      <c r="O125" s="31">
        <f t="shared" si="104"/>
        <v>2.2159658523294885E-2</v>
      </c>
      <c r="P125" s="31">
        <f t="shared" si="105"/>
        <v>9.0634441087613284E-3</v>
      </c>
      <c r="Q125" s="31">
        <f t="shared" si="106"/>
        <v>4.3756193562202089E-2</v>
      </c>
      <c r="R125" s="31">
        <f t="shared" si="107"/>
        <v>3.5637565408978243E-2</v>
      </c>
      <c r="S125" s="31">
        <f t="shared" si="108"/>
        <v>2.0864381520119223E-2</v>
      </c>
      <c r="T125" s="31">
        <f t="shared" si="102"/>
        <v>0.89575530623903132</v>
      </c>
      <c r="Z125" s="41">
        <f t="shared" si="109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10"/>
        <v>0.73510443302934991</v>
      </c>
      <c r="AF125" s="41">
        <f t="shared" si="111"/>
        <v>0.38127187312802741</v>
      </c>
      <c r="AG125" s="41">
        <f t="shared" si="112"/>
        <v>0.15161839863713797</v>
      </c>
      <c r="AH125" s="41">
        <f t="shared" si="113"/>
        <v>0.14717273431448488</v>
      </c>
      <c r="AI125" s="41">
        <f t="shared" si="114"/>
        <v>6.669217176276647E-2</v>
      </c>
      <c r="AJ125" s="41">
        <f t="shared" si="115"/>
        <v>7.2643646278770652E-2</v>
      </c>
      <c r="AK125" s="41">
        <f t="shared" si="116"/>
        <v>4.8103282654895232E-2</v>
      </c>
      <c r="AL125" s="41">
        <f t="shared" si="117"/>
        <v>0</v>
      </c>
      <c r="AM125" s="41">
        <f t="shared" si="118"/>
        <v>0</v>
      </c>
      <c r="AN125" s="41">
        <f t="shared" si="119"/>
        <v>3.5637565408978243E-2</v>
      </c>
      <c r="AO125" s="41">
        <f t="shared" si="120"/>
        <v>1.1079829261647443E-2</v>
      </c>
      <c r="AP125" s="41">
        <f t="shared" si="121"/>
        <v>0</v>
      </c>
      <c r="AQ125" s="41">
        <f t="shared" si="122"/>
        <v>0</v>
      </c>
      <c r="AR125" s="41">
        <f t="shared" si="125"/>
        <v>2.0864381520119223E-2</v>
      </c>
      <c r="AS125" s="41">
        <f t="shared" si="123"/>
        <v>4.5317220543806642E-3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10658</v>
      </c>
      <c r="AZ125" s="46">
        <v>0.1870866954746444</v>
      </c>
      <c r="BA125" s="43">
        <v>1.69</v>
      </c>
      <c r="BB125" s="43">
        <v>3.94</v>
      </c>
      <c r="BC125" s="265">
        <f>IF(INDEX('[5]Hospital Capacity'!$I$2:$I$126,MATCH('Data Table'!A125,'[5]Hospital Capacity'!$B$2:$B$126,0))&gt;100,100,INDEX('[5]Hospital Capacity'!$I$2:$I$126,MATCH('Data Table'!A125,'[5]Hospital Capacity'!$B$2:$B$126,0)))</f>
        <v>5.7591735985293512E-2</v>
      </c>
      <c r="BD125" s="45">
        <v>186.17783206875862</v>
      </c>
      <c r="BE125" s="45">
        <f>INDEX('[3]60-Mile'!$S$4:$S$129,MATCH(E125,'[3]60-Mile'!$A$4:$A$129,0))</f>
        <v>138.22774246583998</v>
      </c>
      <c r="BF125" s="47">
        <f t="shared" si="99"/>
        <v>30</v>
      </c>
      <c r="BG125" s="43">
        <f t="shared" si="100"/>
        <v>30</v>
      </c>
      <c r="BH125" s="95">
        <v>95.857142857142861</v>
      </c>
      <c r="BI125" s="45">
        <f>INDEX('[3]60-Mile'!$V$4:$V$129,MATCH(E125,'[3]60-Mile'!$A$4:$A$129,0))</f>
        <v>17.428571428571427</v>
      </c>
      <c r="BJ125" s="47">
        <f t="shared" si="101"/>
        <v>30</v>
      </c>
      <c r="BK125" s="47">
        <f t="shared" si="73"/>
        <v>30</v>
      </c>
      <c r="BL125" s="95">
        <v>2</v>
      </c>
      <c r="BM125" s="45">
        <f>INDEX('[3]60-Mile'!$AA$4:$AA$129,MATCH(E125,'[3]60-Mile'!$A$4:$A$129,0))</f>
        <v>0.42857142857142855</v>
      </c>
      <c r="BO125" s="20">
        <v>3956971</v>
      </c>
      <c r="BP125" s="38">
        <v>31.953709442857132</v>
      </c>
      <c r="BQ125" s="38">
        <f>INDEX('[3]60-Mile'!$U$4:$U$129,MATCH(E125,'[3]60-Mile'!$A$4:$A$129,0))</f>
        <v>65.791558257116847</v>
      </c>
      <c r="BR125" s="38">
        <v>0</v>
      </c>
      <c r="BS125" s="38">
        <f>INDEX('[3]60-Mile'!$Z$4:$Z$129,MATCH(E125,'[3]60-Mile'!$A$4:$A$129,0))</f>
        <v>116.10180789362907</v>
      </c>
      <c r="BT125" s="118">
        <f t="shared" si="124"/>
        <v>-0.47020886605869971</v>
      </c>
      <c r="BU125" s="266">
        <v>0.94240826401470645</v>
      </c>
      <c r="BV125" s="2">
        <f>'[3]60-Mile'!B125</f>
        <v>11</v>
      </c>
      <c r="BW125" s="2">
        <f>'[3]60-Mile'!C125</f>
        <v>18</v>
      </c>
      <c r="BX125" s="2">
        <f>'[3]60-Mile'!D125</f>
        <v>24</v>
      </c>
      <c r="BY125" s="2">
        <f>'[3]60-Mile'!E125</f>
        <v>28</v>
      </c>
      <c r="BZ125" s="2">
        <f>'[3]60-Mile'!F125</f>
        <v>10</v>
      </c>
      <c r="CA125" s="2">
        <f>'[3]60-Mile'!G125</f>
        <v>13</v>
      </c>
      <c r="CB125" s="2">
        <f>'[3]60-Mile'!H125</f>
        <v>18</v>
      </c>
      <c r="CC125" s="2">
        <f>'[3]60-Mile'!I125</f>
        <v>1</v>
      </c>
      <c r="CD125" s="2">
        <f>'[3]60-Mile'!J125</f>
        <v>0</v>
      </c>
      <c r="CE125" s="2">
        <f>'[3]60-Mile'!K125</f>
        <v>1</v>
      </c>
      <c r="CF125" s="2">
        <f>'[3]60-Mile'!L125</f>
        <v>0</v>
      </c>
      <c r="CG125" s="2">
        <f>'[3]60-Mile'!M125</f>
        <v>1</v>
      </c>
      <c r="CH125" s="2">
        <f>'[3]60-Mile'!N125</f>
        <v>0</v>
      </c>
      <c r="CI125" s="2">
        <f>'[3]60-Mile'!O125</f>
        <v>0</v>
      </c>
      <c r="CK125" s="2">
        <v>2265</v>
      </c>
      <c r="CL125" s="2">
        <v>2650</v>
      </c>
      <c r="CM125" s="2">
        <v>4749</v>
      </c>
      <c r="CN125" s="2">
        <v>4170</v>
      </c>
      <c r="CO125" s="2">
        <v>-1323</v>
      </c>
      <c r="CP125" s="2">
        <v>-495</v>
      </c>
      <c r="CQ125" s="2">
        <v>10658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2.4848415186444518E-2</v>
      </c>
      <c r="G126" s="31">
        <f t="shared" si="97"/>
        <v>1.4389337771117152</v>
      </c>
      <c r="H126" s="31">
        <f t="shared" si="66"/>
        <v>1.7268630135516896E-2</v>
      </c>
      <c r="I126" s="31">
        <f t="shared" si="103"/>
        <v>3.1461189568085763</v>
      </c>
      <c r="J126" s="31">
        <f t="shared" si="67"/>
        <v>0.23883942112418086</v>
      </c>
      <c r="K126" s="31">
        <f t="shared" si="126"/>
        <v>0.9445900435805914</v>
      </c>
      <c r="L126" s="31">
        <f t="shared" si="127"/>
        <v>0.9445900435805914</v>
      </c>
      <c r="M126" s="31">
        <f t="shared" si="68"/>
        <v>1.5624652208839125</v>
      </c>
      <c r="N126" s="31">
        <f t="shared" si="69"/>
        <v>0.35402412941927525</v>
      </c>
      <c r="O126" s="31">
        <f t="shared" si="104"/>
        <v>3.3421124330215241E-2</v>
      </c>
      <c r="P126" s="31">
        <f t="shared" si="105"/>
        <v>0.22559329765680811</v>
      </c>
      <c r="Q126" s="31">
        <f t="shared" si="106"/>
        <v>1.3763598439083427</v>
      </c>
      <c r="R126" s="31">
        <f t="shared" si="107"/>
        <v>1</v>
      </c>
      <c r="S126" s="31">
        <f t="shared" si="108"/>
        <v>1.5761372999251777</v>
      </c>
      <c r="T126" s="31">
        <f t="shared" si="102"/>
        <v>1.6683112832584843</v>
      </c>
      <c r="Z126" s="41">
        <f t="shared" si="109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10"/>
        <v>0.22149306419859249</v>
      </c>
      <c r="AF126" s="41">
        <f t="shared" si="111"/>
        <v>0.37791545748138844</v>
      </c>
      <c r="AG126" s="41">
        <f t="shared" si="112"/>
        <v>0.55366269165247017</v>
      </c>
      <c r="AH126" s="41">
        <f t="shared" si="113"/>
        <v>0.3152594887683966</v>
      </c>
      <c r="AI126" s="41">
        <f t="shared" si="114"/>
        <v>0.28500579834542422</v>
      </c>
      <c r="AJ126" s="41">
        <f t="shared" si="115"/>
        <v>0.15040304577190644</v>
      </c>
      <c r="AK126" s="41">
        <f t="shared" si="116"/>
        <v>0.11078059899039351</v>
      </c>
      <c r="AL126" s="41">
        <f t="shared" si="117"/>
        <v>0</v>
      </c>
      <c r="AM126" s="41">
        <f t="shared" si="118"/>
        <v>0</v>
      </c>
      <c r="AN126" s="41">
        <f t="shared" si="119"/>
        <v>1</v>
      </c>
      <c r="AO126" s="41">
        <f t="shared" si="120"/>
        <v>1.671056216510762E-2</v>
      </c>
      <c r="AP126" s="41">
        <f t="shared" si="121"/>
        <v>0.96361867101310605</v>
      </c>
      <c r="AQ126" s="41">
        <f t="shared" si="122"/>
        <v>0.21652985354804677</v>
      </c>
      <c r="AR126" s="41">
        <f t="shared" si="125"/>
        <v>0.61251862891207154</v>
      </c>
      <c r="AS126" s="41">
        <f t="shared" si="123"/>
        <v>4.5317220543806642E-3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33355</v>
      </c>
      <c r="AZ126" s="46">
        <v>0.18662527652100447</v>
      </c>
      <c r="BA126" s="43">
        <v>4.05</v>
      </c>
      <c r="BB126" s="43">
        <v>6.11</v>
      </c>
      <c r="BC126" s="265">
        <f>IF(INDEX('[5]Hospital Capacity'!$I$2:$I$126,MATCH('Data Table'!A126,'[5]Hospital Capacity'!$B$2:$B$126,0))&gt;100,100,INDEX('[5]Hospital Capacity'!$I$2:$I$126,MATCH('Data Table'!A126,'[5]Hospital Capacity'!$B$2:$B$126,0)))</f>
        <v>0.2461155223880597</v>
      </c>
      <c r="BD126" s="45">
        <v>334.24484949466904</v>
      </c>
      <c r="BE126" s="45">
        <f>INDEX('[3]60-Mile'!$S$4:$S$129,MATCH(E126,'[3]60-Mile'!$A$4:$A$129,0))</f>
        <v>290.15501432272038</v>
      </c>
      <c r="BF126" s="47">
        <f t="shared" si="99"/>
        <v>30</v>
      </c>
      <c r="BG126" s="43">
        <f t="shared" si="100"/>
        <v>30</v>
      </c>
      <c r="BH126" s="95">
        <v>2597</v>
      </c>
      <c r="BI126" s="45">
        <f>INDEX('[3]60-Mile'!$V$4:$V$129,MATCH(E126,'[3]60-Mile'!$A$4:$A$129,0))</f>
        <v>26.285714285714285</v>
      </c>
      <c r="BJ126" s="47">
        <f t="shared" si="101"/>
        <v>1.4193575343512879</v>
      </c>
      <c r="BK126" s="47">
        <f t="shared" si="73"/>
        <v>25.529352867266145</v>
      </c>
      <c r="BL126" s="95">
        <v>58.714285714285715</v>
      </c>
      <c r="BM126" s="45">
        <f>INDEX('[3]60-Mile'!$AA$4:$AA$129,MATCH(E126,'[3]60-Mile'!$A$4:$A$129,0))</f>
        <v>0.42857142857142855</v>
      </c>
      <c r="BO126" s="20">
        <v>39512223</v>
      </c>
      <c r="BP126" s="38">
        <v>42.291891688556873</v>
      </c>
      <c r="BQ126" s="38">
        <f>INDEX('[3]60-Mile'!$U$4:$U$129,MATCH(E126,'[3]60-Mile'!$A$4:$A$129,0))</f>
        <v>55.477422481860117</v>
      </c>
      <c r="BR126" s="38">
        <v>1.4193575343512879</v>
      </c>
      <c r="BS126" s="38">
        <f>INDEX('[3]60-Mile'!$Z$4:$Z$129,MATCH(E126,'[3]60-Mile'!$A$4:$A$129,0))</f>
        <v>25.529352867266145</v>
      </c>
      <c r="BT126" s="118">
        <f t="shared" si="124"/>
        <v>0.55701387160281501</v>
      </c>
      <c r="BU126" s="266">
        <v>0.75388447761194033</v>
      </c>
      <c r="BV126" s="2">
        <f>'[3]60-Mile'!B126</f>
        <v>31</v>
      </c>
      <c r="BW126" s="2">
        <f>'[3]60-Mile'!C126</f>
        <v>23</v>
      </c>
      <c r="BX126" s="2">
        <f>'[3]60-Mile'!D126</f>
        <v>30</v>
      </c>
      <c r="BY126" s="2">
        <f>'[3]60-Mile'!E126</f>
        <v>53</v>
      </c>
      <c r="BZ126" s="2">
        <f>'[3]60-Mile'!F126</f>
        <v>18</v>
      </c>
      <c r="CA126" s="2">
        <f>'[3]60-Mile'!G126</f>
        <v>22</v>
      </c>
      <c r="CB126" s="2">
        <f>'[3]60-Mile'!H126</f>
        <v>7</v>
      </c>
      <c r="CC126" s="2">
        <f>'[3]60-Mile'!I126</f>
        <v>0</v>
      </c>
      <c r="CD126" s="2">
        <f>'[3]60-Mile'!J126</f>
        <v>2</v>
      </c>
      <c r="CE126" s="2">
        <f>'[3]60-Mile'!K126</f>
        <v>0</v>
      </c>
      <c r="CF126" s="2">
        <f>'[3]60-Mile'!L126</f>
        <v>0</v>
      </c>
      <c r="CG126" s="2">
        <f>'[3]60-Mile'!M126</f>
        <v>1</v>
      </c>
      <c r="CH126" s="2">
        <f>'[3]60-Mile'!N126</f>
        <v>0</v>
      </c>
      <c r="CI126" s="2">
        <f>'[3]60-Mile'!O126</f>
        <v>0</v>
      </c>
      <c r="CK126" s="2">
        <v>35933</v>
      </c>
      <c r="CL126" s="2">
        <v>30177</v>
      </c>
      <c r="CM126" s="2">
        <v>24852</v>
      </c>
      <c r="CN126" s="2">
        <v>38687</v>
      </c>
      <c r="CO126" s="2">
        <v>25958</v>
      </c>
      <c r="CP126" s="2">
        <v>43902</v>
      </c>
      <c r="CQ126" s="2">
        <v>33355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1.4051978999554815E-7</v>
      </c>
      <c r="G127" s="31">
        <f t="shared" si="97"/>
        <v>0.56577793497589424</v>
      </c>
      <c r="H127" s="31">
        <f t="shared" si="66"/>
        <v>2.4836562422946943E-7</v>
      </c>
      <c r="I127" s="31">
        <f t="shared" si="103"/>
        <v>3.3319245438614575</v>
      </c>
      <c r="J127" s="31">
        <f t="shared" si="67"/>
        <v>3.4709302581744816E-2</v>
      </c>
      <c r="K127" s="31">
        <f t="shared" si="126"/>
        <v>0.40346187713216175</v>
      </c>
      <c r="L127" s="31">
        <f t="shared" si="127"/>
        <v>0.40346187713216175</v>
      </c>
      <c r="M127" s="31">
        <f t="shared" si="68"/>
        <v>1.8122397690852218E-2</v>
      </c>
      <c r="N127" s="31">
        <f t="shared" si="69"/>
        <v>1.2885776809978915E-2</v>
      </c>
      <c r="O127" s="31">
        <f t="shared" si="104"/>
        <v>2.5974025974025972E-2</v>
      </c>
      <c r="P127" s="31">
        <f t="shared" si="105"/>
        <v>9.0634441087613284E-3</v>
      </c>
      <c r="Q127" s="31">
        <f t="shared" si="106"/>
        <v>7.9391571391929441E-2</v>
      </c>
      <c r="R127" s="31">
        <f t="shared" si="107"/>
        <v>7.2376755714679164E-2</v>
      </c>
      <c r="S127" s="31">
        <f t="shared" si="108"/>
        <v>1.0649226429751661</v>
      </c>
      <c r="T127" s="31">
        <f t="shared" si="102"/>
        <v>0.77396799638994751</v>
      </c>
      <c r="Z127" s="41">
        <f t="shared" si="109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10"/>
        <v>0.92097938494263543</v>
      </c>
      <c r="AF127" s="41">
        <f t="shared" si="111"/>
        <v>0.37106370296841956</v>
      </c>
      <c r="AG127" s="41">
        <f t="shared" si="112"/>
        <v>0.21124361158432708</v>
      </c>
      <c r="AH127" s="41">
        <f t="shared" si="113"/>
        <v>0.15569326103795506</v>
      </c>
      <c r="AI127" s="41">
        <f t="shared" si="114"/>
        <v>9.9420531176806076E-2</v>
      </c>
      <c r="AJ127" s="41">
        <f t="shared" si="115"/>
        <v>0.10181782076205022</v>
      </c>
      <c r="AK127" s="41">
        <f t="shared" si="116"/>
        <v>4.4949095352649078E-2</v>
      </c>
      <c r="AL127" s="41">
        <f t="shared" si="117"/>
        <v>0</v>
      </c>
      <c r="AM127" s="41">
        <f t="shared" si="118"/>
        <v>0</v>
      </c>
      <c r="AN127" s="41">
        <f t="shared" si="119"/>
        <v>7.2376755714679164E-2</v>
      </c>
      <c r="AO127" s="41">
        <f t="shared" si="120"/>
        <v>1.2987012987012986E-2</v>
      </c>
      <c r="AP127" s="41">
        <f t="shared" si="121"/>
        <v>0.97997480392896641</v>
      </c>
      <c r="AQ127" s="41">
        <f t="shared" si="122"/>
        <v>0</v>
      </c>
      <c r="AR127" s="41">
        <f t="shared" si="125"/>
        <v>8.4947839046199694E-2</v>
      </c>
      <c r="AS127" s="41">
        <f t="shared" si="123"/>
        <v>4.5317220543806642E-3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2444</v>
      </c>
      <c r="AZ127" s="46">
        <v>0.18568334032155381</v>
      </c>
      <c r="BA127" s="43">
        <v>2.04</v>
      </c>
      <c r="BB127" s="43">
        <v>4.05</v>
      </c>
      <c r="BC127" s="265">
        <f>IF(INDEX('[5]Hospital Capacity'!$I$2:$I$126,MATCH('Data Table'!A127,'[5]Hospital Capacity'!$B$2:$B$126,0))&gt;100,100,INDEX('[5]Hospital Capacity'!$I$2:$I$126,MATCH('Data Table'!A127,'[5]Hospital Capacity'!$B$2:$B$126,0)))</f>
        <v>8.5854168963334185E-2</v>
      </c>
      <c r="BD127" s="45">
        <v>241.73038301128011</v>
      </c>
      <c r="BE127" s="45">
        <f>INDEX('[3]60-Mile'!$S$4:$S$129,MATCH(E127,'[3]60-Mile'!$A$4:$A$129,0))</f>
        <v>130.58212041669577</v>
      </c>
      <c r="BF127" s="47">
        <f t="shared" si="99"/>
        <v>30</v>
      </c>
      <c r="BG127" s="43">
        <f t="shared" si="100"/>
        <v>30</v>
      </c>
      <c r="BH127" s="95">
        <v>191.14285714285714</v>
      </c>
      <c r="BI127" s="45">
        <f>INDEX('[3]60-Mile'!$V$4:$V$129,MATCH(E127,'[3]60-Mile'!$A$4:$A$129,0))</f>
        <v>20.428571428571427</v>
      </c>
      <c r="BJ127" s="47">
        <f t="shared" si="101"/>
        <v>0.93423950888032414</v>
      </c>
      <c r="BK127" s="47">
        <f t="shared" si="73"/>
        <v>30</v>
      </c>
      <c r="BL127" s="95">
        <v>8.1428571428571423</v>
      </c>
      <c r="BM127" s="45">
        <f>INDEX('[3]60-Mile'!$AA$4:$AA$129,MATCH(E127,'[3]60-Mile'!$A$4:$A$129,0))</f>
        <v>0.42857142857142855</v>
      </c>
      <c r="BO127" s="20">
        <v>6137428</v>
      </c>
      <c r="BP127" s="38">
        <v>57.400795400347668</v>
      </c>
      <c r="BQ127" s="38">
        <f>INDEX('[3]60-Mile'!$U$4:$U$129,MATCH(E127,'[3]60-Mile'!$A$4:$A$129,0))</f>
        <v>49.767647791573125</v>
      </c>
      <c r="BR127" s="38">
        <v>0.93423950888032414</v>
      </c>
      <c r="BS127" s="38">
        <f>INDEX('[3]60-Mile'!$Z$4:$Z$129,MATCH(E127,'[3]60-Mile'!$A$4:$A$129,0))</f>
        <v>64.346541042463059</v>
      </c>
      <c r="BT127" s="118">
        <f t="shared" si="124"/>
        <v>-0.84195876988527074</v>
      </c>
      <c r="BU127" s="266">
        <v>0.9141458310366658</v>
      </c>
      <c r="BV127" s="2">
        <f>'[3]60-Mile'!B127</f>
        <v>30</v>
      </c>
      <c r="BW127" s="2">
        <f>'[3]60-Mile'!C127</f>
        <v>26</v>
      </c>
      <c r="BX127" s="2">
        <f>'[3]60-Mile'!D127</f>
        <v>33</v>
      </c>
      <c r="BY127" s="2">
        <f>'[3]60-Mile'!E127</f>
        <v>11</v>
      </c>
      <c r="BZ127" s="2">
        <f>'[3]60-Mile'!F127</f>
        <v>16</v>
      </c>
      <c r="CA127" s="2">
        <f>'[3]60-Mile'!G127</f>
        <v>9</v>
      </c>
      <c r="CB127" s="2">
        <f>'[3]60-Mile'!H127</f>
        <v>18</v>
      </c>
      <c r="CC127" s="2">
        <f>'[3]60-Mile'!I127</f>
        <v>3</v>
      </c>
      <c r="CD127" s="2">
        <f>'[3]60-Mile'!J127</f>
        <v>0</v>
      </c>
      <c r="CE127" s="2">
        <f>'[3]60-Mile'!K127</f>
        <v>0</v>
      </c>
      <c r="CF127" s="2">
        <f>'[3]60-Mile'!L127</f>
        <v>0</v>
      </c>
      <c r="CG127" s="2">
        <f>'[3]60-Mile'!M127</f>
        <v>0</v>
      </c>
      <c r="CH127" s="2">
        <f>'[3]60-Mile'!N127</f>
        <v>0</v>
      </c>
      <c r="CI127" s="2">
        <f>'[3]60-Mile'!O127</f>
        <v>0</v>
      </c>
      <c r="CK127" s="2">
        <v>4003</v>
      </c>
      <c r="CL127" s="2">
        <v>4408</v>
      </c>
      <c r="CM127" s="2">
        <v>3921</v>
      </c>
      <c r="CN127" s="2">
        <v>3633</v>
      </c>
      <c r="CO127" s="2">
        <v>5683</v>
      </c>
      <c r="CP127" s="2">
        <v>2793</v>
      </c>
      <c r="CQ127" s="2">
        <v>2444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8">G128*H128</f>
        <v>9.1814379067201078E-4</v>
      </c>
      <c r="G128" s="31">
        <f t="shared" si="97"/>
        <v>1.1499806790271223</v>
      </c>
      <c r="H128" s="31">
        <f t="shared" ref="H128" si="129">M128*(J128^I128)</f>
        <v>7.9839931871616802E-4</v>
      </c>
      <c r="I128" s="31">
        <f t="shared" si="103"/>
        <v>3.4056282857437377</v>
      </c>
      <c r="J128" s="31">
        <f t="shared" ref="J128" si="130">L128*(AK128+(K128*AJ128))</f>
        <v>0.1816480393959683</v>
      </c>
      <c r="K128" s="31">
        <f t="shared" si="126"/>
        <v>0.83909283198938089</v>
      </c>
      <c r="L128" s="31">
        <f t="shared" si="127"/>
        <v>0.83909283198938089</v>
      </c>
      <c r="M128" s="31">
        <f t="shared" ref="M128" si="131">L128*(N128+(K128*Q128))</f>
        <v>0.26607556248084629</v>
      </c>
      <c r="N128" s="31">
        <f t="shared" ref="N128" si="132">(1-T128)*O128+T128*P128</f>
        <v>0.11929705227314696</v>
      </c>
      <c r="O128" s="31">
        <f t="shared" si="104"/>
        <v>0.15184815184815184</v>
      </c>
      <c r="P128" s="31">
        <f t="shared" si="105"/>
        <v>0.10876132930513596</v>
      </c>
      <c r="Q128" s="31">
        <f t="shared" si="106"/>
        <v>0.23573318364074658</v>
      </c>
      <c r="R128" s="31">
        <f t="shared" si="107"/>
        <v>0.15356651060313964</v>
      </c>
      <c r="S128" s="31">
        <f t="shared" si="108"/>
        <v>0.24292101341281666</v>
      </c>
      <c r="T128" s="31">
        <f t="shared" si="102"/>
        <v>0.75547691042910803</v>
      </c>
      <c r="Z128" s="41">
        <f t="shared" si="109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10"/>
        <v>0.74270779117919938</v>
      </c>
      <c r="AF128" s="41">
        <f t="shared" si="111"/>
        <v>0.5809593999623589</v>
      </c>
      <c r="AG128" s="41">
        <f t="shared" si="112"/>
        <v>0.3901192504258944</v>
      </c>
      <c r="AH128" s="41">
        <f t="shared" si="113"/>
        <v>0.28040278853601858</v>
      </c>
      <c r="AI128" s="41">
        <f t="shared" si="114"/>
        <v>0.23972932003260461</v>
      </c>
      <c r="AJ128" s="41">
        <f t="shared" si="115"/>
        <v>0.14993785118495953</v>
      </c>
      <c r="AK128" s="41">
        <f t="shared" si="116"/>
        <v>9.0669681504507257E-2</v>
      </c>
      <c r="AL128" s="41">
        <f t="shared" si="117"/>
        <v>0</v>
      </c>
      <c r="AM128" s="41">
        <f t="shared" si="118"/>
        <v>0</v>
      </c>
      <c r="AN128" s="41">
        <f t="shared" si="119"/>
        <v>0.15356651060313964</v>
      </c>
      <c r="AO128" s="41">
        <f t="shared" si="120"/>
        <v>7.5924075924075921E-2</v>
      </c>
      <c r="AP128" s="41">
        <f t="shared" si="121"/>
        <v>0</v>
      </c>
      <c r="AQ128" s="41">
        <f t="shared" si="122"/>
        <v>0</v>
      </c>
      <c r="AR128" s="41">
        <f t="shared" si="125"/>
        <v>0.24292101341281666</v>
      </c>
      <c r="AS128" s="41">
        <f t="shared" si="123"/>
        <v>5.4380664652567981E-2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10322</v>
      </c>
      <c r="AZ128" s="46">
        <v>0.21453848315151045</v>
      </c>
      <c r="BA128" s="43">
        <v>3.09</v>
      </c>
      <c r="BB128" s="43">
        <v>5.66</v>
      </c>
      <c r="BC128" s="265">
        <f>IF(INDEX('[5]Hospital Capacity'!$I$2:$I$126,MATCH('Data Table'!A128,'[5]Hospital Capacity'!$B$2:$B$126,0))&gt;100,100,INDEX('[5]Hospital Capacity'!$I$2:$I$126,MATCH('Data Table'!A128,'[5]Hospital Capacity'!$B$2:$B$126,0)))</f>
        <v>0.2070172156990647</v>
      </c>
      <c r="BD128" s="45">
        <v>333.35904050616233</v>
      </c>
      <c r="BE128" s="45">
        <f>INDEX('[3]60-Mile'!$S$4:$S$129,MATCH(E128,'[3]60-Mile'!$A$4:$A$129,0))</f>
        <v>241.40696627588565</v>
      </c>
      <c r="BF128" s="47">
        <f t="shared" si="99"/>
        <v>30</v>
      </c>
      <c r="BG128" s="43">
        <f t="shared" si="100"/>
        <v>30</v>
      </c>
      <c r="BH128" s="95">
        <v>401.71428571428572</v>
      </c>
      <c r="BI128" s="45">
        <f>INDEX('[3]60-Mile'!$V$4:$V$129,MATCH(E128,'[3]60-Mile'!$A$4:$A$129,0))</f>
        <v>119.42857142857143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23.285714285714285</v>
      </c>
      <c r="BM128" s="45">
        <f>INDEX('[3]60-Mile'!$AA$4:$AA$129,MATCH(E128,'[3]60-Mile'!$A$4:$A$129,0))</f>
        <v>5.1428571428571432</v>
      </c>
      <c r="BO128" s="20">
        <v>11689100</v>
      </c>
      <c r="BP128" s="38">
        <v>83.176113926307778</v>
      </c>
      <c r="BQ128" s="38">
        <f>INDEX('[3]60-Mile'!$U$4:$U$129,MATCH(E128,'[3]60-Mile'!$A$4:$A$129,0))</f>
        <v>50.419030300880003</v>
      </c>
      <c r="BR128" s="38">
        <v>-1.4982964498672584</v>
      </c>
      <c r="BS128" s="38">
        <f>INDEX('[3]60-Mile'!$Z$4:$Z$129,MATCH(E128,'[3]60-Mile'!$A$4:$A$129,0))</f>
        <v>57.607537332648086</v>
      </c>
      <c r="BT128" s="118">
        <f t="shared" si="124"/>
        <v>-0.48541558235839877</v>
      </c>
      <c r="BU128" s="266">
        <v>0.79298278430093527</v>
      </c>
      <c r="BV128" s="2">
        <f>'[3]60-Mile'!B128</f>
        <v>76</v>
      </c>
      <c r="BW128" s="2">
        <f>'[3]60-Mile'!C128</f>
        <v>114</v>
      </c>
      <c r="BX128" s="2">
        <f>'[3]60-Mile'!D128</f>
        <v>139</v>
      </c>
      <c r="BY128" s="2">
        <f>'[3]60-Mile'!E128</f>
        <v>140</v>
      </c>
      <c r="BZ128" s="2">
        <f>'[3]60-Mile'!F128</f>
        <v>118</v>
      </c>
      <c r="CA128" s="2">
        <f>'[3]60-Mile'!G128</f>
        <v>116</v>
      </c>
      <c r="CB128" s="2">
        <f>'[3]60-Mile'!H128</f>
        <v>133</v>
      </c>
      <c r="CC128" s="2">
        <f>'[3]60-Mile'!I128</f>
        <v>8</v>
      </c>
      <c r="CD128" s="2">
        <f>'[3]60-Mile'!J128</f>
        <v>10</v>
      </c>
      <c r="CE128" s="2">
        <f>'[3]60-Mile'!K128</f>
        <v>5</v>
      </c>
      <c r="CF128" s="2">
        <f>'[3]60-Mile'!L128</f>
        <v>5</v>
      </c>
      <c r="CG128" s="2">
        <f>'[3]60-Mile'!M128</f>
        <v>2</v>
      </c>
      <c r="CH128" s="2">
        <f>'[3]60-Mile'!N128</f>
        <v>1</v>
      </c>
      <c r="CI128" s="2">
        <f>'[3]60-Mile'!O128</f>
        <v>5</v>
      </c>
      <c r="CK128" s="2">
        <v>11777</v>
      </c>
      <c r="CL128" s="2">
        <v>6246</v>
      </c>
      <c r="CM128" s="2">
        <v>4184</v>
      </c>
      <c r="CN128" s="2">
        <v>8801</v>
      </c>
      <c r="CO128" s="2">
        <v>6848</v>
      </c>
      <c r="CP128" s="2">
        <v>4184</v>
      </c>
      <c r="CQ128" s="2">
        <v>10322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395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378</v>
      </c>
      <c r="L1" s="111" t="s">
        <v>379</v>
      </c>
      <c r="M1" s="94" t="s">
        <v>382</v>
      </c>
      <c r="N1" s="94" t="s">
        <v>383</v>
      </c>
      <c r="O1" s="107" t="s">
        <v>386</v>
      </c>
      <c r="P1" s="102" t="s">
        <v>387</v>
      </c>
      <c r="Q1" s="102" t="s">
        <v>388</v>
      </c>
      <c r="R1" s="71" t="s">
        <v>391</v>
      </c>
      <c r="S1" s="85" t="s">
        <v>390</v>
      </c>
      <c r="T1" s="85" t="s">
        <v>392</v>
      </c>
    </row>
    <row r="2" spans="1:20" x14ac:dyDescent="0.25">
      <c r="A2" cm="1">
        <f t="array" ref="A2:T12">_xlfn._xlws.SORT(_xlfn._xlws.FILTER('Analysis Table'!$A$2:$T$126,'Analysis Table'!$F$2:$F$126="AS"),8)</f>
        <v>25.494428254900001</v>
      </c>
      <c r="B2">
        <v>-80.391498236299995</v>
      </c>
      <c r="C2">
        <v>12086</v>
      </c>
      <c r="D2" t="str">
        <v>AFRC</v>
      </c>
      <c r="E2">
        <v>62</v>
      </c>
      <c r="F2" t="str">
        <v>AS</v>
      </c>
      <c r="G2">
        <v>4</v>
      </c>
      <c r="H2">
        <v>24</v>
      </c>
      <c r="I2">
        <v>0.1230316479448718</v>
      </c>
      <c r="J2" s="74" t="str">
        <v>482nd FW Homestead ARB</v>
      </c>
      <c r="K2" s="86">
        <v>0.1230316479448718</v>
      </c>
      <c r="L2" s="112">
        <v>585.86248663032836</v>
      </c>
      <c r="M2" s="99">
        <v>335.71428571428572</v>
      </c>
      <c r="N2" s="92">
        <v>0</v>
      </c>
      <c r="O2" s="108">
        <v>23.482560720547831</v>
      </c>
      <c r="P2" s="103">
        <v>13.428571428571429</v>
      </c>
      <c r="Q2" s="115">
        <v>0</v>
      </c>
      <c r="R2" s="119">
        <v>0</v>
      </c>
      <c r="S2" s="96">
        <v>-0.4</v>
      </c>
      <c r="T2" s="96">
        <v>0.86047278750591571</v>
      </c>
    </row>
    <row r="3" spans="1:20" x14ac:dyDescent="0.25">
      <c r="A3">
        <v>37.132267300499997</v>
      </c>
      <c r="B3">
        <v>-76.588907760699996</v>
      </c>
      <c r="C3">
        <v>51199</v>
      </c>
      <c r="D3" t="str">
        <v>ACC</v>
      </c>
      <c r="E3">
        <v>69</v>
      </c>
      <c r="F3" t="str">
        <v>AS</v>
      </c>
      <c r="G3">
        <v>70</v>
      </c>
      <c r="H3">
        <v>37</v>
      </c>
      <c r="I3">
        <v>3.3346907197682372E-2</v>
      </c>
      <c r="J3" s="75" t="str">
        <v>Langley AFB</v>
      </c>
      <c r="K3" s="87">
        <v>3.3346907197682372E-2</v>
      </c>
      <c r="L3" s="113">
        <v>351.04398746474504</v>
      </c>
      <c r="M3" s="100">
        <v>147.71428571428572</v>
      </c>
      <c r="N3" s="90">
        <v>0</v>
      </c>
      <c r="O3" s="109">
        <v>13.165084550137466</v>
      </c>
      <c r="P3" s="104">
        <v>2</v>
      </c>
      <c r="Q3" s="116">
        <v>0</v>
      </c>
      <c r="R3" s="120">
        <v>0</v>
      </c>
      <c r="S3" s="97">
        <v>-1</v>
      </c>
      <c r="T3" s="97">
        <v>0.69718946113910563</v>
      </c>
    </row>
    <row r="4" spans="1:20" x14ac:dyDescent="0.25">
      <c r="A4">
        <v>32.160608121000003</v>
      </c>
      <c r="B4">
        <v>-110.848714906</v>
      </c>
      <c r="C4">
        <v>4019</v>
      </c>
      <c r="D4" t="str">
        <v>ACC</v>
      </c>
      <c r="E4">
        <v>27</v>
      </c>
      <c r="F4" t="str">
        <v>AS</v>
      </c>
      <c r="G4">
        <v>122</v>
      </c>
      <c r="H4">
        <v>42</v>
      </c>
      <c r="I4">
        <v>2.1507385596295867E-2</v>
      </c>
      <c r="J4" s="75" t="str">
        <v>Davis-Monthan AFB</v>
      </c>
      <c r="K4" s="87">
        <v>2.1507385596295867E-2</v>
      </c>
      <c r="L4" s="113">
        <v>319.87079250092836</v>
      </c>
      <c r="M4" s="100">
        <v>200.28571428571428</v>
      </c>
      <c r="N4" s="90">
        <v>0</v>
      </c>
      <c r="O4" s="109">
        <v>16.189483773897155</v>
      </c>
      <c r="P4" s="104">
        <v>4</v>
      </c>
      <c r="Q4" s="116">
        <v>0</v>
      </c>
      <c r="R4" s="120">
        <v>0</v>
      </c>
      <c r="S4" s="97">
        <v>-1</v>
      </c>
      <c r="T4" s="97">
        <v>0.51068820558249484</v>
      </c>
    </row>
    <row r="5" spans="1:20" x14ac:dyDescent="0.25">
      <c r="A5">
        <v>35.3479202145</v>
      </c>
      <c r="B5">
        <v>-77.962511700600004</v>
      </c>
      <c r="C5">
        <v>37191</v>
      </c>
      <c r="D5" t="str">
        <v>ACC</v>
      </c>
      <c r="E5">
        <v>130</v>
      </c>
      <c r="F5" t="str">
        <v>AS</v>
      </c>
      <c r="G5">
        <v>91</v>
      </c>
      <c r="H5">
        <v>46</v>
      </c>
      <c r="I5">
        <v>1.5302178366109427E-2</v>
      </c>
      <c r="J5" s="75" t="str">
        <v>Seymour Johnson AFB</v>
      </c>
      <c r="K5" s="87">
        <v>1.5302178366109427E-2</v>
      </c>
      <c r="L5" s="113">
        <v>322.26843632072092</v>
      </c>
      <c r="M5" s="100">
        <v>263.57142857142856</v>
      </c>
      <c r="N5" s="90">
        <v>0</v>
      </c>
      <c r="O5" s="109">
        <v>7.6854639219573713</v>
      </c>
      <c r="P5" s="104">
        <v>2.5714285714285716</v>
      </c>
      <c r="Q5" s="116">
        <v>0</v>
      </c>
      <c r="R5" s="120">
        <v>0</v>
      </c>
      <c r="S5" s="97">
        <v>-1</v>
      </c>
      <c r="T5" s="97">
        <v>0.74458350515463922</v>
      </c>
    </row>
    <row r="6" spans="1:20" x14ac:dyDescent="0.25">
      <c r="A6">
        <v>33.974641795700002</v>
      </c>
      <c r="B6">
        <v>-80.470403450700005</v>
      </c>
      <c r="C6">
        <v>45085</v>
      </c>
      <c r="D6" t="str">
        <v>ACC</v>
      </c>
      <c r="E6">
        <v>131</v>
      </c>
      <c r="F6" t="str">
        <v>AS</v>
      </c>
      <c r="G6">
        <v>84</v>
      </c>
      <c r="H6">
        <v>52</v>
      </c>
      <c r="I6">
        <v>1.0174344575631456E-2</v>
      </c>
      <c r="J6" s="75" t="str">
        <v>Shaw AFB</v>
      </c>
      <c r="K6" s="87">
        <v>1.0174344575631456E-2</v>
      </c>
      <c r="L6" s="113">
        <v>377.77499929078533</v>
      </c>
      <c r="M6" s="100">
        <v>162.42857142857142</v>
      </c>
      <c r="N6" s="90">
        <v>0</v>
      </c>
      <c r="O6" s="109">
        <v>17.073685825268424</v>
      </c>
      <c r="P6" s="104">
        <v>3.5714285714285716</v>
      </c>
      <c r="Q6" s="116">
        <v>0</v>
      </c>
      <c r="R6" s="120">
        <v>0</v>
      </c>
      <c r="S6" s="97">
        <v>-1</v>
      </c>
      <c r="T6" s="97">
        <v>0.83462417225354024</v>
      </c>
    </row>
    <row r="7" spans="1:20" x14ac:dyDescent="0.25">
      <c r="A7">
        <v>41.128122393300004</v>
      </c>
      <c r="B7">
        <v>-111.99124872</v>
      </c>
      <c r="C7">
        <v>49011</v>
      </c>
      <c r="D7" t="str">
        <v>AFMC</v>
      </c>
      <c r="E7">
        <v>60</v>
      </c>
      <c r="F7" t="str">
        <v>AS</v>
      </c>
      <c r="G7">
        <v>62</v>
      </c>
      <c r="H7">
        <v>57</v>
      </c>
      <c r="I7">
        <v>6.8081879085188967E-3</v>
      </c>
      <c r="J7" s="75" t="str">
        <v>Hill AFB</v>
      </c>
      <c r="K7" s="87">
        <v>6.8081879085188967E-3</v>
      </c>
      <c r="L7" s="113">
        <v>419.34857743939085</v>
      </c>
      <c r="M7" s="100">
        <v>240.28571428571428</v>
      </c>
      <c r="N7" s="90">
        <v>0</v>
      </c>
      <c r="O7" s="109">
        <v>4.956838976824951</v>
      </c>
      <c r="P7" s="104">
        <v>1.5714285714285714</v>
      </c>
      <c r="Q7" s="116">
        <v>0</v>
      </c>
      <c r="R7" s="120">
        <v>0</v>
      </c>
      <c r="S7" s="97">
        <v>-1</v>
      </c>
      <c r="T7" s="97">
        <v>0.92049697295921262</v>
      </c>
    </row>
    <row r="8" spans="1:20" x14ac:dyDescent="0.25">
      <c r="A8">
        <v>30.967560451200001</v>
      </c>
      <c r="B8">
        <v>-83.185112934100005</v>
      </c>
      <c r="C8">
        <v>13185</v>
      </c>
      <c r="D8" t="str">
        <v>ACC</v>
      </c>
      <c r="E8">
        <v>99</v>
      </c>
      <c r="F8" t="str">
        <v>AS</v>
      </c>
      <c r="G8">
        <v>32</v>
      </c>
      <c r="H8">
        <v>89</v>
      </c>
      <c r="I8">
        <v>2.9341107241481957E-4</v>
      </c>
      <c r="J8" s="75" t="str">
        <v>Moody AFB</v>
      </c>
      <c r="K8" s="87">
        <v>2.9341107241481957E-4</v>
      </c>
      <c r="L8" s="113">
        <v>611.14994156335217</v>
      </c>
      <c r="M8" s="100">
        <v>89</v>
      </c>
      <c r="N8" s="90">
        <v>0</v>
      </c>
      <c r="O8" s="109">
        <v>26.353782340674197</v>
      </c>
      <c r="P8" s="104">
        <v>0.8571428571428571</v>
      </c>
      <c r="Q8" s="116">
        <v>0</v>
      </c>
      <c r="R8" s="120">
        <v>0</v>
      </c>
      <c r="S8" s="97">
        <v>-1</v>
      </c>
      <c r="T8" s="97">
        <v>0.5753102739726027</v>
      </c>
    </row>
    <row r="9" spans="1:20" x14ac:dyDescent="0.25">
      <c r="A9">
        <v>32.918526078200003</v>
      </c>
      <c r="B9">
        <v>-106.133753072</v>
      </c>
      <c r="C9">
        <v>35035</v>
      </c>
      <c r="D9" t="str">
        <v>ACC</v>
      </c>
      <c r="E9">
        <v>61</v>
      </c>
      <c r="F9" t="str">
        <v>AS</v>
      </c>
      <c r="G9">
        <v>114</v>
      </c>
      <c r="H9">
        <v>107</v>
      </c>
      <c r="I9">
        <v>4.4614260825431376E-6</v>
      </c>
      <c r="J9" s="75" t="str">
        <v>Holloman AFB</v>
      </c>
      <c r="K9" s="87">
        <v>4.4614260825431376E-6</v>
      </c>
      <c r="L9" s="113">
        <v>419.69301853439976</v>
      </c>
      <c r="M9" s="100">
        <v>71</v>
      </c>
      <c r="N9" s="90">
        <v>0</v>
      </c>
      <c r="O9" s="109">
        <v>2.4502511507429512</v>
      </c>
      <c r="P9" s="104">
        <v>0.14285714285714285</v>
      </c>
      <c r="Q9" s="116">
        <v>0</v>
      </c>
      <c r="R9" s="120">
        <v>0</v>
      </c>
      <c r="S9" s="97">
        <v>-1</v>
      </c>
      <c r="T9" s="97">
        <v>0.65749797674050314</v>
      </c>
    </row>
    <row r="10" spans="1:20" x14ac:dyDescent="0.25">
      <c r="A10">
        <v>43.048934923700003</v>
      </c>
      <c r="B10">
        <v>-115.86586605700001</v>
      </c>
      <c r="C10">
        <v>16039</v>
      </c>
      <c r="D10" t="str">
        <v>ACC</v>
      </c>
      <c r="E10">
        <v>100</v>
      </c>
      <c r="F10" t="str">
        <v>AS</v>
      </c>
      <c r="G10">
        <v>123</v>
      </c>
      <c r="H10">
        <v>108</v>
      </c>
      <c r="I10">
        <v>3.3289173239266598E-6</v>
      </c>
      <c r="J10" s="75" t="str">
        <v>Mountain Home AFB</v>
      </c>
      <c r="K10" s="87">
        <v>3.3289173239266598E-6</v>
      </c>
      <c r="L10" s="113">
        <v>169.69943619090034</v>
      </c>
      <c r="M10" s="100">
        <v>3.8571428571428572</v>
      </c>
      <c r="N10" s="90">
        <v>0</v>
      </c>
      <c r="O10" s="109">
        <v>4.6072245119701458</v>
      </c>
      <c r="P10" s="104">
        <v>0</v>
      </c>
      <c r="Q10" s="116">
        <v>0</v>
      </c>
      <c r="R10" s="120">
        <v>0</v>
      </c>
      <c r="S10" s="97">
        <v>-1</v>
      </c>
      <c r="T10" s="97">
        <v>0.95657949190551828</v>
      </c>
    </row>
    <row r="11" spans="1:20" x14ac:dyDescent="0.25">
      <c r="A11">
        <v>21.362725638899999</v>
      </c>
      <c r="B11">
        <v>-157.71577379600001</v>
      </c>
      <c r="C11">
        <v>15003</v>
      </c>
      <c r="D11" t="str">
        <v>PACAF</v>
      </c>
      <c r="E11">
        <v>72</v>
      </c>
      <c r="F11" t="str">
        <v>AS</v>
      </c>
      <c r="G11">
        <v>20</v>
      </c>
      <c r="H11">
        <v>120</v>
      </c>
      <c r="I11">
        <v>4.7385557016535624E-8</v>
      </c>
      <c r="J11" s="75" t="str">
        <v>Hickam AFB</v>
      </c>
      <c r="K11" s="87">
        <v>4.7385557016535624E-8</v>
      </c>
      <c r="L11" s="113">
        <v>45.353661076810837</v>
      </c>
      <c r="M11" s="100">
        <v>3</v>
      </c>
      <c r="N11" s="90">
        <v>0</v>
      </c>
      <c r="O11" s="109">
        <v>1.128711022273573</v>
      </c>
      <c r="P11" s="104">
        <v>0</v>
      </c>
      <c r="Q11" s="116">
        <v>0</v>
      </c>
      <c r="R11" s="120">
        <v>0</v>
      </c>
      <c r="S11" s="97">
        <v>-0.8</v>
      </c>
      <c r="T11" s="97">
        <v>1</v>
      </c>
    </row>
    <row r="12" spans="1:20" x14ac:dyDescent="0.25">
      <c r="A12">
        <v>61.2697996076</v>
      </c>
      <c r="B12">
        <v>-149.811187588</v>
      </c>
      <c r="C12">
        <v>2020</v>
      </c>
      <c r="D12" t="str">
        <v>PACAF</v>
      </c>
      <c r="E12">
        <v>40</v>
      </c>
      <c r="F12" t="str">
        <v>AS</v>
      </c>
      <c r="G12">
        <v>120</v>
      </c>
      <c r="H12">
        <v>123</v>
      </c>
      <c r="I12">
        <v>6.7751203075798705E-15</v>
      </c>
      <c r="J12" s="76" t="str">
        <v>Joint Base Elmendorf-Richardson</v>
      </c>
      <c r="K12" s="87">
        <v>6.7751203075798705E-15</v>
      </c>
      <c r="L12" s="113">
        <v>104.16666666666667</v>
      </c>
      <c r="M12" s="100">
        <v>9.2857142857142865</v>
      </c>
      <c r="N12" s="90">
        <v>0</v>
      </c>
      <c r="O12" s="109">
        <v>1.3888888888888891</v>
      </c>
      <c r="P12" s="104">
        <v>0</v>
      </c>
      <c r="Q12" s="116">
        <v>0</v>
      </c>
      <c r="R12" s="121">
        <v>0</v>
      </c>
      <c r="S12" s="98">
        <v>-1</v>
      </c>
      <c r="T12" s="97">
        <v>1</v>
      </c>
    </row>
    <row r="13" spans="1:20" ht="45" customHeight="1" x14ac:dyDescent="0.25">
      <c r="J13" s="77" t="s">
        <v>247</v>
      </c>
      <c r="K13" s="127" t="s">
        <v>378</v>
      </c>
      <c r="L13" s="128" t="s">
        <v>379</v>
      </c>
      <c r="M13" s="129" t="s">
        <v>382</v>
      </c>
      <c r="N13" s="129" t="s">
        <v>383</v>
      </c>
      <c r="O13" s="130" t="s">
        <v>386</v>
      </c>
      <c r="P13" s="131" t="s">
        <v>387</v>
      </c>
      <c r="Q13" s="131" t="s">
        <v>388</v>
      </c>
      <c r="R13" s="132" t="s">
        <v>391</v>
      </c>
      <c r="S13" s="133" t="s">
        <v>390</v>
      </c>
      <c r="T13" s="85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32.645408707800001</v>
      </c>
      <c r="B14">
        <v>-83.604766896000001</v>
      </c>
      <c r="C14">
        <v>13153</v>
      </c>
      <c r="D14" t="str">
        <v>AFMC</v>
      </c>
      <c r="E14">
        <v>122</v>
      </c>
      <c r="F14" t="str">
        <v>C2</v>
      </c>
      <c r="G14">
        <v>37</v>
      </c>
      <c r="H14">
        <v>40</v>
      </c>
      <c r="I14">
        <v>2.5151369682659189E-2</v>
      </c>
      <c r="J14" s="78" t="str">
        <v>Robins AFB</v>
      </c>
      <c r="K14" s="87">
        <v>2.5151369682659189E-2</v>
      </c>
      <c r="L14" s="113">
        <v>469.5193234047577</v>
      </c>
      <c r="M14" s="100">
        <v>57.428571428571431</v>
      </c>
      <c r="N14" s="90">
        <v>0</v>
      </c>
      <c r="O14" s="109">
        <v>28.55956955016774</v>
      </c>
      <c r="P14" s="104">
        <v>2.7142857142857144</v>
      </c>
      <c r="Q14" s="116">
        <v>0</v>
      </c>
      <c r="R14" s="120">
        <v>0</v>
      </c>
      <c r="S14" s="97">
        <v>-1</v>
      </c>
      <c r="T14" s="97">
        <v>0.5753102739726027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97</v>
      </c>
      <c r="H15">
        <v>75</v>
      </c>
      <c r="I15">
        <v>1.948120460666452E-3</v>
      </c>
      <c r="J15" s="79" t="str">
        <v>McChord AFB</v>
      </c>
      <c r="K15" s="87">
        <v>1.948120460666452E-3</v>
      </c>
      <c r="L15" s="113">
        <v>285.40622182044069</v>
      </c>
      <c r="M15" s="100">
        <v>105</v>
      </c>
      <c r="N15" s="90">
        <v>0</v>
      </c>
      <c r="O15" s="109">
        <v>16.969012571901477</v>
      </c>
      <c r="P15" s="104">
        <v>2.4285714285714284</v>
      </c>
      <c r="Q15" s="116">
        <v>0</v>
      </c>
      <c r="R15" s="120">
        <v>0</v>
      </c>
      <c r="S15" s="97">
        <v>-1</v>
      </c>
      <c r="T15" s="97">
        <v>0.94912697465148299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>
        <v>104</v>
      </c>
      <c r="I16">
        <v>1.2342589993364263E-5</v>
      </c>
      <c r="J16" s="80" t="str">
        <v>Tinker AFB</v>
      </c>
      <c r="K16" s="87">
        <v>1.2342589993364263E-5</v>
      </c>
      <c r="L16" s="113">
        <v>156.50115185311986</v>
      </c>
      <c r="M16" s="100">
        <v>26.571428571428573</v>
      </c>
      <c r="N16" s="90">
        <v>0</v>
      </c>
      <c r="O16" s="109">
        <v>7.7757339074223442</v>
      </c>
      <c r="P16" s="104">
        <v>0.5714285714285714</v>
      </c>
      <c r="Q16" s="116">
        <v>0</v>
      </c>
      <c r="R16" s="120">
        <v>0</v>
      </c>
      <c r="S16" s="97">
        <v>-1</v>
      </c>
      <c r="T16" s="97">
        <v>0.94240826401470645</v>
      </c>
    </row>
    <row r="17" spans="1:20" ht="46.5" customHeight="1" x14ac:dyDescent="0.25">
      <c r="J17" s="77" t="s">
        <v>252</v>
      </c>
      <c r="K17" s="127" t="s">
        <v>378</v>
      </c>
      <c r="L17" s="128" t="s">
        <v>379</v>
      </c>
      <c r="M17" s="129" t="s">
        <v>382</v>
      </c>
      <c r="N17" s="129" t="s">
        <v>383</v>
      </c>
      <c r="O17" s="130" t="s">
        <v>386</v>
      </c>
      <c r="P17" s="131" t="s">
        <v>387</v>
      </c>
      <c r="Q17" s="131" t="s">
        <v>388</v>
      </c>
      <c r="R17" s="132" t="s">
        <v>391</v>
      </c>
      <c r="S17" s="133" t="s">
        <v>390</v>
      </c>
      <c r="T17" s="85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42.458926277000003</v>
      </c>
      <c r="B18">
        <v>-71.277108962200003</v>
      </c>
      <c r="C18">
        <v>25017</v>
      </c>
      <c r="D18" t="str">
        <v>AFMC</v>
      </c>
      <c r="E18">
        <v>56</v>
      </c>
      <c r="F18" t="str">
        <v>DIB</v>
      </c>
      <c r="G18">
        <v>10</v>
      </c>
      <c r="H18">
        <v>5</v>
      </c>
      <c r="I18">
        <v>9.2251237382982616</v>
      </c>
      <c r="J18" s="78" t="str">
        <v>Hanscom AFB</v>
      </c>
      <c r="K18" s="87">
        <v>9.2251237382982616</v>
      </c>
      <c r="L18" s="113">
        <v>1425.0035497677436</v>
      </c>
      <c r="M18" s="100">
        <v>574</v>
      </c>
      <c r="N18" s="90">
        <v>0</v>
      </c>
      <c r="O18" s="109">
        <v>94.335077790624553</v>
      </c>
      <c r="P18" s="104">
        <v>65.857142857142861</v>
      </c>
      <c r="Q18" s="116">
        <v>0</v>
      </c>
      <c r="R18" s="120">
        <v>0</v>
      </c>
      <c r="S18" s="97">
        <v>-1</v>
      </c>
      <c r="T18" s="97">
        <v>0.73282851985559572</v>
      </c>
    </row>
    <row r="19" spans="1:20" x14ac:dyDescent="0.25">
      <c r="A19">
        <v>33.918925441699997</v>
      </c>
      <c r="B19">
        <v>-118.381101391</v>
      </c>
      <c r="C19">
        <v>6037</v>
      </c>
      <c r="D19" t="str">
        <v>USSF</v>
      </c>
      <c r="E19">
        <v>80</v>
      </c>
      <c r="F19" t="str">
        <v>DIB</v>
      </c>
      <c r="G19">
        <v>5</v>
      </c>
      <c r="H19">
        <v>23</v>
      </c>
      <c r="I19">
        <v>0.13904746038284468</v>
      </c>
      <c r="J19" s="79" t="str">
        <v>Los Angeles AFB</v>
      </c>
      <c r="K19" s="87">
        <v>0.13904746038284468</v>
      </c>
      <c r="L19" s="113">
        <v>523.64000496415383</v>
      </c>
      <c r="M19" s="100">
        <v>1425.1428571428571</v>
      </c>
      <c r="N19" s="90">
        <v>0</v>
      </c>
      <c r="O19" s="109">
        <v>20.390013231817097</v>
      </c>
      <c r="P19" s="104">
        <v>43.142857142857146</v>
      </c>
      <c r="Q19" s="116">
        <v>0</v>
      </c>
      <c r="R19" s="120">
        <v>0</v>
      </c>
      <c r="S19" s="97">
        <v>-1</v>
      </c>
      <c r="T19" s="97">
        <v>0.75388447761194033</v>
      </c>
    </row>
    <row r="20" spans="1:20" x14ac:dyDescent="0.25">
      <c r="A20">
        <v>30.407831613900001</v>
      </c>
      <c r="B20">
        <v>-88.921617866999995</v>
      </c>
      <c r="C20">
        <v>28047</v>
      </c>
      <c r="D20" t="str">
        <v>AETC</v>
      </c>
      <c r="E20">
        <v>74</v>
      </c>
      <c r="F20" t="str">
        <v>DIB</v>
      </c>
      <c r="G20">
        <v>31</v>
      </c>
      <c r="H20">
        <v>47</v>
      </c>
      <c r="I20">
        <v>1.4785028210992679E-2</v>
      </c>
      <c r="J20" s="79" t="str">
        <v>Keesler AFB</v>
      </c>
      <c r="K20" s="87">
        <v>1.4785028210992679E-2</v>
      </c>
      <c r="L20" s="113">
        <v>447.52320284361286</v>
      </c>
      <c r="M20" s="100">
        <v>56.857142857142854</v>
      </c>
      <c r="N20" s="90">
        <v>0</v>
      </c>
      <c r="O20" s="109">
        <v>23.530397440891019</v>
      </c>
      <c r="P20" s="104">
        <v>2.1428571428571428</v>
      </c>
      <c r="Q20" s="116">
        <v>0</v>
      </c>
      <c r="R20" s="120">
        <v>0</v>
      </c>
      <c r="S20" s="97">
        <v>-1</v>
      </c>
      <c r="T20" s="97">
        <v>0.56266157451889809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25</v>
      </c>
      <c r="H21">
        <v>55</v>
      </c>
      <c r="I21">
        <v>7.2547272935897973E-3</v>
      </c>
      <c r="J21" s="79" t="str">
        <v>301st FW NJRB Fort Worth</v>
      </c>
      <c r="K21" s="87">
        <v>7.2547272935897973E-3</v>
      </c>
      <c r="L21" s="113">
        <v>301.88137308643076</v>
      </c>
      <c r="M21" s="100">
        <v>450.85714285714283</v>
      </c>
      <c r="N21" s="90">
        <v>0</v>
      </c>
      <c r="O21" s="109">
        <v>7.2740891472325018</v>
      </c>
      <c r="P21" s="104">
        <v>7.8571428571428568</v>
      </c>
      <c r="Q21" s="116">
        <v>0</v>
      </c>
      <c r="R21" s="120">
        <v>0</v>
      </c>
      <c r="S21" s="97">
        <v>-1</v>
      </c>
      <c r="T21" s="97">
        <v>0.89491627358490566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89</v>
      </c>
      <c r="H22">
        <v>65</v>
      </c>
      <c r="I22">
        <v>4.0233045441660023E-3</v>
      </c>
      <c r="J22" s="79" t="str">
        <v>Arnold AFB</v>
      </c>
      <c r="K22" s="87">
        <v>4.0233045441660023E-3</v>
      </c>
      <c r="L22" s="113">
        <v>324.53236576460728</v>
      </c>
      <c r="M22" s="100">
        <v>165.57142857142858</v>
      </c>
      <c r="N22" s="90">
        <v>0</v>
      </c>
      <c r="O22" s="109">
        <v>4.3622384644920604</v>
      </c>
      <c r="P22" s="104">
        <v>2.1428571428571428</v>
      </c>
      <c r="Q22" s="116">
        <v>0</v>
      </c>
      <c r="R22" s="120">
        <v>0</v>
      </c>
      <c r="S22" s="97">
        <v>-1</v>
      </c>
      <c r="T22" s="97">
        <v>0.91941451714060363</v>
      </c>
    </row>
    <row r="23" spans="1:20" x14ac:dyDescent="0.25">
      <c r="A23">
        <v>39.817368383999998</v>
      </c>
      <c r="B23">
        <v>-84.050703740399996</v>
      </c>
      <c r="C23">
        <v>39057</v>
      </c>
      <c r="D23" t="str">
        <v>AFMC</v>
      </c>
      <c r="E23">
        <v>155</v>
      </c>
      <c r="F23" t="str">
        <v>DIB</v>
      </c>
      <c r="G23">
        <v>38</v>
      </c>
      <c r="H23">
        <v>84</v>
      </c>
      <c r="I23">
        <v>9.1814379067201078E-4</v>
      </c>
      <c r="J23" s="79" t="str">
        <v>Wright-Patterson AFB</v>
      </c>
      <c r="K23" s="87">
        <v>9.1814379067201078E-4</v>
      </c>
      <c r="L23" s="113">
        <v>241.40696627588565</v>
      </c>
      <c r="M23" s="100">
        <v>119.42857142857143</v>
      </c>
      <c r="N23" s="90">
        <v>0</v>
      </c>
      <c r="O23" s="109">
        <v>11.867496913070861</v>
      </c>
      <c r="P23" s="104">
        <v>5.1428571428571432</v>
      </c>
      <c r="Q23" s="116">
        <v>0</v>
      </c>
      <c r="R23" s="120">
        <v>0</v>
      </c>
      <c r="S23" s="97">
        <v>-1</v>
      </c>
      <c r="T23" s="97">
        <v>0.79298278430093527</v>
      </c>
    </row>
    <row r="24" spans="1:20" x14ac:dyDescent="0.25">
      <c r="A24">
        <v>34.995240889400002</v>
      </c>
      <c r="B24">
        <v>-106.48785694</v>
      </c>
      <c r="C24">
        <v>35001</v>
      </c>
      <c r="D24" t="str">
        <v>AFMC</v>
      </c>
      <c r="E24">
        <v>75</v>
      </c>
      <c r="F24" t="str">
        <v>DIB</v>
      </c>
      <c r="G24">
        <v>53</v>
      </c>
      <c r="H24">
        <v>86</v>
      </c>
      <c r="I24">
        <v>4.3538427940093883E-4</v>
      </c>
      <c r="J24" s="80" t="str">
        <v>Kirtland AFB</v>
      </c>
      <c r="K24" s="87">
        <v>4.3538427940093883E-4</v>
      </c>
      <c r="L24" s="113">
        <v>229.55747900472997</v>
      </c>
      <c r="M24" s="100">
        <v>24</v>
      </c>
      <c r="N24" s="90">
        <v>0</v>
      </c>
      <c r="O24" s="109">
        <v>9.9287976501845563</v>
      </c>
      <c r="P24" s="104">
        <v>0.5714285714285714</v>
      </c>
      <c r="Q24" s="116">
        <v>0</v>
      </c>
      <c r="R24" s="120">
        <v>0</v>
      </c>
      <c r="S24" s="97">
        <v>-1</v>
      </c>
      <c r="T24" s="97">
        <v>0.65749797674050314</v>
      </c>
    </row>
    <row r="25" spans="1:20" ht="47.25" customHeight="1" x14ac:dyDescent="0.25">
      <c r="J25" s="77" t="s">
        <v>248</v>
      </c>
      <c r="K25" s="127" t="s">
        <v>378</v>
      </c>
      <c r="L25" s="128" t="s">
        <v>379</v>
      </c>
      <c r="M25" s="129" t="s">
        <v>382</v>
      </c>
      <c r="N25" s="129" t="s">
        <v>383</v>
      </c>
      <c r="O25" s="130" t="s">
        <v>386</v>
      </c>
      <c r="P25" s="131" t="s">
        <v>387</v>
      </c>
      <c r="Q25" s="131" t="s">
        <v>388</v>
      </c>
      <c r="R25" s="132" t="s">
        <v>391</v>
      </c>
      <c r="S25" s="133" t="s">
        <v>390</v>
      </c>
      <c r="T25" s="85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32.500280958200001</v>
      </c>
      <c r="B26">
        <v>-93.599941340499996</v>
      </c>
      <c r="C26">
        <v>22015</v>
      </c>
      <c r="D26" t="str">
        <v>AFGSC</v>
      </c>
      <c r="E26">
        <v>7</v>
      </c>
      <c r="F26" t="str">
        <v>GS</v>
      </c>
      <c r="G26">
        <v>112</v>
      </c>
      <c r="H26">
        <v>91</v>
      </c>
      <c r="I26">
        <v>1.5431670796402832E-4</v>
      </c>
      <c r="J26" s="78" t="str">
        <v>Barksdale AFB</v>
      </c>
      <c r="K26" s="87">
        <v>1.5431670796402832E-4</v>
      </c>
      <c r="L26" s="113">
        <v>637.83250889869237</v>
      </c>
      <c r="M26" s="100">
        <v>53.428571428571431</v>
      </c>
      <c r="N26" s="90">
        <v>0</v>
      </c>
      <c r="O26" s="109">
        <v>48.425730287259945</v>
      </c>
      <c r="P26" s="104">
        <v>3.8571428571428572</v>
      </c>
      <c r="Q26" s="116">
        <v>0</v>
      </c>
      <c r="R26" s="120">
        <v>0</v>
      </c>
      <c r="S26" s="97">
        <v>-1</v>
      </c>
      <c r="T26" s="97">
        <v>0.84454909226190467</v>
      </c>
    </row>
    <row r="27" spans="1:20" x14ac:dyDescent="0.25">
      <c r="A27">
        <v>44.154783999999999</v>
      </c>
      <c r="B27">
        <v>-103.090037</v>
      </c>
      <c r="C27">
        <v>46093</v>
      </c>
      <c r="D27" t="str">
        <v>AFGSC</v>
      </c>
      <c r="E27">
        <v>39</v>
      </c>
      <c r="F27" t="str">
        <v>GS</v>
      </c>
      <c r="G27">
        <v>34</v>
      </c>
      <c r="H27">
        <v>95</v>
      </c>
      <c r="I27">
        <v>8.423195759553485E-5</v>
      </c>
      <c r="J27" s="79" t="str">
        <v>Ellsworth AFB</v>
      </c>
      <c r="K27" s="87">
        <v>8.423195759553485E-5</v>
      </c>
      <c r="L27" s="113">
        <v>210.22977001816344</v>
      </c>
      <c r="M27" s="100">
        <v>13.571428571428571</v>
      </c>
      <c r="N27" s="90">
        <v>0</v>
      </c>
      <c r="O27" s="109">
        <v>2.6477301009844263</v>
      </c>
      <c r="P27" s="104">
        <v>0.2857142857142857</v>
      </c>
      <c r="Q27" s="116">
        <v>0</v>
      </c>
      <c r="R27" s="120">
        <v>0</v>
      </c>
      <c r="S27" s="97">
        <v>-1</v>
      </c>
      <c r="T27" s="97">
        <v>0.89912709034965388</v>
      </c>
    </row>
    <row r="28" spans="1:20" x14ac:dyDescent="0.25">
      <c r="A28">
        <v>41.164804408599998</v>
      </c>
      <c r="B28">
        <v>-104.8632088</v>
      </c>
      <c r="C28">
        <v>56021</v>
      </c>
      <c r="D28" t="str">
        <v>AFGSC</v>
      </c>
      <c r="E28">
        <v>45</v>
      </c>
      <c r="F28" t="str">
        <v>GS</v>
      </c>
      <c r="G28">
        <v>104</v>
      </c>
      <c r="H28">
        <v>97</v>
      </c>
      <c r="I28">
        <v>4.5170397052101324E-5</v>
      </c>
      <c r="J28" s="79" t="str">
        <v>FE Warren AFB</v>
      </c>
      <c r="K28" s="87">
        <v>4.5170397052101324E-5</v>
      </c>
      <c r="L28" s="113">
        <v>419.62938430366529</v>
      </c>
      <c r="M28" s="100">
        <v>19.571428571428573</v>
      </c>
      <c r="N28" s="90">
        <v>0</v>
      </c>
      <c r="O28" s="109">
        <v>20.127572212239759</v>
      </c>
      <c r="P28" s="104">
        <v>0.42857142857142855</v>
      </c>
      <c r="Q28" s="116">
        <v>0</v>
      </c>
      <c r="R28" s="120">
        <v>0</v>
      </c>
      <c r="S28" s="97">
        <v>-1</v>
      </c>
      <c r="T28" s="97">
        <v>0.9880466670747553</v>
      </c>
    </row>
    <row r="29" spans="1:20" x14ac:dyDescent="0.25">
      <c r="A29">
        <v>32.422848916200003</v>
      </c>
      <c r="B29">
        <v>-99.839067951199993</v>
      </c>
      <c r="C29">
        <v>48441</v>
      </c>
      <c r="D29" t="str">
        <v>AFGSC</v>
      </c>
      <c r="E29">
        <v>33</v>
      </c>
      <c r="F29" t="str">
        <v>GS</v>
      </c>
      <c r="G29">
        <v>98</v>
      </c>
      <c r="H29">
        <v>100</v>
      </c>
      <c r="I29">
        <v>2.1494743304712155E-5</v>
      </c>
      <c r="J29" s="79" t="str">
        <v>Dyess AFB</v>
      </c>
      <c r="K29" s="87">
        <v>2.1494743304712155E-5</v>
      </c>
      <c r="L29" s="113">
        <v>439.5699858833749</v>
      </c>
      <c r="M29" s="100">
        <v>37.285714285714285</v>
      </c>
      <c r="N29" s="90">
        <v>0</v>
      </c>
      <c r="O29" s="109">
        <v>2.606146161363883</v>
      </c>
      <c r="P29" s="104">
        <v>0</v>
      </c>
      <c r="Q29" s="116">
        <v>0</v>
      </c>
      <c r="R29" s="120">
        <v>0</v>
      </c>
      <c r="S29" s="97">
        <v>-1</v>
      </c>
      <c r="T29" s="97">
        <v>0.89491627358490566</v>
      </c>
    </row>
    <row r="30" spans="1:20" x14ac:dyDescent="0.25">
      <c r="A30">
        <v>38.730126559600002</v>
      </c>
      <c r="B30">
        <v>-93.558505846000003</v>
      </c>
      <c r="C30">
        <v>29101</v>
      </c>
      <c r="D30" t="str">
        <v>AFGSC</v>
      </c>
      <c r="E30">
        <v>153</v>
      </c>
      <c r="F30" t="str">
        <v>GS</v>
      </c>
      <c r="G30">
        <v>110</v>
      </c>
      <c r="H30">
        <v>118</v>
      </c>
      <c r="I30">
        <v>1.4051978999554815E-7</v>
      </c>
      <c r="J30" s="79" t="str">
        <v>Whiteman AFB</v>
      </c>
      <c r="K30" s="87">
        <v>1.4051978999554815E-7</v>
      </c>
      <c r="L30" s="113">
        <v>130.58212041669577</v>
      </c>
      <c r="M30" s="100">
        <v>20.428571428571427</v>
      </c>
      <c r="N30" s="90">
        <v>0</v>
      </c>
      <c r="O30" s="109">
        <v>3.5364149063424719</v>
      </c>
      <c r="P30" s="104">
        <v>0.42857142857142855</v>
      </c>
      <c r="Q30" s="116">
        <v>0</v>
      </c>
      <c r="R30" s="120">
        <v>0</v>
      </c>
      <c r="S30" s="97">
        <v>-1</v>
      </c>
      <c r="T30" s="97">
        <v>0.9141458310366658</v>
      </c>
    </row>
    <row r="31" spans="1:20" x14ac:dyDescent="0.25">
      <c r="A31">
        <v>48.421038646699998</v>
      </c>
      <c r="B31">
        <v>-101.33831442100001</v>
      </c>
      <c r="C31">
        <v>38101</v>
      </c>
      <c r="D31" t="str">
        <v>AFGSC</v>
      </c>
      <c r="E31">
        <v>97</v>
      </c>
      <c r="F31" t="str">
        <v>GS</v>
      </c>
      <c r="G31">
        <v>102</v>
      </c>
      <c r="H31">
        <v>122</v>
      </c>
      <c r="I31">
        <v>1.2963168433588619E-11</v>
      </c>
      <c r="J31" s="79" t="str">
        <v>Minot AFB</v>
      </c>
      <c r="K31" s="87">
        <v>1.2963168433588619E-11</v>
      </c>
      <c r="L31" s="113">
        <v>65.756255650928225</v>
      </c>
      <c r="M31" s="100">
        <v>1</v>
      </c>
      <c r="N31" s="90">
        <v>0</v>
      </c>
      <c r="O31" s="109">
        <v>2.3484377018188649</v>
      </c>
      <c r="P31" s="104">
        <v>0</v>
      </c>
      <c r="Q31" s="116">
        <v>0</v>
      </c>
      <c r="R31" s="120">
        <v>0</v>
      </c>
      <c r="S31" s="97">
        <v>-1</v>
      </c>
      <c r="T31" s="97">
        <v>0.92216678625291182</v>
      </c>
    </row>
    <row r="32" spans="1:20" x14ac:dyDescent="0.25">
      <c r="A32">
        <v>64.674091091700006</v>
      </c>
      <c r="B32">
        <v>-147.06028736799999</v>
      </c>
      <c r="C32">
        <v>2090</v>
      </c>
      <c r="D32" t="str">
        <v>PACAF</v>
      </c>
      <c r="E32">
        <v>37</v>
      </c>
      <c r="F32" t="str">
        <v>GS</v>
      </c>
      <c r="G32">
        <v>121</v>
      </c>
      <c r="H32">
        <v>124</v>
      </c>
      <c r="I32">
        <v>7.5131547370171333E-19</v>
      </c>
      <c r="J32" s="79" t="str">
        <v>Eielson AFB</v>
      </c>
      <c r="K32" s="87">
        <v>7.5131547370171333E-19</v>
      </c>
      <c r="L32" s="113">
        <v>88.798025792728893</v>
      </c>
      <c r="M32" s="100">
        <v>0.14285714285714285</v>
      </c>
      <c r="N32" s="90">
        <v>0</v>
      </c>
      <c r="O32" s="109">
        <v>2.0650703672727646</v>
      </c>
      <c r="P32" s="104">
        <v>0</v>
      </c>
      <c r="Q32" s="116">
        <v>0</v>
      </c>
      <c r="R32" s="120">
        <v>0</v>
      </c>
      <c r="S32" s="97">
        <v>-1</v>
      </c>
      <c r="T32" s="97">
        <v>1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124</v>
      </c>
      <c r="H33">
        <v>125</v>
      </c>
      <c r="I33">
        <v>6.03220854716047E-19</v>
      </c>
      <c r="J33" s="80" t="str">
        <v>Malmstrom AFB</v>
      </c>
      <c r="K33" s="87">
        <v>6.03220854716047E-19</v>
      </c>
      <c r="L33" s="113">
        <v>21.62733695390974</v>
      </c>
      <c r="M33" s="100">
        <v>0</v>
      </c>
      <c r="N33" s="90">
        <v>0</v>
      </c>
      <c r="O33" s="109">
        <v>2.4030374393233047</v>
      </c>
      <c r="P33" s="104">
        <v>0</v>
      </c>
      <c r="Q33" s="116">
        <v>0</v>
      </c>
      <c r="R33" s="120">
        <v>0</v>
      </c>
      <c r="S33" s="97">
        <v>-1</v>
      </c>
      <c r="T33" s="97">
        <v>0.99981755725190835</v>
      </c>
    </row>
    <row r="34" spans="1:20" ht="43.5" customHeight="1" x14ac:dyDescent="0.25">
      <c r="J34" s="77" t="s">
        <v>155</v>
      </c>
      <c r="K34" s="93" t="s">
        <v>378</v>
      </c>
      <c r="L34" s="111" t="s">
        <v>379</v>
      </c>
      <c r="M34" s="94" t="s">
        <v>382</v>
      </c>
      <c r="N34" s="94" t="s">
        <v>383</v>
      </c>
      <c r="O34" s="107" t="s">
        <v>386</v>
      </c>
      <c r="P34" s="102" t="s">
        <v>387</v>
      </c>
      <c r="Q34" s="102" t="s">
        <v>388</v>
      </c>
      <c r="R34" s="71" t="s">
        <v>391</v>
      </c>
      <c r="S34" s="85" t="s">
        <v>390</v>
      </c>
      <c r="T34" s="85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41.119152002100002</v>
      </c>
      <c r="B35">
        <v>-95.908343195900002</v>
      </c>
      <c r="C35">
        <v>31153</v>
      </c>
      <c r="D35" t="str">
        <v>ACC</v>
      </c>
      <c r="E35">
        <v>110</v>
      </c>
      <c r="F35" t="str">
        <v>ISR</v>
      </c>
      <c r="G35">
        <v>113</v>
      </c>
      <c r="H35">
        <v>49</v>
      </c>
      <c r="I35">
        <v>1.2922389037501517E-2</v>
      </c>
      <c r="J35" s="78" t="str">
        <v>Offutt AFB</v>
      </c>
      <c r="K35" s="87">
        <v>1.2922389037501517E-2</v>
      </c>
      <c r="L35" s="113">
        <v>614.55276264983411</v>
      </c>
      <c r="M35" s="100">
        <v>188.85714285714286</v>
      </c>
      <c r="N35" s="90">
        <v>0</v>
      </c>
      <c r="O35" s="109">
        <v>5.3914359876933382</v>
      </c>
      <c r="P35" s="104">
        <v>2</v>
      </c>
      <c r="Q35" s="116">
        <v>0</v>
      </c>
      <c r="R35" s="120">
        <v>0</v>
      </c>
      <c r="S35" s="97">
        <v>-1</v>
      </c>
      <c r="T35" s="97">
        <v>0.82017317423207603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22</v>
      </c>
      <c r="H36">
        <v>60</v>
      </c>
      <c r="I36">
        <v>5.5451894778169378E-3</v>
      </c>
      <c r="J36" s="79" t="str">
        <v>Beale AFB</v>
      </c>
      <c r="K36" s="87">
        <v>5.5451894778169378E-3</v>
      </c>
      <c r="L36" s="113">
        <v>90.31103107222151</v>
      </c>
      <c r="M36" s="100">
        <v>50.285714285714285</v>
      </c>
      <c r="N36" s="90">
        <v>0</v>
      </c>
      <c r="O36" s="109">
        <v>3.6231324534071105</v>
      </c>
      <c r="P36" s="104">
        <v>0.5714285714285714</v>
      </c>
      <c r="Q36" s="116">
        <v>0</v>
      </c>
      <c r="R36" s="120">
        <v>0</v>
      </c>
      <c r="S36" s="97">
        <v>-1</v>
      </c>
      <c r="T36" s="97">
        <v>0.75388447761194033</v>
      </c>
    </row>
    <row r="37" spans="1:20" x14ac:dyDescent="0.25">
      <c r="A37">
        <v>47.955455854699998</v>
      </c>
      <c r="B37">
        <v>-97.391250295800006</v>
      </c>
      <c r="C37">
        <v>38035</v>
      </c>
      <c r="D37" t="str">
        <v>AMC</v>
      </c>
      <c r="E37">
        <v>51</v>
      </c>
      <c r="F37" t="str">
        <v>ISR</v>
      </c>
      <c r="G37">
        <v>119</v>
      </c>
      <c r="H37">
        <v>116</v>
      </c>
      <c r="I37">
        <v>7.1139639488414572E-7</v>
      </c>
      <c r="J37" s="80" t="str">
        <v>Grand Forks AFB</v>
      </c>
      <c r="K37" s="87">
        <v>7.1139639488414572E-7</v>
      </c>
      <c r="L37" s="113">
        <v>340.63109652246618</v>
      </c>
      <c r="M37" s="100">
        <v>1.2857142857142858</v>
      </c>
      <c r="N37" s="90">
        <v>0</v>
      </c>
      <c r="O37" s="109">
        <v>4.64496949803363</v>
      </c>
      <c r="P37" s="104">
        <v>0.14285714285714285</v>
      </c>
      <c r="Q37" s="116">
        <v>0</v>
      </c>
      <c r="R37" s="120">
        <v>0</v>
      </c>
      <c r="S37" s="97">
        <v>-1</v>
      </c>
      <c r="T37" s="97">
        <v>0.92216678625291182</v>
      </c>
    </row>
    <row r="38" spans="1:20" ht="45" customHeight="1" x14ac:dyDescent="0.25">
      <c r="J38" s="77" t="s">
        <v>249</v>
      </c>
      <c r="K38" s="127" t="s">
        <v>378</v>
      </c>
      <c r="L38" s="128" t="s">
        <v>379</v>
      </c>
      <c r="M38" s="129" t="s">
        <v>382</v>
      </c>
      <c r="N38" s="129" t="s">
        <v>383</v>
      </c>
      <c r="O38" s="130" t="s">
        <v>386</v>
      </c>
      <c r="P38" s="131" t="s">
        <v>387</v>
      </c>
      <c r="Q38" s="131" t="s">
        <v>388</v>
      </c>
      <c r="R38" s="132" t="s">
        <v>391</v>
      </c>
      <c r="S38" s="133" t="s">
        <v>390</v>
      </c>
      <c r="T38" s="85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40.025630405400001</v>
      </c>
      <c r="B39">
        <v>-74.580317635300005</v>
      </c>
      <c r="C39">
        <v>34005</v>
      </c>
      <c r="D39" t="str">
        <v>AMC</v>
      </c>
      <c r="E39">
        <v>71</v>
      </c>
      <c r="F39" t="str">
        <v>RGM</v>
      </c>
      <c r="G39">
        <v>1</v>
      </c>
      <c r="H39">
        <v>1</v>
      </c>
      <c r="I39">
        <v>37.308677598328842</v>
      </c>
      <c r="J39" s="78" t="str">
        <v>Joint Base McGuire</v>
      </c>
      <c r="K39" s="87">
        <v>37.308677598328842</v>
      </c>
      <c r="L39" s="113">
        <v>1565.8835630679439</v>
      </c>
      <c r="M39" s="100">
        <v>703.42857142857144</v>
      </c>
      <c r="N39" s="90">
        <v>0</v>
      </c>
      <c r="O39" s="109">
        <v>117.21365456182501</v>
      </c>
      <c r="P39" s="104">
        <v>94.571428571428569</v>
      </c>
      <c r="Q39" s="116">
        <v>0</v>
      </c>
      <c r="R39" s="120">
        <v>0</v>
      </c>
      <c r="S39" s="97">
        <v>-1</v>
      </c>
      <c r="T39" s="97">
        <v>0.46202398523985233</v>
      </c>
    </row>
    <row r="40" spans="1:20" x14ac:dyDescent="0.25">
      <c r="A40">
        <v>38.805160991999998</v>
      </c>
      <c r="B40">
        <v>-76.874437424700005</v>
      </c>
      <c r="C40">
        <v>24033</v>
      </c>
      <c r="D40" t="str">
        <v>AFDW</v>
      </c>
      <c r="E40">
        <v>67</v>
      </c>
      <c r="F40" t="str">
        <v>RGM</v>
      </c>
      <c r="G40">
        <v>42</v>
      </c>
      <c r="H40">
        <v>6</v>
      </c>
      <c r="I40">
        <v>4.1492255525266648</v>
      </c>
      <c r="J40" s="79" t="str">
        <v>Joint Base Andrews</v>
      </c>
      <c r="K40" s="87">
        <v>4.1492255525266648</v>
      </c>
      <c r="L40" s="113">
        <v>1049.5303530339327</v>
      </c>
      <c r="M40" s="100">
        <v>1241.2857142857142</v>
      </c>
      <c r="N40" s="90">
        <v>0</v>
      </c>
      <c r="O40" s="109">
        <v>42.880597117209902</v>
      </c>
      <c r="P40" s="104">
        <v>42.428571428571431</v>
      </c>
      <c r="Q40" s="116">
        <v>0</v>
      </c>
      <c r="R40" s="120">
        <v>0</v>
      </c>
      <c r="S40" s="97">
        <v>-1</v>
      </c>
      <c r="T40" s="97">
        <v>0.13645433244915917</v>
      </c>
    </row>
    <row r="41" spans="1:20" x14ac:dyDescent="0.25">
      <c r="A41">
        <v>42.199098671999998</v>
      </c>
      <c r="B41">
        <v>-72.536526639000002</v>
      </c>
      <c r="C41">
        <v>25013</v>
      </c>
      <c r="D41" t="str">
        <v>AFRC</v>
      </c>
      <c r="E41">
        <v>152</v>
      </c>
      <c r="F41" t="str">
        <v>RGM</v>
      </c>
      <c r="G41">
        <v>45</v>
      </c>
      <c r="H41">
        <v>10</v>
      </c>
      <c r="I41">
        <v>2.0453914959752644</v>
      </c>
      <c r="J41" s="79" t="str">
        <v>439th AW Westover AFB</v>
      </c>
      <c r="K41" s="87">
        <v>2.0453914959752644</v>
      </c>
      <c r="L41" s="113">
        <v>1180.7930798161105</v>
      </c>
      <c r="M41" s="100">
        <v>353.42857142857144</v>
      </c>
      <c r="N41" s="90">
        <v>0</v>
      </c>
      <c r="O41" s="109">
        <v>99.652479245151213</v>
      </c>
      <c r="P41" s="104">
        <v>43</v>
      </c>
      <c r="Q41" s="116">
        <v>0</v>
      </c>
      <c r="R41" s="120">
        <v>0</v>
      </c>
      <c r="S41" s="97">
        <v>-1</v>
      </c>
      <c r="T41" s="97">
        <v>0.73282851985559572</v>
      </c>
    </row>
    <row r="42" spans="1:20" x14ac:dyDescent="0.25">
      <c r="A42">
        <v>39.125370642</v>
      </c>
      <c r="B42">
        <v>-75.467839241700005</v>
      </c>
      <c r="C42">
        <v>10001</v>
      </c>
      <c r="D42" t="str">
        <v>AMC</v>
      </c>
      <c r="E42">
        <v>30</v>
      </c>
      <c r="F42" t="str">
        <v>RGM</v>
      </c>
      <c r="G42">
        <v>33</v>
      </c>
      <c r="H42">
        <v>12</v>
      </c>
      <c r="I42">
        <v>1.6116668642812233</v>
      </c>
      <c r="J42" s="79" t="str">
        <v>Dover AFB</v>
      </c>
      <c r="K42" s="87">
        <v>1.6116668642812233</v>
      </c>
      <c r="L42" s="113">
        <v>1095.9186164630348</v>
      </c>
      <c r="M42" s="100">
        <v>408.57142857142856</v>
      </c>
      <c r="N42" s="90">
        <v>0</v>
      </c>
      <c r="O42" s="109">
        <v>66.996481106290787</v>
      </c>
      <c r="P42" s="104">
        <v>47</v>
      </c>
      <c r="Q42" s="116">
        <v>0</v>
      </c>
      <c r="R42" s="120">
        <v>0</v>
      </c>
      <c r="S42" s="97">
        <v>-1</v>
      </c>
      <c r="T42" s="97">
        <v>0.71436440928401135</v>
      </c>
    </row>
    <row r="43" spans="1:20" x14ac:dyDescent="0.25">
      <c r="A43">
        <v>38.5414818076</v>
      </c>
      <c r="B43">
        <v>-89.853703655900006</v>
      </c>
      <c r="C43">
        <v>17163</v>
      </c>
      <c r="D43" t="str">
        <v>AMC</v>
      </c>
      <c r="E43">
        <v>128</v>
      </c>
      <c r="F43" t="str">
        <v>RGM</v>
      </c>
      <c r="G43">
        <v>56</v>
      </c>
      <c r="H43">
        <v>19</v>
      </c>
      <c r="I43">
        <v>0.18146343706621137</v>
      </c>
      <c r="J43" s="79" t="str">
        <v>Scott AFB</v>
      </c>
      <c r="K43" s="87">
        <v>0.18146343706621137</v>
      </c>
      <c r="L43" s="113">
        <v>408.35763872962593</v>
      </c>
      <c r="M43" s="100">
        <v>142</v>
      </c>
      <c r="N43" s="90">
        <v>0</v>
      </c>
      <c r="O43" s="109">
        <v>31.264249347734001</v>
      </c>
      <c r="P43" s="104">
        <v>7</v>
      </c>
      <c r="Q43" s="116">
        <v>0</v>
      </c>
      <c r="R43" s="120">
        <v>0</v>
      </c>
      <c r="S43" s="97">
        <v>-1</v>
      </c>
      <c r="T43" s="97">
        <v>0.65882652243589745</v>
      </c>
    </row>
    <row r="44" spans="1:20" x14ac:dyDescent="0.25">
      <c r="A44">
        <v>44.8903961018</v>
      </c>
      <c r="B44">
        <v>-93.202498253300007</v>
      </c>
      <c r="C44">
        <v>27053</v>
      </c>
      <c r="D44" t="str">
        <v>AFRC</v>
      </c>
      <c r="E44">
        <v>96</v>
      </c>
      <c r="F44" t="str">
        <v>RGM</v>
      </c>
      <c r="G44">
        <v>2</v>
      </c>
      <c r="H44">
        <v>21</v>
      </c>
      <c r="I44">
        <v>0.16500463588139569</v>
      </c>
      <c r="J44" s="79" t="str">
        <v>934th AW Minneapolis - St. Paul IAP</v>
      </c>
      <c r="K44" s="87">
        <v>0.16500463588139569</v>
      </c>
      <c r="L44" s="113">
        <v>507.94685598546005</v>
      </c>
      <c r="M44" s="100">
        <v>321.28571428571428</v>
      </c>
      <c r="N44" s="90">
        <v>0</v>
      </c>
      <c r="O44" s="109">
        <v>27.189622402169348</v>
      </c>
      <c r="P44" s="104">
        <v>18.142857142857142</v>
      </c>
      <c r="Q44" s="116">
        <v>0</v>
      </c>
      <c r="R44" s="120">
        <v>0</v>
      </c>
      <c r="S44" s="97">
        <v>-0.8</v>
      </c>
      <c r="T44" s="97">
        <v>0.67184898856221498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>
        <v>26</v>
      </c>
      <c r="I45">
        <v>9.4656634238648396E-2</v>
      </c>
      <c r="J45" s="79" t="str">
        <v>94th AW Dobbins ARB</v>
      </c>
      <c r="K45" s="87">
        <v>9.4656634238648396E-2</v>
      </c>
      <c r="L45" s="113">
        <v>448.64390327185691</v>
      </c>
      <c r="M45" s="100">
        <v>382.57142857142856</v>
      </c>
      <c r="N45" s="90">
        <v>0</v>
      </c>
      <c r="O45" s="109">
        <v>17.682819007201175</v>
      </c>
      <c r="P45" s="104">
        <v>10</v>
      </c>
      <c r="Q45" s="116">
        <v>0</v>
      </c>
      <c r="R45" s="120">
        <v>0</v>
      </c>
      <c r="S45" s="97">
        <v>-1</v>
      </c>
      <c r="T45" s="97">
        <v>0.5753102739726027</v>
      </c>
    </row>
    <row r="46" spans="1:20" x14ac:dyDescent="0.25">
      <c r="A46">
        <v>40.654055043</v>
      </c>
      <c r="B46">
        <v>-86.151417092200006</v>
      </c>
      <c r="C46">
        <v>18103</v>
      </c>
      <c r="D46" t="str">
        <v>AFRC</v>
      </c>
      <c r="E46">
        <v>54</v>
      </c>
      <c r="F46" t="str">
        <v>RGM</v>
      </c>
      <c r="G46">
        <v>76</v>
      </c>
      <c r="H46">
        <v>31</v>
      </c>
      <c r="I46">
        <v>5.620577793307191E-2</v>
      </c>
      <c r="J46" s="79" t="str">
        <v>343th ARW Grissom ARB</v>
      </c>
      <c r="K46" s="87">
        <v>5.620577793307191E-2</v>
      </c>
      <c r="L46" s="113">
        <v>702.5865425043213</v>
      </c>
      <c r="M46" s="100">
        <v>231.28571428571428</v>
      </c>
      <c r="N46" s="90">
        <v>0</v>
      </c>
      <c r="O46" s="109">
        <v>39.08622327421088</v>
      </c>
      <c r="P46" s="104">
        <v>13.857142857142858</v>
      </c>
      <c r="Q46" s="116">
        <v>0</v>
      </c>
      <c r="R46" s="120">
        <v>0</v>
      </c>
      <c r="S46" s="97">
        <v>-1</v>
      </c>
      <c r="T46" s="97">
        <v>0.80091902796206194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24</v>
      </c>
      <c r="H47">
        <v>51</v>
      </c>
      <c r="I47">
        <v>1.063284339061164E-2</v>
      </c>
      <c r="J47" s="79" t="str">
        <v>163 ATKW March AFB</v>
      </c>
      <c r="K47" s="87">
        <v>1.063284339061164E-2</v>
      </c>
      <c r="L47" s="113">
        <v>250.61321561394789</v>
      </c>
      <c r="M47" s="100">
        <v>310.85714285714283</v>
      </c>
      <c r="N47" s="90">
        <v>0</v>
      </c>
      <c r="O47" s="109">
        <v>7.5068828444239211</v>
      </c>
      <c r="P47" s="104">
        <v>4.2857142857142856</v>
      </c>
      <c r="Q47" s="116">
        <v>0</v>
      </c>
      <c r="R47" s="120">
        <v>0</v>
      </c>
      <c r="S47" s="97">
        <v>-1</v>
      </c>
      <c r="T47" s="97">
        <v>0.75388447761194033</v>
      </c>
    </row>
    <row r="48" spans="1:20" x14ac:dyDescent="0.25">
      <c r="A48">
        <v>38.267292482400002</v>
      </c>
      <c r="B48">
        <v>-121.94176292900001</v>
      </c>
      <c r="C48">
        <v>6095</v>
      </c>
      <c r="D48" t="str">
        <v>AMC</v>
      </c>
      <c r="E48">
        <v>143</v>
      </c>
      <c r="F48" t="str">
        <v>RGM</v>
      </c>
      <c r="G48">
        <v>15</v>
      </c>
      <c r="H48">
        <v>53</v>
      </c>
      <c r="I48">
        <v>9.0282248285999504E-3</v>
      </c>
      <c r="J48" s="79" t="str">
        <v>Travis AFB</v>
      </c>
      <c r="K48" s="87">
        <v>9.0282248285999504E-3</v>
      </c>
      <c r="L48" s="113">
        <v>189.24362798665052</v>
      </c>
      <c r="M48" s="100">
        <v>291.42857142857144</v>
      </c>
      <c r="N48" s="90">
        <v>0</v>
      </c>
      <c r="O48" s="109">
        <v>5.2689093003337373</v>
      </c>
      <c r="P48" s="104">
        <v>2</v>
      </c>
      <c r="Q48" s="116">
        <v>0</v>
      </c>
      <c r="R48" s="120">
        <v>0</v>
      </c>
      <c r="S48" s="97">
        <v>-1</v>
      </c>
      <c r="T48" s="97">
        <v>0.75388447761194033</v>
      </c>
    </row>
    <row r="49" spans="1:20" x14ac:dyDescent="0.25">
      <c r="A49">
        <v>27.8436157481</v>
      </c>
      <c r="B49">
        <v>-82.501037888100001</v>
      </c>
      <c r="C49">
        <v>12057</v>
      </c>
      <c r="D49" t="str">
        <v>AMC</v>
      </c>
      <c r="E49">
        <v>83</v>
      </c>
      <c r="F49" t="str">
        <v>RGM</v>
      </c>
      <c r="G49">
        <v>28</v>
      </c>
      <c r="H49">
        <v>58</v>
      </c>
      <c r="I49">
        <v>6.4761402422390804E-3</v>
      </c>
      <c r="J49" s="79" t="str">
        <v>MacDill AFB</v>
      </c>
      <c r="K49" s="87">
        <v>6.4761402422390804E-3</v>
      </c>
      <c r="L49" s="113">
        <v>176.22792301461433</v>
      </c>
      <c r="M49" s="100">
        <v>219.28571428571428</v>
      </c>
      <c r="N49" s="90">
        <v>0</v>
      </c>
      <c r="O49" s="109">
        <v>9.7773775388361734</v>
      </c>
      <c r="P49" s="104">
        <v>7.1428571428571432</v>
      </c>
      <c r="Q49" s="116">
        <v>0</v>
      </c>
      <c r="R49" s="120">
        <v>0</v>
      </c>
      <c r="S49" s="97">
        <v>-1</v>
      </c>
      <c r="T49" s="97">
        <v>0.86047278750591571</v>
      </c>
    </row>
    <row r="50" spans="1:20" x14ac:dyDescent="0.25">
      <c r="A50">
        <v>40.4930422845</v>
      </c>
      <c r="B50">
        <v>-80.210503357600004</v>
      </c>
      <c r="C50">
        <v>42003</v>
      </c>
      <c r="D50" t="str">
        <v>AFRC</v>
      </c>
      <c r="E50">
        <v>116</v>
      </c>
      <c r="F50" t="str">
        <v>RGM</v>
      </c>
      <c r="G50">
        <v>92</v>
      </c>
      <c r="H50">
        <v>66</v>
      </c>
      <c r="I50">
        <v>3.7095011220189887E-3</v>
      </c>
      <c r="J50" s="79" t="str">
        <v>911th AW Pittsburgh IAP ARS</v>
      </c>
      <c r="K50" s="87">
        <v>3.7095011220189887E-3</v>
      </c>
      <c r="L50" s="113">
        <v>215.87016360598406</v>
      </c>
      <c r="M50" s="100">
        <v>49.428571428571431</v>
      </c>
      <c r="N50" s="90">
        <v>0</v>
      </c>
      <c r="O50" s="109">
        <v>18.102552626508245</v>
      </c>
      <c r="P50" s="104">
        <v>4.8571428571428568</v>
      </c>
      <c r="Q50" s="116">
        <v>0</v>
      </c>
      <c r="R50" s="120">
        <v>0</v>
      </c>
      <c r="S50" s="97">
        <v>-1</v>
      </c>
      <c r="T50" s="97">
        <v>0.73077001312335954</v>
      </c>
    </row>
    <row r="51" spans="1:20" x14ac:dyDescent="0.25">
      <c r="A51">
        <v>41.267394009699998</v>
      </c>
      <c r="B51">
        <v>-80.6788193398</v>
      </c>
      <c r="C51">
        <v>39155</v>
      </c>
      <c r="D51" t="str">
        <v>AFRC</v>
      </c>
      <c r="E51">
        <v>156</v>
      </c>
      <c r="F51" t="str">
        <v>RGM</v>
      </c>
      <c r="G51">
        <v>9</v>
      </c>
      <c r="H51">
        <v>68</v>
      </c>
      <c r="I51">
        <v>3.3432965063884901E-3</v>
      </c>
      <c r="J51" s="79" t="str">
        <v>910th AW Youngstown JARS</v>
      </c>
      <c r="K51" s="87">
        <v>3.3432965063884901E-3</v>
      </c>
      <c r="L51" s="113">
        <v>305.36581533752297</v>
      </c>
      <c r="M51" s="100">
        <v>140.28571428571428</v>
      </c>
      <c r="N51" s="90">
        <v>0</v>
      </c>
      <c r="O51" s="109">
        <v>25.795532618026048</v>
      </c>
      <c r="P51" s="104">
        <v>13</v>
      </c>
      <c r="Q51" s="116">
        <v>0</v>
      </c>
      <c r="R51" s="120">
        <v>0</v>
      </c>
      <c r="S51" s="97">
        <v>-1</v>
      </c>
      <c r="T51" s="97">
        <v>0.79298278430093527</v>
      </c>
    </row>
    <row r="52" spans="1:20" x14ac:dyDescent="0.25">
      <c r="A52">
        <v>32.899327309999997</v>
      </c>
      <c r="B52">
        <v>-80.050431143599994</v>
      </c>
      <c r="C52">
        <v>45019</v>
      </c>
      <c r="D52" t="str">
        <v>AMC</v>
      </c>
      <c r="E52">
        <v>68</v>
      </c>
      <c r="F52" t="str">
        <v>RGM</v>
      </c>
      <c r="G52">
        <v>35</v>
      </c>
      <c r="H52">
        <v>80</v>
      </c>
      <c r="I52">
        <v>1.3017104548269916E-3</v>
      </c>
      <c r="J52" s="79" t="str">
        <v>Charleston AFB</v>
      </c>
      <c r="K52" s="87">
        <v>1.3017104548269916E-3</v>
      </c>
      <c r="L52" s="113">
        <v>227.32950487955151</v>
      </c>
      <c r="M52" s="100">
        <v>69</v>
      </c>
      <c r="N52" s="90">
        <v>0</v>
      </c>
      <c r="O52" s="109">
        <v>10.121384316192046</v>
      </c>
      <c r="P52" s="104">
        <v>1.1428571428571428</v>
      </c>
      <c r="Q52" s="116">
        <v>0</v>
      </c>
      <c r="R52" s="120">
        <v>0</v>
      </c>
      <c r="S52" s="97">
        <v>-1</v>
      </c>
      <c r="T52" s="97">
        <v>0.83462417225354024</v>
      </c>
    </row>
    <row r="53" spans="1:20" x14ac:dyDescent="0.25">
      <c r="A53">
        <v>34.903999893700004</v>
      </c>
      <c r="B53">
        <v>-92.138474093900001</v>
      </c>
      <c r="C53">
        <v>5119</v>
      </c>
      <c r="D53" t="str">
        <v>AMC</v>
      </c>
      <c r="E53">
        <v>79</v>
      </c>
      <c r="F53" t="str">
        <v>RGM</v>
      </c>
      <c r="G53">
        <v>105</v>
      </c>
      <c r="H53">
        <v>81</v>
      </c>
      <c r="I53">
        <v>1.2547903190716319E-3</v>
      </c>
      <c r="J53" s="79" t="str">
        <v>Little Rock AFB</v>
      </c>
      <c r="K53" s="87">
        <v>1.2547903190716319E-3</v>
      </c>
      <c r="L53" s="113">
        <v>214.45131733058994</v>
      </c>
      <c r="M53" s="100">
        <v>47.857142857142854</v>
      </c>
      <c r="N53" s="90">
        <v>0</v>
      </c>
      <c r="O53" s="109">
        <v>7.0311907321504901</v>
      </c>
      <c r="P53" s="104">
        <v>0.7142857142857143</v>
      </c>
      <c r="Q53" s="116">
        <v>0</v>
      </c>
      <c r="R53" s="120">
        <v>0</v>
      </c>
      <c r="S53" s="97">
        <v>-1</v>
      </c>
      <c r="T53" s="97">
        <v>0.87332847176055894</v>
      </c>
    </row>
    <row r="54" spans="1:20" x14ac:dyDescent="0.25">
      <c r="A54">
        <v>47.618658224900003</v>
      </c>
      <c r="B54">
        <v>-117.648382681</v>
      </c>
      <c r="C54">
        <v>53063</v>
      </c>
      <c r="D54" t="str">
        <v>AMC</v>
      </c>
      <c r="E54">
        <v>41</v>
      </c>
      <c r="F54" t="str">
        <v>RGM</v>
      </c>
      <c r="G54">
        <v>103</v>
      </c>
      <c r="H54">
        <v>90</v>
      </c>
      <c r="I54">
        <v>2.8152067712029067E-4</v>
      </c>
      <c r="J54" s="79" t="str">
        <v>Fairchild AFB</v>
      </c>
      <c r="K54" s="87">
        <v>2.8152067712029067E-4</v>
      </c>
      <c r="L54" s="113">
        <v>110.75607087894089</v>
      </c>
      <c r="M54" s="100">
        <v>25.857142857142858</v>
      </c>
      <c r="N54" s="90">
        <v>0</v>
      </c>
      <c r="O54" s="109">
        <v>4.4500207049574465</v>
      </c>
      <c r="P54" s="104">
        <v>0.2857142857142857</v>
      </c>
      <c r="Q54" s="116">
        <v>0</v>
      </c>
      <c r="R54" s="120">
        <v>0</v>
      </c>
      <c r="S54" s="97">
        <v>-1</v>
      </c>
      <c r="T54" s="97">
        <v>0.94912697465148299</v>
      </c>
    </row>
    <row r="55" spans="1:20" x14ac:dyDescent="0.25">
      <c r="A55">
        <v>37.625182951200003</v>
      </c>
      <c r="B55">
        <v>-97.260272762499994</v>
      </c>
      <c r="C55">
        <v>20173</v>
      </c>
      <c r="D55" t="str">
        <v>AMC</v>
      </c>
      <c r="E55">
        <v>89</v>
      </c>
      <c r="F55" t="str">
        <v>RGM</v>
      </c>
      <c r="G55">
        <v>99</v>
      </c>
      <c r="H55">
        <v>103</v>
      </c>
      <c r="I55">
        <v>1.3223154419633119E-5</v>
      </c>
      <c r="J55" s="79" t="str">
        <v>McConnell AFB</v>
      </c>
      <c r="K55" s="87">
        <v>1.3223154419633119E-5</v>
      </c>
      <c r="L55" s="113">
        <v>109.1775094330568</v>
      </c>
      <c r="M55" s="100">
        <v>13</v>
      </c>
      <c r="N55" s="90">
        <v>0</v>
      </c>
      <c r="O55" s="109">
        <v>4.0791596931032208</v>
      </c>
      <c r="P55" s="104">
        <v>0.14285714285714285</v>
      </c>
      <c r="Q55" s="116">
        <v>0</v>
      </c>
      <c r="R55" s="120">
        <v>0</v>
      </c>
      <c r="S55" s="97">
        <v>-1</v>
      </c>
      <c r="T55" s="97">
        <v>0.91201787702142068</v>
      </c>
    </row>
    <row r="56" spans="1:20" ht="44.25" customHeight="1" x14ac:dyDescent="0.25">
      <c r="J56" s="81" t="s">
        <v>253</v>
      </c>
      <c r="K56" s="127" t="s">
        <v>378</v>
      </c>
      <c r="L56" s="128" t="s">
        <v>379</v>
      </c>
      <c r="M56" s="129" t="s">
        <v>382</v>
      </c>
      <c r="N56" s="129" t="s">
        <v>383</v>
      </c>
      <c r="O56" s="130" t="s">
        <v>386</v>
      </c>
      <c r="P56" s="131" t="s">
        <v>387</v>
      </c>
      <c r="Q56" s="131" t="s">
        <v>388</v>
      </c>
      <c r="R56" s="132" t="s">
        <v>391</v>
      </c>
      <c r="S56" s="133" t="s">
        <v>390</v>
      </c>
      <c r="T56" s="85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>
        <v>38</v>
      </c>
      <c r="I57">
        <v>3.2190458930039731E-2</v>
      </c>
      <c r="J57" s="79" t="str">
        <v>Buckley AFB</v>
      </c>
      <c r="K57" s="87">
        <v>3.2190458930039731E-2</v>
      </c>
      <c r="L57" s="113">
        <v>538.5427836440789</v>
      </c>
      <c r="M57" s="100">
        <v>191.57142857142858</v>
      </c>
      <c r="N57" s="90">
        <v>0</v>
      </c>
      <c r="O57" s="109">
        <v>31.600463350712435</v>
      </c>
      <c r="P57" s="104">
        <v>11.428571428571429</v>
      </c>
      <c r="Q57" s="116">
        <v>0</v>
      </c>
      <c r="R57" s="120">
        <v>0</v>
      </c>
      <c r="S57" s="97">
        <v>-1</v>
      </c>
      <c r="T57" s="97">
        <v>0.79306448820818942</v>
      </c>
    </row>
    <row r="58" spans="1:20" x14ac:dyDescent="0.25">
      <c r="A58">
        <v>34.713568428899997</v>
      </c>
      <c r="B58">
        <v>-120.55813315100001</v>
      </c>
      <c r="C58">
        <v>6083</v>
      </c>
      <c r="D58" t="str">
        <v>USSF</v>
      </c>
      <c r="E58">
        <v>149</v>
      </c>
      <c r="F58" t="str">
        <v>SS</v>
      </c>
      <c r="G58">
        <v>7</v>
      </c>
      <c r="H58">
        <v>41</v>
      </c>
      <c r="I58">
        <v>2.4848415186444518E-2</v>
      </c>
      <c r="J58" s="79" t="str">
        <v>Vandenberg AFB</v>
      </c>
      <c r="K58" s="87">
        <v>2.4848415186444518E-2</v>
      </c>
      <c r="L58" s="113">
        <v>290.15501432272038</v>
      </c>
      <c r="M58" s="100">
        <v>26.285714285714285</v>
      </c>
      <c r="N58" s="90">
        <v>0</v>
      </c>
      <c r="O58" s="109">
        <v>2.1929523992269839</v>
      </c>
      <c r="P58" s="104">
        <v>0.42857142857142855</v>
      </c>
      <c r="Q58" s="116">
        <v>0</v>
      </c>
      <c r="R58" s="120">
        <v>0</v>
      </c>
      <c r="S58" s="97">
        <v>-1</v>
      </c>
      <c r="T58" s="97">
        <v>0.75388447761194033</v>
      </c>
    </row>
    <row r="59" spans="1:20" x14ac:dyDescent="0.25">
      <c r="A59">
        <v>28.486827244400001</v>
      </c>
      <c r="B59">
        <v>-80.567111287000003</v>
      </c>
      <c r="C59">
        <v>12009</v>
      </c>
      <c r="D59" t="str">
        <v>USSF</v>
      </c>
      <c r="E59">
        <v>17</v>
      </c>
      <c r="F59" t="str">
        <v>SS</v>
      </c>
      <c r="G59">
        <v>86</v>
      </c>
      <c r="H59">
        <v>62</v>
      </c>
      <c r="I59">
        <v>4.348722500356771E-3</v>
      </c>
      <c r="J59" s="79" t="str">
        <v>Cape Canaveral AFS</v>
      </c>
      <c r="K59" s="87">
        <v>4.348722500356771E-3</v>
      </c>
      <c r="L59" s="113">
        <v>147.64485212194705</v>
      </c>
      <c r="M59" s="100">
        <v>206.71428571428572</v>
      </c>
      <c r="N59" s="90">
        <v>0</v>
      </c>
      <c r="O59" s="109">
        <v>4.3165538772075402</v>
      </c>
      <c r="P59" s="104">
        <v>4.1428571428571432</v>
      </c>
      <c r="Q59" s="116">
        <v>0</v>
      </c>
      <c r="R59" s="120">
        <v>0</v>
      </c>
      <c r="S59" s="97">
        <v>-1</v>
      </c>
      <c r="T59" s="97">
        <v>0.86047278750591571</v>
      </c>
    </row>
    <row r="60" spans="1:20" x14ac:dyDescent="0.25">
      <c r="A60">
        <v>28.2338726202</v>
      </c>
      <c r="B60">
        <v>-80.608007315999998</v>
      </c>
      <c r="C60">
        <v>12009</v>
      </c>
      <c r="D60" t="str">
        <v>USSF</v>
      </c>
      <c r="E60">
        <v>112</v>
      </c>
      <c r="F60" t="str">
        <v>SS</v>
      </c>
      <c r="G60">
        <v>44</v>
      </c>
      <c r="H60">
        <v>62</v>
      </c>
      <c r="I60">
        <v>4.348722500356771E-3</v>
      </c>
      <c r="J60" s="79" t="str">
        <v>Patrick AFB</v>
      </c>
      <c r="K60" s="87">
        <v>4.348722500356771E-3</v>
      </c>
      <c r="L60" s="113">
        <v>147.64485212194705</v>
      </c>
      <c r="M60" s="100">
        <v>107.57142857142857</v>
      </c>
      <c r="N60" s="90">
        <v>0</v>
      </c>
      <c r="O60" s="109">
        <v>3.9130137053305032</v>
      </c>
      <c r="P60" s="104">
        <v>1.1428571428571428</v>
      </c>
      <c r="Q60" s="116">
        <v>0</v>
      </c>
      <c r="R60" s="120">
        <v>0</v>
      </c>
      <c r="S60" s="97">
        <v>-1</v>
      </c>
      <c r="T60" s="97">
        <v>0.86047278750591571</v>
      </c>
    </row>
    <row r="61" spans="1:20" x14ac:dyDescent="0.25">
      <c r="A61">
        <v>38.617225336899999</v>
      </c>
      <c r="B61">
        <v>-104.80774381800001</v>
      </c>
      <c r="C61">
        <v>8041</v>
      </c>
      <c r="D61" t="str">
        <v>USSF</v>
      </c>
      <c r="E61">
        <v>115</v>
      </c>
      <c r="F61" t="str">
        <v>SS</v>
      </c>
      <c r="G61">
        <v>78</v>
      </c>
      <c r="H61">
        <v>70</v>
      </c>
      <c r="I61">
        <v>2.9215270435611466E-3</v>
      </c>
      <c r="J61" s="80" t="str">
        <v>Petersen AFB</v>
      </c>
      <c r="K61" s="87">
        <v>2.9215270435611466E-3</v>
      </c>
      <c r="L61" s="113">
        <v>226.49570752909602</v>
      </c>
      <c r="M61" s="100">
        <v>25.285714285714285</v>
      </c>
      <c r="N61" s="90">
        <v>0</v>
      </c>
      <c r="O61" s="109">
        <v>12.35296641324593</v>
      </c>
      <c r="P61" s="104">
        <v>1.7142857142857142</v>
      </c>
      <c r="Q61" s="116">
        <v>0</v>
      </c>
      <c r="R61" s="120">
        <v>0</v>
      </c>
      <c r="S61" s="97">
        <v>-1</v>
      </c>
      <c r="T61" s="97">
        <v>0.79306448820818942</v>
      </c>
    </row>
    <row r="62" spans="1:20" ht="43.5" customHeight="1" x14ac:dyDescent="0.25">
      <c r="J62" s="77" t="s">
        <v>250</v>
      </c>
      <c r="K62" s="93" t="s">
        <v>378</v>
      </c>
      <c r="L62" s="111" t="s">
        <v>379</v>
      </c>
      <c r="M62" s="94" t="s">
        <v>382</v>
      </c>
      <c r="N62" s="94" t="s">
        <v>383</v>
      </c>
      <c r="O62" s="107" t="s">
        <v>386</v>
      </c>
      <c r="P62" s="102" t="s">
        <v>387</v>
      </c>
      <c r="Q62" s="102" t="s">
        <v>388</v>
      </c>
      <c r="R62" s="71" t="s">
        <v>391</v>
      </c>
      <c r="S62" s="85" t="s">
        <v>390</v>
      </c>
      <c r="T62" s="85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34.890611594299997</v>
      </c>
      <c r="B63">
        <v>-117.84857087499999</v>
      </c>
      <c r="C63">
        <v>6029</v>
      </c>
      <c r="D63" t="str">
        <v>AFMC</v>
      </c>
      <c r="E63">
        <v>35</v>
      </c>
      <c r="F63" t="str">
        <v>TR</v>
      </c>
      <c r="G63">
        <v>26</v>
      </c>
      <c r="H63">
        <v>22</v>
      </c>
      <c r="I63">
        <v>0.15564993348505538</v>
      </c>
      <c r="J63" s="78" t="str">
        <v>Edwards AFB</v>
      </c>
      <c r="K63" s="86">
        <v>0.15564993348505538</v>
      </c>
      <c r="L63" s="112">
        <v>616.56545216887105</v>
      </c>
      <c r="M63" s="99">
        <v>1306.8571428571429</v>
      </c>
      <c r="N63" s="92">
        <v>0</v>
      </c>
      <c r="O63" s="108">
        <v>24.699914775238543</v>
      </c>
      <c r="P63" s="103">
        <v>40</v>
      </c>
      <c r="Q63" s="115">
        <v>0</v>
      </c>
      <c r="R63" s="119">
        <v>0</v>
      </c>
      <c r="S63" s="96">
        <v>-1</v>
      </c>
      <c r="T63" s="96">
        <v>0.75388447761194033</v>
      </c>
    </row>
    <row r="64" spans="1:20" x14ac:dyDescent="0.25">
      <c r="A64">
        <v>33.536283454600003</v>
      </c>
      <c r="B64">
        <v>-112.373495698</v>
      </c>
      <c r="C64">
        <v>4021</v>
      </c>
      <c r="D64" t="str">
        <v>AETC</v>
      </c>
      <c r="E64">
        <v>82</v>
      </c>
      <c r="F64" t="str">
        <v>TR</v>
      </c>
      <c r="G64">
        <v>55</v>
      </c>
      <c r="H64">
        <v>35</v>
      </c>
      <c r="I64">
        <v>3.6313773963832299E-2</v>
      </c>
      <c r="J64" s="79" t="str">
        <v>Luke AFB</v>
      </c>
      <c r="K64" s="87">
        <v>3.6313773963832299E-2</v>
      </c>
      <c r="L64" s="113">
        <v>305.7675685496331</v>
      </c>
      <c r="M64" s="100">
        <v>618.28571428571433</v>
      </c>
      <c r="N64" s="90">
        <v>0</v>
      </c>
      <c r="O64" s="109">
        <v>10.751377823423979</v>
      </c>
      <c r="P64" s="104">
        <v>8.5714285714285712</v>
      </c>
      <c r="Q64" s="116">
        <v>0</v>
      </c>
      <c r="R64" s="120">
        <v>0</v>
      </c>
      <c r="S64" s="97">
        <v>-1</v>
      </c>
      <c r="T64" s="97">
        <v>0.51068820558249484</v>
      </c>
    </row>
    <row r="65" spans="1:20" x14ac:dyDescent="0.25">
      <c r="A65">
        <v>32.383000035099997</v>
      </c>
      <c r="B65">
        <v>-86.356266017300001</v>
      </c>
      <c r="C65">
        <v>1101</v>
      </c>
      <c r="D65" t="str">
        <v>AETC</v>
      </c>
      <c r="E65">
        <v>88</v>
      </c>
      <c r="F65" t="str">
        <v>TR</v>
      </c>
      <c r="G65">
        <v>54</v>
      </c>
      <c r="H65">
        <v>48</v>
      </c>
      <c r="I65">
        <v>1.3981473426992016E-2</v>
      </c>
      <c r="J65" s="79" t="str">
        <v>Maxwell AFB</v>
      </c>
      <c r="K65" s="87">
        <v>1.3981473426992016E-2</v>
      </c>
      <c r="L65" s="113">
        <v>655.87598607339442</v>
      </c>
      <c r="M65" s="100">
        <v>117</v>
      </c>
      <c r="N65" s="90">
        <v>0</v>
      </c>
      <c r="O65" s="109">
        <v>24.208021139519971</v>
      </c>
      <c r="P65" s="104">
        <v>4.2857142857142856</v>
      </c>
      <c r="Q65" s="116">
        <v>0</v>
      </c>
      <c r="R65" s="120">
        <v>0</v>
      </c>
      <c r="S65" s="97">
        <v>-1</v>
      </c>
      <c r="T65" s="97">
        <v>0.90918478443040407</v>
      </c>
    </row>
    <row r="66" spans="1:20" x14ac:dyDescent="0.25">
      <c r="A66">
        <v>29.386706045099999</v>
      </c>
      <c r="B66">
        <v>-98.618083093099997</v>
      </c>
      <c r="C66">
        <v>48029</v>
      </c>
      <c r="D66" t="str">
        <v>AETC</v>
      </c>
      <c r="E66">
        <v>73</v>
      </c>
      <c r="F66" t="str">
        <v>TR</v>
      </c>
      <c r="G66">
        <v>13</v>
      </c>
      <c r="H66">
        <v>79</v>
      </c>
      <c r="I66">
        <v>1.4755800175520314E-3</v>
      </c>
      <c r="J66" s="79" t="str">
        <v>Lackland AFB</v>
      </c>
      <c r="K66" s="87">
        <v>1.4755800175520314E-3</v>
      </c>
      <c r="L66" s="113">
        <v>154.09597201655657</v>
      </c>
      <c r="M66" s="100">
        <v>112.28571428571429</v>
      </c>
      <c r="N66" s="90">
        <v>0</v>
      </c>
      <c r="O66" s="109">
        <v>3.4724884367854112</v>
      </c>
      <c r="P66" s="104">
        <v>0.5714285714285714</v>
      </c>
      <c r="Q66" s="116">
        <v>0</v>
      </c>
      <c r="R66" s="120">
        <v>0</v>
      </c>
      <c r="S66" s="97">
        <v>-1</v>
      </c>
      <c r="T66" s="97">
        <v>0.89491627358490566</v>
      </c>
    </row>
    <row r="67" spans="1:20" x14ac:dyDescent="0.25">
      <c r="A67">
        <v>33.984552387100003</v>
      </c>
      <c r="B67">
        <v>-98.499693681899998</v>
      </c>
      <c r="C67">
        <v>48485</v>
      </c>
      <c r="D67" t="str">
        <v>AETC</v>
      </c>
      <c r="E67">
        <v>132</v>
      </c>
      <c r="F67" t="str">
        <v>TR</v>
      </c>
      <c r="G67">
        <v>82</v>
      </c>
      <c r="H67">
        <v>83</v>
      </c>
      <c r="I67">
        <v>1.1958263381027022E-3</v>
      </c>
      <c r="J67" s="79" t="str">
        <v>Sheppard AFB</v>
      </c>
      <c r="K67" s="87">
        <v>1.1958263381027022E-3</v>
      </c>
      <c r="L67" s="113">
        <v>131.67360528564342</v>
      </c>
      <c r="M67" s="100">
        <v>6</v>
      </c>
      <c r="N67" s="90">
        <v>0</v>
      </c>
      <c r="O67" s="109">
        <v>2.8568237833177075</v>
      </c>
      <c r="P67" s="104">
        <v>0</v>
      </c>
      <c r="Q67" s="116">
        <v>0</v>
      </c>
      <c r="R67" s="120">
        <v>0</v>
      </c>
      <c r="S67" s="97">
        <v>-1</v>
      </c>
      <c r="T67" s="97">
        <v>0.89491627358490566</v>
      </c>
    </row>
    <row r="68" spans="1:20" x14ac:dyDescent="0.25">
      <c r="A68">
        <v>30.429196982600001</v>
      </c>
      <c r="B68">
        <v>-86.698712111999995</v>
      </c>
      <c r="C68">
        <v>12091</v>
      </c>
      <c r="D68" t="str">
        <v>AFMC</v>
      </c>
      <c r="E68">
        <v>36</v>
      </c>
      <c r="F68" t="str">
        <v>TR</v>
      </c>
      <c r="G68">
        <v>100</v>
      </c>
      <c r="H68">
        <v>87</v>
      </c>
      <c r="I68">
        <v>4.3299806660797714E-4</v>
      </c>
      <c r="J68" s="79" t="str">
        <v>Eglin AFB</v>
      </c>
      <c r="K68" s="87">
        <v>4.3299806660797714E-4</v>
      </c>
      <c r="L68" s="113">
        <v>199.94618143668313</v>
      </c>
      <c r="M68" s="100">
        <v>23</v>
      </c>
      <c r="N68" s="90">
        <v>0</v>
      </c>
      <c r="O68" s="109">
        <v>7.2666414605040996</v>
      </c>
      <c r="P68" s="104">
        <v>0.42857142857142855</v>
      </c>
      <c r="Q68" s="116">
        <v>0</v>
      </c>
      <c r="R68" s="120">
        <v>0</v>
      </c>
      <c r="S68" s="97">
        <v>-1</v>
      </c>
      <c r="T68" s="97">
        <v>0.86047278750591571</v>
      </c>
    </row>
    <row r="69" spans="1:20" x14ac:dyDescent="0.25">
      <c r="A69">
        <v>33.641312087300001</v>
      </c>
      <c r="B69">
        <v>-88.451118752100001</v>
      </c>
      <c r="C69">
        <v>28087</v>
      </c>
      <c r="D69" t="str">
        <v>AETC</v>
      </c>
      <c r="E69">
        <v>23</v>
      </c>
      <c r="F69" t="str">
        <v>TR</v>
      </c>
      <c r="G69">
        <v>106</v>
      </c>
      <c r="H69">
        <v>92</v>
      </c>
      <c r="I69">
        <v>1.2398433783513234E-4</v>
      </c>
      <c r="J69" s="79" t="str">
        <v>Columbus AFB</v>
      </c>
      <c r="K69" s="87">
        <v>1.2398433783513234E-4</v>
      </c>
      <c r="L69" s="113">
        <v>567.50182877496627</v>
      </c>
      <c r="M69" s="100">
        <v>88.428571428571431</v>
      </c>
      <c r="N69" s="90">
        <v>0</v>
      </c>
      <c r="O69" s="109">
        <v>23.780536664676337</v>
      </c>
      <c r="P69" s="104">
        <v>4</v>
      </c>
      <c r="Q69" s="116">
        <v>0</v>
      </c>
      <c r="R69" s="120">
        <v>0</v>
      </c>
      <c r="S69" s="97">
        <v>-1</v>
      </c>
      <c r="T69" s="97">
        <v>0.56266157451889809</v>
      </c>
    </row>
    <row r="70" spans="1:20" x14ac:dyDescent="0.25">
      <c r="A70">
        <v>29.356740204800001</v>
      </c>
      <c r="B70">
        <v>-100.782946259</v>
      </c>
      <c r="C70">
        <v>48465</v>
      </c>
      <c r="D70" t="str">
        <v>AETC</v>
      </c>
      <c r="E70">
        <v>77</v>
      </c>
      <c r="F70" t="str">
        <v>TR</v>
      </c>
      <c r="G70">
        <v>96</v>
      </c>
      <c r="H70">
        <v>96</v>
      </c>
      <c r="I70">
        <v>5.2481898551143404E-5</v>
      </c>
      <c r="J70" s="79" t="str">
        <v>Laughlin AFB</v>
      </c>
      <c r="K70" s="87">
        <v>5.2481898551143404E-5</v>
      </c>
      <c r="L70" s="113">
        <v>142.92741329224944</v>
      </c>
      <c r="M70" s="100">
        <v>2.8571428571428572</v>
      </c>
      <c r="N70" s="90">
        <v>0</v>
      </c>
      <c r="O70" s="109">
        <v>1.856200172626616</v>
      </c>
      <c r="P70" s="104">
        <v>0.14285714285714285</v>
      </c>
      <c r="Q70" s="116">
        <v>0</v>
      </c>
      <c r="R70" s="120">
        <v>0</v>
      </c>
      <c r="S70" s="97">
        <v>-1</v>
      </c>
      <c r="T70" s="97">
        <v>0.89491627358490566</v>
      </c>
    </row>
    <row r="71" spans="1:20" x14ac:dyDescent="0.25">
      <c r="A71">
        <v>30.0448190215</v>
      </c>
      <c r="B71">
        <v>-85.548927590399998</v>
      </c>
      <c r="C71">
        <v>12005</v>
      </c>
      <c r="D71" t="str">
        <v>AETC</v>
      </c>
      <c r="E71">
        <v>146</v>
      </c>
      <c r="F71" t="str">
        <v>TR</v>
      </c>
      <c r="G71">
        <v>29</v>
      </c>
      <c r="H71">
        <v>99</v>
      </c>
      <c r="I71">
        <v>2.3714432500637243E-5</v>
      </c>
      <c r="J71" s="79" t="str">
        <v>Tyndall AFB</v>
      </c>
      <c r="K71" s="87">
        <v>2.3714432500637243E-5</v>
      </c>
      <c r="L71" s="113">
        <v>251.99290610368516</v>
      </c>
      <c r="M71" s="100">
        <v>21.857142857142858</v>
      </c>
      <c r="N71" s="90">
        <v>0</v>
      </c>
      <c r="O71" s="109">
        <v>6.6923550139895953</v>
      </c>
      <c r="P71" s="104">
        <v>0.7142857142857143</v>
      </c>
      <c r="Q71" s="116">
        <v>0</v>
      </c>
      <c r="R71" s="120">
        <v>0</v>
      </c>
      <c r="S71" s="97">
        <v>-1</v>
      </c>
      <c r="T71" s="97">
        <v>0.86047278750591571</v>
      </c>
    </row>
    <row r="72" spans="1:20" x14ac:dyDescent="0.25">
      <c r="A72">
        <v>36.3418127439</v>
      </c>
      <c r="B72">
        <v>-97.911637541000005</v>
      </c>
      <c r="C72">
        <v>40047</v>
      </c>
      <c r="D72" t="str">
        <v>AETC</v>
      </c>
      <c r="E72">
        <v>148</v>
      </c>
      <c r="F72" t="str">
        <v>TR</v>
      </c>
      <c r="G72">
        <v>115</v>
      </c>
      <c r="H72">
        <v>105</v>
      </c>
      <c r="I72">
        <v>6.5266516549361161E-6</v>
      </c>
      <c r="J72" s="79" t="str">
        <v>Vance AFB</v>
      </c>
      <c r="K72" s="87">
        <v>6.5266516549361161E-6</v>
      </c>
      <c r="L72" s="113">
        <v>138.22774246583998</v>
      </c>
      <c r="M72" s="100">
        <v>17.428571428571427</v>
      </c>
      <c r="N72" s="90">
        <v>0</v>
      </c>
      <c r="O72" s="109">
        <v>5.9846046046545265</v>
      </c>
      <c r="P72" s="104">
        <v>0.42857142857142855</v>
      </c>
      <c r="Q72" s="116">
        <v>0</v>
      </c>
      <c r="R72" s="120">
        <v>0</v>
      </c>
      <c r="S72" s="97">
        <v>-1</v>
      </c>
      <c r="T72" s="97">
        <v>0.94240826401470645</v>
      </c>
    </row>
    <row r="73" spans="1:20" x14ac:dyDescent="0.25">
      <c r="A73">
        <v>34.386452423100003</v>
      </c>
      <c r="B73">
        <v>-103.317531569</v>
      </c>
      <c r="C73">
        <v>35009</v>
      </c>
      <c r="D73" t="str">
        <v>AFSOC</v>
      </c>
      <c r="E73">
        <v>16</v>
      </c>
      <c r="F73" t="str">
        <v>TR</v>
      </c>
      <c r="G73">
        <v>117</v>
      </c>
      <c r="H73">
        <v>109</v>
      </c>
      <c r="I73">
        <v>2.8343561666998795E-6</v>
      </c>
      <c r="J73" s="79" t="str">
        <v>Cannon AFB</v>
      </c>
      <c r="K73" s="87">
        <v>2.8343561666998795E-6</v>
      </c>
      <c r="L73" s="113">
        <v>357.04549252051254</v>
      </c>
      <c r="M73" s="100">
        <v>9.5714285714285712</v>
      </c>
      <c r="N73" s="90">
        <v>0</v>
      </c>
      <c r="O73" s="109">
        <v>12.311913535190087</v>
      </c>
      <c r="P73" s="104">
        <v>0</v>
      </c>
      <c r="Q73" s="116">
        <v>0</v>
      </c>
      <c r="R73" s="120">
        <v>0</v>
      </c>
      <c r="S73" s="97">
        <v>-1</v>
      </c>
      <c r="T73" s="97">
        <v>0.65749797674050314</v>
      </c>
    </row>
    <row r="74" spans="1:20" x14ac:dyDescent="0.25">
      <c r="A74">
        <v>36.243503451599999</v>
      </c>
      <c r="B74">
        <v>-114.993120307</v>
      </c>
      <c r="C74">
        <v>32003</v>
      </c>
      <c r="D74" t="str">
        <v>ACC</v>
      </c>
      <c r="E74">
        <v>105</v>
      </c>
      <c r="F74" t="str">
        <v>TR</v>
      </c>
      <c r="G74">
        <v>12</v>
      </c>
      <c r="H74">
        <v>111</v>
      </c>
      <c r="I74">
        <v>1.7491527673564895E-6</v>
      </c>
      <c r="J74" s="79" t="str">
        <v>Nellis AFB</v>
      </c>
      <c r="K74" s="87">
        <v>1.7491527673564895E-6</v>
      </c>
      <c r="L74" s="113">
        <v>334.93403449485271</v>
      </c>
      <c r="M74" s="100">
        <v>124.71428571428571</v>
      </c>
      <c r="N74" s="90">
        <v>0</v>
      </c>
      <c r="O74" s="109">
        <v>16.014364399582657</v>
      </c>
      <c r="P74" s="104">
        <v>2.4285714285714284</v>
      </c>
      <c r="Q74" s="116">
        <v>0</v>
      </c>
      <c r="R74" s="120">
        <v>0</v>
      </c>
      <c r="S74" s="97">
        <v>-0.8</v>
      </c>
      <c r="T74" s="97">
        <v>0.87085246331736377</v>
      </c>
    </row>
    <row r="75" spans="1:20" x14ac:dyDescent="0.25">
      <c r="A75">
        <v>31.4319069863</v>
      </c>
      <c r="B75">
        <v>-100.404456063</v>
      </c>
      <c r="C75">
        <v>48451</v>
      </c>
      <c r="D75" t="str">
        <v>AETC</v>
      </c>
      <c r="E75">
        <v>50</v>
      </c>
      <c r="F75" t="str">
        <v>TR</v>
      </c>
      <c r="G75">
        <v>125</v>
      </c>
      <c r="H75">
        <v>112</v>
      </c>
      <c r="I75">
        <v>1.7440993013945455E-6</v>
      </c>
      <c r="J75" s="79" t="str">
        <v>Goodfellow AFB</v>
      </c>
      <c r="K75" s="87">
        <v>1.7440993013945455E-6</v>
      </c>
      <c r="L75" s="113">
        <v>144.24101362094117</v>
      </c>
      <c r="M75" s="100">
        <v>4.8571428571428568</v>
      </c>
      <c r="N75" s="90">
        <v>0</v>
      </c>
      <c r="O75" s="109">
        <v>1.9669229130128341</v>
      </c>
      <c r="P75" s="104">
        <v>0</v>
      </c>
      <c r="Q75" s="116">
        <v>0</v>
      </c>
      <c r="R75" s="120">
        <v>0</v>
      </c>
      <c r="S75" s="97">
        <v>-1</v>
      </c>
      <c r="T75" s="97">
        <v>0.89491627358490566</v>
      </c>
    </row>
    <row r="76" spans="1:20" x14ac:dyDescent="0.25">
      <c r="A76">
        <v>34.668785775099998</v>
      </c>
      <c r="B76">
        <v>-99.270898438700002</v>
      </c>
      <c r="C76">
        <v>40065</v>
      </c>
      <c r="D76" t="str">
        <v>AETC</v>
      </c>
      <c r="E76">
        <v>3</v>
      </c>
      <c r="F76" t="str">
        <v>TR</v>
      </c>
      <c r="G76">
        <v>69</v>
      </c>
      <c r="H76">
        <v>119</v>
      </c>
      <c r="I76">
        <v>1.0825891211690415E-7</v>
      </c>
      <c r="J76" s="80" t="str">
        <v>Altus AFB</v>
      </c>
      <c r="K76" s="88">
        <v>1.0825891211690415E-7</v>
      </c>
      <c r="L76" s="114">
        <v>153.81258282727751</v>
      </c>
      <c r="M76" s="101">
        <v>6.7142857142857144</v>
      </c>
      <c r="N76" s="91">
        <v>0</v>
      </c>
      <c r="O76" s="110">
        <v>4.7900112299152164</v>
      </c>
      <c r="P76" s="105">
        <v>0</v>
      </c>
      <c r="Q76" s="117">
        <v>0</v>
      </c>
      <c r="R76" s="121">
        <v>0</v>
      </c>
      <c r="S76" s="98">
        <v>-1</v>
      </c>
      <c r="T76" s="98">
        <v>0.94240826401470645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376</v>
      </c>
      <c r="K78" s="93" t="s">
        <v>378</v>
      </c>
      <c r="L78" s="111" t="s">
        <v>379</v>
      </c>
      <c r="M78" s="94" t="s">
        <v>382</v>
      </c>
      <c r="N78" s="94" t="s">
        <v>383</v>
      </c>
      <c r="O78" s="107" t="s">
        <v>386</v>
      </c>
      <c r="P78" s="102" t="s">
        <v>387</v>
      </c>
      <c r="Q78" s="102" t="s">
        <v>388</v>
      </c>
      <c r="R78" s="71" t="s">
        <v>391</v>
      </c>
      <c r="S78" s="85" t="s">
        <v>390</v>
      </c>
      <c r="T78" s="85" t="s">
        <v>392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2.9215270435611466E-3</v>
      </c>
      <c r="L79" s="112">
        <f>INDEX('Analysis Table'!$L$2:$L$126,MATCH(Reserved!J79,'Analysis Table'!$J$2:$J$126,0))</f>
        <v>226.49570752909602</v>
      </c>
      <c r="M79" s="99">
        <f>INDEX('Analysis Table'!$M$2:$M$126,MATCH(Reserved!J79,'Analysis Table'!$J$2:$J$126,0))</f>
        <v>25.285714285714285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12.35296641324593</v>
      </c>
      <c r="P79" s="103">
        <f>INDEX('Analysis Table'!$P$2:$P$126,MATCH(Reserved!J79,'Analysis Table'!$J$2:$J$126,0))</f>
        <v>1.7142857142857142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0.79306448820818942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1.3981473426992016E-2</v>
      </c>
      <c r="L80" s="113">
        <f>INDEX('Analysis Table'!$L$2:$L$126,MATCH(Reserved!J80,'Analysis Table'!$J$2:$J$126,0))</f>
        <v>655.87598607339442</v>
      </c>
      <c r="M80" s="100">
        <f>INDEX('Analysis Table'!$M$2:$M$126,MATCH(Reserved!J80,'Analysis Table'!$J$2:$J$126,0))</f>
        <v>117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24.208021139519971</v>
      </c>
      <c r="P80" s="104">
        <f>INDEX('Analysis Table'!$P$2:$P$126,MATCH(Reserved!J80,'Analysis Table'!$J$2:$J$126,0))</f>
        <v>4.2857142857142856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0.90918478443040407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1.4755800175520314E-3</v>
      </c>
      <c r="L81" s="113">
        <f>INDEX('Analysis Table'!$L$2:$L$126,MATCH(Reserved!J81,'Analysis Table'!$J$2:$J$126,0))</f>
        <v>154.09597201655657</v>
      </c>
      <c r="M81" s="100">
        <f>INDEX('Analysis Table'!$M$2:$M$126,MATCH(Reserved!J81,'Analysis Table'!$J$2:$J$126,0))</f>
        <v>112.28571428571429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3.4724884367854112</v>
      </c>
      <c r="P81" s="104">
        <f>INDEX('Analysis Table'!$P$2:$P$126,MATCH(Reserved!J81,'Analysis Table'!$J$2:$J$126,0))</f>
        <v>0.5714285714285714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0.89491627358490566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2.9215270435611466E-3</v>
      </c>
      <c r="L82" s="112">
        <f>INDEX('Analysis Table'!$L$2:$L$126,MATCH(Reserved!J82,'Analysis Table'!$J$2:$J$126,0))</f>
        <v>226.49570752909602</v>
      </c>
      <c r="M82" s="99">
        <f>INDEX('Analysis Table'!$M$2:$M$126,MATCH(Reserved!J82,'Analysis Table'!$J$2:$J$126,0))</f>
        <v>25.285714285714285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12.35296641324593</v>
      </c>
      <c r="P82" s="103">
        <f>INDEX('Analysis Table'!$P$2:$P$126,MATCH(Reserved!J82,'Analysis Table'!$J$2:$J$126,0))</f>
        <v>1.7142857142857142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0.79306448820818942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2.4848415186444518E-2</v>
      </c>
      <c r="L83" s="113">
        <f>INDEX('Analysis Table'!$L$2:$L$126,MATCH(Reserved!J83,'Analysis Table'!$J$2:$J$126,0))</f>
        <v>290.15501432272038</v>
      </c>
      <c r="M83" s="100">
        <f>INDEX('Analysis Table'!$M$2:$M$126,MATCH(Reserved!J83,'Analysis Table'!$J$2:$J$126,0))</f>
        <v>26.285714285714285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2.1929523992269839</v>
      </c>
      <c r="P83" s="104">
        <f>INDEX('Analysis Table'!$P$2:$P$126,MATCH(Reserved!J83,'Analysis Table'!$J$2:$J$126,0))</f>
        <v>0.42857142857142855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0.75388447761194033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1.1958263381027022E-3</v>
      </c>
      <c r="L84" s="113">
        <f>INDEX('Analysis Table'!$L$2:$L$126,MATCH(Reserved!J84,'Analysis Table'!$J$2:$J$126,0))</f>
        <v>131.67360528564342</v>
      </c>
      <c r="M84" s="100">
        <f>INDEX('Analysis Table'!$M$2:$M$126,MATCH(Reserved!J84,'Analysis Table'!$J$2:$J$126,0))</f>
        <v>6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2.8568237833177075</v>
      </c>
      <c r="P84" s="104">
        <f>INDEX('Analysis Table'!$P$2:$P$126,MATCH(Reserved!J84,'Analysis Table'!$J$2:$J$126,0))</f>
        <v>0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0.89491627358490566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1.4755800175520314E-3</v>
      </c>
      <c r="L85" s="114">
        <f>INDEX('Analysis Table'!$L$2:$L$126,MATCH(Reserved!J85,'Analysis Table'!$J$2:$J$126,0))</f>
        <v>154.09597201655657</v>
      </c>
      <c r="M85" s="101">
        <f>INDEX('Analysis Table'!$M$2:$M$126,MATCH(Reserved!J85,'Analysis Table'!$J$2:$J$126,0))</f>
        <v>112.28571428571429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3.4724884367854112</v>
      </c>
      <c r="P85" s="105">
        <f>INDEX('Analysis Table'!$P$2:$P$126,MATCH(Reserved!J85,'Analysis Table'!$J$2:$J$126,0))</f>
        <v>0.5714285714285714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0.89491627358490566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1.1958263381027022E-3</v>
      </c>
      <c r="L86" s="113">
        <f>INDEX('Analysis Table'!$L$2:$L$126,MATCH(Reserved!J86,'Analysis Table'!$J$2:$J$126,0))</f>
        <v>131.67360528564342</v>
      </c>
      <c r="M86" s="100">
        <f>INDEX('Analysis Table'!$M$2:$M$126,MATCH(Reserved!J86,'Analysis Table'!$J$2:$J$126,0))</f>
        <v>6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2.8568237833177075</v>
      </c>
      <c r="P86" s="104">
        <f>INDEX('Analysis Table'!$P$2:$P$126,MATCH(Reserved!J86,'Analysis Table'!$J$2:$J$126,0))</f>
        <v>0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0.89491627358490566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6.5266516549361161E-6</v>
      </c>
      <c r="L87" s="113">
        <f>INDEX('Analysis Table'!$L$2:$L$126,MATCH(Reserved!J87,'Analysis Table'!$J$2:$J$126,0))</f>
        <v>138.22774246583998</v>
      </c>
      <c r="M87" s="100">
        <f>INDEX('Analysis Table'!$M$2:$M$126,MATCH(Reserved!J87,'Analysis Table'!$J$2:$J$126,0))</f>
        <v>17.428571428571427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5.9846046046545265</v>
      </c>
      <c r="P87" s="104">
        <f>INDEX('Analysis Table'!$P$2:$P$126,MATCH(Reserved!J87,'Analysis Table'!$J$2:$J$126,0))</f>
        <v>0.42857142857142855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0.94240826401470645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5.2481898551143404E-5</v>
      </c>
      <c r="L88" s="113">
        <f>INDEX('Analysis Table'!$L$2:$L$126,MATCH(Reserved!J88,'Analysis Table'!$J$2:$J$126,0))</f>
        <v>142.92741329224944</v>
      </c>
      <c r="M88" s="100">
        <f>INDEX('Analysis Table'!$M$2:$M$126,MATCH(Reserved!J88,'Analysis Table'!$J$2:$J$126,0))</f>
        <v>2.8571428571428572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1.856200172626616</v>
      </c>
      <c r="P88" s="104">
        <f>INDEX('Analysis Table'!$P$2:$P$126,MATCH(Reserved!J88,'Analysis Table'!$J$2:$J$126,0))</f>
        <v>0.14285714285714285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0.89491627358490566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1.2398433783513234E-4</v>
      </c>
      <c r="L89" s="113">
        <f>INDEX('Analysis Table'!$L$2:$L$126,MATCH(Reserved!J89,'Analysis Table'!$J$2:$J$126,0))</f>
        <v>567.50182877496627</v>
      </c>
      <c r="M89" s="100">
        <f>INDEX('Analysis Table'!$M$2:$M$126,MATCH(Reserved!J89,'Analysis Table'!$J$2:$J$126,0))</f>
        <v>88.428571428571431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23.780536664676337</v>
      </c>
      <c r="P89" s="104">
        <f>INDEX('Analysis Table'!$P$2:$P$126,MATCH(Reserved!J89,'Analysis Table'!$J$2:$J$126,0))</f>
        <v>4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0.56266157451889809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4.3299806660797714E-4</v>
      </c>
      <c r="L90" s="113">
        <f>INDEX('Analysis Table'!$L$2:$L$126,MATCH(Reserved!J90,'Analysis Table'!$J$2:$J$126,0))</f>
        <v>199.94618143668313</v>
      </c>
      <c r="M90" s="100">
        <f>INDEX('Analysis Table'!$M$2:$M$126,MATCH(Reserved!J90,'Analysis Table'!$J$2:$J$126,0))</f>
        <v>23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7.2666414605040996</v>
      </c>
      <c r="P90" s="104">
        <f>INDEX('Analysis Table'!$P$2:$P$126,MATCH(Reserved!J90,'Analysis Table'!$J$2:$J$126,0))</f>
        <v>0.42857142857142855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0.86047278750591571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1.4051978999554815E-7</v>
      </c>
      <c r="L91" s="112">
        <f>INDEX('Analysis Table'!$L$2:$L$126,MATCH(Reserved!J91,'Analysis Table'!$J$2:$J$126,0))</f>
        <v>130.58212041669577</v>
      </c>
      <c r="M91" s="99">
        <f>INDEX('Analysis Table'!$M$2:$M$126,MATCH(Reserved!J91,'Analysis Table'!$J$2:$J$126,0))</f>
        <v>20.428571428571427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3.5364149063424719</v>
      </c>
      <c r="P91" s="103">
        <f>INDEX('Analysis Table'!$P$2:$P$126,MATCH(Reserved!J91,'Analysis Table'!$J$2:$J$126,0))</f>
        <v>0.42857142857142855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0.9141458310366658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1.5431670796402832E-4</v>
      </c>
      <c r="L92" s="114">
        <f>INDEX('Analysis Table'!$L$2:$L$126,MATCH(Reserved!J92,'Analysis Table'!$J$2:$J$126,0))</f>
        <v>637.83250889869237</v>
      </c>
      <c r="M92" s="101">
        <f>INDEX('Analysis Table'!$M$2:$M$126,MATCH(Reserved!J92,'Analysis Table'!$J$2:$J$126,0))</f>
        <v>53.428571428571431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48.425730287259945</v>
      </c>
      <c r="P92" s="105">
        <f>INDEX('Analysis Table'!$P$2:$P$126,MATCH(Reserved!J92,'Analysis Table'!$J$2:$J$126,0))</f>
        <v>3.8571428571428572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0.84454909226190467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1.4051978999554815E-7</v>
      </c>
      <c r="L93" s="113">
        <f>INDEX('Analysis Table'!$L$2:$L$126,MATCH(Reserved!J93,'Analysis Table'!$J$2:$J$126,0))</f>
        <v>130.58212041669577</v>
      </c>
      <c r="M93" s="100">
        <f>INDEX('Analysis Table'!$M$2:$M$126,MATCH(Reserved!J93,'Analysis Table'!$J$2:$J$126,0))</f>
        <v>20.428571428571427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3.5364149063424719</v>
      </c>
      <c r="P93" s="104">
        <f>INDEX('Analysis Table'!$P$2:$P$126,MATCH(Reserved!J93,'Analysis Table'!$J$2:$J$126,0))</f>
        <v>0.42857142857142855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0.9141458310366658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1.5431670796402832E-4</v>
      </c>
      <c r="L94" s="113">
        <f>INDEX('Analysis Table'!$L$2:$L$126,MATCH(Reserved!J94,'Analysis Table'!$J$2:$J$126,0))</f>
        <v>637.83250889869237</v>
      </c>
      <c r="M94" s="100">
        <f>INDEX('Analysis Table'!$M$2:$M$126,MATCH(Reserved!J94,'Analysis Table'!$J$2:$J$126,0))</f>
        <v>53.428571428571431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48.425730287259945</v>
      </c>
      <c r="P94" s="104">
        <f>INDEX('Analysis Table'!$P$2:$P$126,MATCH(Reserved!J94,'Analysis Table'!$J$2:$J$126,0))</f>
        <v>3.8571428571428572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0.84454909226190467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1.2963168433588619E-11</v>
      </c>
      <c r="L95" s="113">
        <f>INDEX('Analysis Table'!$L$2:$L$126,MATCH(Reserved!J95,'Analysis Table'!$J$2:$J$126,0))</f>
        <v>65.756255650928225</v>
      </c>
      <c r="M95" s="100">
        <f>INDEX('Analysis Table'!$M$2:$M$126,MATCH(Reserved!J95,'Analysis Table'!$J$2:$J$126,0))</f>
        <v>1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0.92216678625291182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4.5170397052101324E-5</v>
      </c>
      <c r="L96" s="113">
        <f>INDEX('Analysis Table'!$L$2:$L$126,MATCH(Reserved!J96,'Analysis Table'!$J$2:$J$126,0))</f>
        <v>419.62938430366529</v>
      </c>
      <c r="M96" s="100">
        <f>INDEX('Analysis Table'!$M$2:$M$126,MATCH(Reserved!J96,'Analysis Table'!$J$2:$J$126,0))</f>
        <v>19.571428571428573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20.127572212239759</v>
      </c>
      <c r="P96" s="104">
        <f>INDEX('Analysis Table'!$P$2:$P$126,MATCH(Reserved!J96,'Analysis Table'!$J$2:$J$126,0))</f>
        <v>0.42857142857142855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0.9880466670747553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4.3538427940093883E-4</v>
      </c>
      <c r="L97" s="113">
        <f>INDEX('Analysis Table'!$L$2:$L$126,MATCH(Reserved!J97,'Analysis Table'!$J$2:$J$126,0))</f>
        <v>229.55747900472997</v>
      </c>
      <c r="M97" s="100">
        <f>INDEX('Analysis Table'!$M$2:$M$126,MATCH(Reserved!J97,'Analysis Table'!$J$2:$J$126,0))</f>
        <v>24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9.9287976501845563</v>
      </c>
      <c r="P97" s="104">
        <f>INDEX('Analysis Table'!$P$2:$P$126,MATCH(Reserved!J97,'Analysis Table'!$J$2:$J$126,0))</f>
        <v>0.5714285714285714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0.65749797674050314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6.03220854716047E-19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0.99981755725190835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2.4848415186444518E-2</v>
      </c>
      <c r="L99" s="114">
        <f>INDEX('Analysis Table'!$L$2:$L$126,MATCH(Reserved!J99,'Analysis Table'!$J$2:$J$126,0))</f>
        <v>290.15501432272038</v>
      </c>
      <c r="M99" s="101">
        <f>INDEX('Analysis Table'!$M$2:$M$126,MATCH(Reserved!J99,'Analysis Table'!$J$2:$J$126,0))</f>
        <v>26.285714285714285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2.1929523992269839</v>
      </c>
      <c r="P99" s="105">
        <f>INDEX('Analysis Table'!$P$2:$P$126,MATCH(Reserved!J99,'Analysis Table'!$J$2:$J$126,0))</f>
        <v>0.42857142857142855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0.75388447761194033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35BA4D45-CA8D-4FDF-99A0-E0F6F3EE196C}">
  <ds:schemaRefs/>
</ds:datastoreItem>
</file>

<file path=customXml/itemProps3.xml><?xml version="1.0" encoding="utf-8"?>
<ds:datastoreItem xmlns:ds="http://schemas.openxmlformats.org/officeDocument/2006/customXml" ds:itemID="{C50FBE28-CDE1-46EA-87CB-702665D5B136}">
  <ds:schemaRefs/>
</ds:datastoreItem>
</file>

<file path=customXml/itemProps4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190EC331-E58F-455E-8F42-A26E745B0D88}">
  <ds:schemaRefs/>
</ds:datastoreItem>
</file>

<file path=customXml/itemProps7.xml><?xml version="1.0" encoding="utf-8"?>
<ds:datastoreItem xmlns:ds="http://schemas.openxmlformats.org/officeDocument/2006/customXml" ds:itemID="{FD062435-CB80-44A6-B71C-F5EB8460FA35}">
  <ds:schemaRefs/>
</ds:datastoreItem>
</file>

<file path=customXml/itemProps8.xml><?xml version="1.0" encoding="utf-8"?>
<ds:datastoreItem xmlns:ds="http://schemas.openxmlformats.org/officeDocument/2006/customXml" ds:itemID="{B342EEB0-C6D9-4980-B157-746EC5B56A0C}">
  <ds:schemaRefs/>
</ds:datastoreItem>
</file>

<file path=customXml/itemProps9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10.xml><?xml version="1.0" encoding="utf-8"?>
<ds:datastoreItem xmlns:ds="http://schemas.openxmlformats.org/officeDocument/2006/customXml" ds:itemID="{D4BC79C2-27FC-4E4F-B1D4-15CED7BCEE2E}">
  <ds:schemaRefs/>
</ds:datastoreItem>
</file>

<file path=customXml/itemProps11.xml><?xml version="1.0" encoding="utf-8"?>
<ds:datastoreItem xmlns:ds="http://schemas.openxmlformats.org/officeDocument/2006/customXml" ds:itemID="{6508596F-4E92-48EF-A55A-E7CEF87242EE}">
  <ds:schemaRefs/>
</ds:datastoreItem>
</file>

<file path=customXml/itemProps12.xml><?xml version="1.0" encoding="utf-8"?>
<ds:datastoreItem xmlns:ds="http://schemas.openxmlformats.org/officeDocument/2006/customXml" ds:itemID="{6581D0E7-3B8D-475D-AE4B-FB8BA7473C55}">
  <ds:schemaRefs/>
</ds:datastoreItem>
</file>

<file path=customXml/itemProps13.xml><?xml version="1.0" encoding="utf-8"?>
<ds:datastoreItem xmlns:ds="http://schemas.openxmlformats.org/officeDocument/2006/customXml" ds:itemID="{FB9DE45E-25AA-466A-8C5C-B8A1F8D98537}">
  <ds:schemaRefs/>
</ds:datastoreItem>
</file>

<file path=customXml/itemProps14.xml><?xml version="1.0" encoding="utf-8"?>
<ds:datastoreItem xmlns:ds="http://schemas.openxmlformats.org/officeDocument/2006/customXml" ds:itemID="{43EC11FF-F0C3-4ED2-8716-FE5057FE083C}">
  <ds:schemaRefs/>
</ds:datastoreItem>
</file>

<file path=customXml/itemProps15.xml><?xml version="1.0" encoding="utf-8"?>
<ds:datastoreItem xmlns:ds="http://schemas.openxmlformats.org/officeDocument/2006/customXml" ds:itemID="{2C4248FC-E708-4E03-BE8A-11D7293AE3E8}">
  <ds:schemaRefs/>
</ds:datastoreItem>
</file>

<file path=customXml/itemProps16.xml><?xml version="1.0" encoding="utf-8"?>
<ds:datastoreItem xmlns:ds="http://schemas.openxmlformats.org/officeDocument/2006/customXml" ds:itemID="{FB7DC9F5-8562-40D4-90BB-D413521A1AAB}">
  <ds:schemaRefs/>
</ds:datastoreItem>
</file>

<file path=customXml/itemProps17.xml><?xml version="1.0" encoding="utf-8"?>
<ds:datastoreItem xmlns:ds="http://schemas.openxmlformats.org/officeDocument/2006/customXml" ds:itemID="{1859BEC7-22CE-451F-9274-A74507129516}">
  <ds:schemaRefs/>
</ds:datastoreItem>
</file>

<file path=customXml/itemProps18.xml><?xml version="1.0" encoding="utf-8"?>
<ds:datastoreItem xmlns:ds="http://schemas.openxmlformats.org/officeDocument/2006/customXml" ds:itemID="{2D6778CF-5F6A-4737-93BE-DD1C161FA097}">
  <ds:schemaRefs/>
</ds:datastoreItem>
</file>

<file path=customXml/itemProps19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20.xml><?xml version="1.0" encoding="utf-8"?>
<ds:datastoreItem xmlns:ds="http://schemas.openxmlformats.org/officeDocument/2006/customXml" ds:itemID="{CA17D7AE-84C3-4B23-A81C-DBE782F609F1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2020-06-02T14:13:38Z</cp:lastPrinted>
  <dcterms:created xsi:type="dcterms:W3CDTF">2011-03-24T18:36:51Z</dcterms:created>
  <dcterms:modified xsi:type="dcterms:W3CDTF">2020-06-10T01:36:29Z</dcterms:modified>
</cp:coreProperties>
</file>