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83" documentId="8_{DCF85A03-1EEC-410A-B6A1-333228F65FDB}" xr6:coauthVersionLast="47" xr6:coauthVersionMax="47" xr10:uidLastSave="{A02F7C1C-7A64-489F-9017-7A845EF429B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85" r:id="rId12"/>
    <pivotCache cacheId="1988" r:id="rId13"/>
    <pivotCache cacheId="1991" r:id="rId14"/>
    <pivotCache cacheId="1994" r:id="rId15"/>
    <pivotCache cacheId="19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1" i="31" l="1"/>
  <c r="Y31" i="31"/>
  <c r="X6" i="31"/>
  <c r="Y6" i="31"/>
  <c r="Y8" i="31"/>
  <c r="X8" i="31"/>
  <c r="Y30" i="31"/>
  <c r="X30" i="31"/>
  <c r="X27" i="2"/>
  <c r="Y27" i="2"/>
  <c r="X25" i="31"/>
  <c r="Y25"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7" i="30"/>
  <c r="X78" i="2"/>
  <c r="Y78" i="2"/>
  <c r="A62" i="33"/>
  <c r="B62" i="33"/>
  <c r="C62" i="33"/>
  <c r="D62" i="33"/>
  <c r="E62" i="33"/>
  <c r="F62" i="33"/>
  <c r="G62" i="33"/>
  <c r="H62" i="33"/>
  <c r="V230"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Y101" i="2"/>
  <c r="X101"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0" i="2"/>
  <c r="Y80"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2" i="2"/>
  <c r="Y102" i="2"/>
  <c r="V104" i="30"/>
  <c r="V288" i="30"/>
  <c r="Y111" i="2"/>
  <c r="X111" i="2"/>
  <c r="Y110" i="2"/>
  <c r="X110" i="2"/>
  <c r="V313" i="30"/>
  <c r="V317" i="30"/>
  <c r="X39" i="31"/>
  <c r="Y39" i="31"/>
  <c r="V312" i="30"/>
  <c r="V297" i="30"/>
  <c r="V301" i="30"/>
  <c r="V293" i="30"/>
  <c r="V283" i="30"/>
  <c r="V280" i="30"/>
  <c r="V314" i="30"/>
  <c r="V279" i="30"/>
  <c r="V318" i="30"/>
  <c r="V295" i="30"/>
  <c r="X79" i="2"/>
  <c r="Y79" i="2"/>
  <c r="V303" i="30"/>
  <c r="V287" i="30"/>
  <c r="X77" i="2"/>
  <c r="Y77" i="2"/>
  <c r="Y21" i="31"/>
  <c r="X21" i="31"/>
  <c r="Y20" i="31"/>
  <c r="X20" i="31"/>
  <c r="Y38" i="2"/>
  <c r="Y19" i="31"/>
  <c r="X19" i="31"/>
  <c r="Y42" i="31"/>
  <c r="X42" i="31"/>
  <c r="V316" i="30"/>
  <c r="Y44" i="31"/>
  <c r="X44" i="31"/>
  <c r="Y24" i="31"/>
  <c r="X24" i="31"/>
  <c r="Y178" i="2"/>
  <c r="Y179" i="2"/>
  <c r="Y180" i="2"/>
  <c r="Y181" i="2"/>
  <c r="Y182" i="2"/>
  <c r="Y183" i="2"/>
  <c r="Y184" i="2"/>
  <c r="Y185" i="2"/>
  <c r="Y186" i="2"/>
  <c r="Y187" i="2"/>
  <c r="Y188" i="2"/>
  <c r="Y71" i="2"/>
  <c r="X71" i="2"/>
  <c r="Y18" i="31"/>
  <c r="X18" i="31"/>
  <c r="V130" i="30"/>
  <c r="V291" i="30"/>
  <c r="Y29" i="31"/>
  <c r="X29" i="31"/>
  <c r="Y23" i="31"/>
  <c r="X23" i="31"/>
  <c r="X40" i="31"/>
  <c r="Y40" i="31"/>
  <c r="Y22" i="31"/>
  <c r="X22" i="31"/>
  <c r="Y39" i="2"/>
  <c r="X39" i="2"/>
  <c r="X76" i="2"/>
  <c r="Y76" i="2"/>
  <c r="Y37" i="2"/>
  <c r="X37" i="2"/>
  <c r="X72" i="2"/>
  <c r="Y72" i="2"/>
  <c r="X44" i="2"/>
  <c r="X45" i="2"/>
  <c r="X46" i="2"/>
  <c r="X48" i="2"/>
  <c r="X49" i="2"/>
  <c r="X50" i="2"/>
  <c r="X81" i="2"/>
  <c r="X82" i="2"/>
  <c r="X83" i="2"/>
  <c r="X38" i="2"/>
  <c r="X40" i="2"/>
  <c r="Y45" i="2"/>
  <c r="Y46" i="2"/>
  <c r="Y48" i="2"/>
  <c r="Y49" i="2"/>
  <c r="Y50" i="2"/>
  <c r="Y83" i="2"/>
  <c r="Y82" i="2"/>
  <c r="Y81" i="2"/>
  <c r="Y41" i="31"/>
  <c r="X41"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4" i="30"/>
  <c r="V8" i="30"/>
  <c r="V166" i="30"/>
  <c r="V161" i="30"/>
  <c r="V163" i="30"/>
  <c r="V162" i="30"/>
  <c r="V14" i="30"/>
  <c r="V23" i="30"/>
  <c r="V9"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<sst xmlns="http://schemas.openxmlformats.org/spreadsheetml/2006/main" count="20614" uniqueCount="2568">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</sst>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2" borderId="9" xfId="0" applyFont="1" applyFill="1" applyBorder="1"/>
    <xf numFmtId="0" fontId="10" fillId="22" borderId="7" xfId="0" applyFont="1" applyFill="1" applyBorder="1"/>
    <xf numFmtId="0" fontId="71" fillId="9" borderId="67" xfId="0" applyFont="1" applyFill="1" applyBorder="1" applyAlignment="1">
      <alignment horizontal="center"/>
    </xf>
    <xf numFmtId="3" fontId="71" fillId="9" borderId="16" xfId="0" applyNumberFormat="1" applyFont="1" applyFill="1" applyBorder="1" applyAlignment="1">
      <alignment horizontal="center"/>
    </xf>
    <xf numFmtId="0" fontId="74" fillId="9" borderId="21" xfId="0" applyFont="1" applyFill="1" applyBorder="1" applyAlignment="1">
      <alignment horizontal="center"/>
    </xf>
    <xf numFmtId="14" fontId="73" fillId="3" borderId="21" xfId="0" applyNumberFormat="1" applyFont="1" applyFill="1" applyBorder="1" applyAlignment="1">
      <alignment horizontal="center" wrapText="1"/>
    </xf>
    <xf numFmtId="0" fontId="83" fillId="3" borderId="21" xfId="0" applyFont="1" applyFill="1" applyBorder="1" applyAlignment="1">
      <alignment horizontal="center"/>
    </xf>
    <xf numFmtId="2" fontId="83" fillId="3" borderId="21" xfId="0" applyNumberFormat="1" applyFont="1" applyFill="1" applyBorder="1" applyAlignment="1">
      <alignment horizontal="center"/>
    </xf>
    <xf numFmtId="0" fontId="71" fillId="9" borderId="20" xfId="0" applyFont="1" applyFill="1" applyBorder="1" applyAlignment="1">
      <alignment horizontal="center"/>
    </xf>
    <xf numFmtId="14" fontId="71" fillId="3" borderId="9" xfId="0" applyNumberFormat="1" applyFont="1" applyFill="1" applyBorder="1" applyAlignment="1">
      <alignment horizontal="center"/>
    </xf>
    <xf numFmtId="3" fontId="83" fillId="3" borderId="9" xfId="0" applyNumberFormat="1" applyFont="1" applyFill="1" applyBorder="1" applyAlignment="1">
      <alignment horizontal="center"/>
    </xf>
    <xf numFmtId="3" fontId="71" fillId="9" borderId="9" xfId="0" applyNumberFormat="1" applyFont="1" applyFill="1" applyBorder="1" applyAlignment="1">
      <alignment horizontal="center"/>
    </xf>
    <xf numFmtId="9" fontId="72" fillId="3" borderId="13" xfId="0" applyNumberFormat="1" applyFont="1" applyFill="1" applyBorder="1" applyAlignment="1">
      <alignment horizontal="center"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898148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m/>
    <m/>
    <m/>
  </r>
  <r>
    <x v="421"/>
    <x v="26"/>
    <x v="325"/>
    <m/>
    <m/>
    <m/>
  </r>
  <r>
    <x v="426"/>
    <x v="8"/>
    <x v="325"/>
    <m/>
    <m/>
    <m/>
  </r>
  <r>
    <x v="420"/>
    <x v="26"/>
    <x v="325"/>
    <n v="2700"/>
    <m/>
    <s v="31 Toby Boxes / 29 Daps / 108 Splices"/>
  </r>
  <r>
    <x v="422"/>
    <x v="26"/>
    <x v="325"/>
    <m/>
    <m/>
    <m/>
  </r>
  <r>
    <x v="429"/>
    <x v="47"/>
    <x v="325"/>
    <m/>
    <m/>
    <m/>
  </r>
  <r>
    <x v="417"/>
    <x v="44"/>
    <x v="325"/>
    <m/>
    <m/>
    <m/>
  </r>
  <r>
    <x v="125"/>
    <x v="15"/>
    <x v="3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m/>
    <m/>
    <m/>
    <x v="4"/>
  </r>
  <r>
    <s v="D-HLX401"/>
    <x v="26"/>
    <d v="2026-05-12T00:00:00"/>
    <m/>
    <m/>
    <m/>
    <x v="4"/>
  </r>
  <r>
    <s v="D-HLX501"/>
    <x v="8"/>
    <d v="2026-05-12T00:00:00"/>
    <m/>
    <m/>
    <m/>
    <x v="4"/>
  </r>
  <r>
    <s v="D-HLX402"/>
    <x v="26"/>
    <d v="2026-05-12T00:00:00"/>
    <n v="2700"/>
    <m/>
    <s v="31 Toby Boxes / 29 Daps / 108 Splices"/>
    <x v="4"/>
  </r>
  <r>
    <s v="FB-HTG237"/>
    <x v="26"/>
    <d v="2026-05-12T00:00:00"/>
    <m/>
    <m/>
    <m/>
    <x v="4"/>
  </r>
  <r>
    <s v="D-HTG206"/>
    <x v="47"/>
    <d v="2026-05-12T00:00:00"/>
    <m/>
    <m/>
    <m/>
    <x v="4"/>
  </r>
  <r>
    <s v="D-HBR254"/>
    <x v="44"/>
    <d v="2026-05-12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880"/>
    <n v="3110"/>
    <n v="0.4808013355592654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1" totalsRowShown="0" headerRowDxfId="308" dataDxfId="307" tableBorderDxfId="306">
  <autoFilter ref="A43: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3" t="s">
        <v>0</v>
      </c>
      <c r="B1" s="1483"/>
      <c r="C1" s="1483"/>
      <c r="D1" s="1483"/>
      <c r="E1" s="1483"/>
      <c r="F1" s="1483"/>
      <c r="G1" s="1483"/>
      <c r="H1" s="1483"/>
      <c r="I1" s="1483"/>
      <c r="J1" s="1483"/>
      <c r="K1" s="1483"/>
      <c r="L1" s="1483"/>
      <c r="M1" s="1483"/>
      <c r="N1" s="1483"/>
      <c r="O1" s="1483"/>
      <c r="P1" s="1483"/>
      <c r="Q1" s="1011"/>
      <c r="S1" s="1011"/>
      <c r="T1" s="1011"/>
      <c r="U1" s="1011"/>
      <c r="V1" s="1011"/>
      <c r="W1" s="1011"/>
      <c r="X1" s="1011"/>
      <c r="Y1" s="1011"/>
      <c r="Z1" s="1011"/>
    </row>
    <row r="2" spans="1:26" ht="24.95" customHeight="1">
      <c r="A2" s="1484" t="str">
        <f ca="1">"Last Updated: "&amp;TEXT(NOW(),"MM/DD/YYYY  h:mm AM/PM")</f>
        <v>Last Updated: 05/12/2026  2:25 PM</v>
      </c>
      <c r="B2" s="1484"/>
      <c r="C2" s="1484"/>
      <c r="D2" s="1484"/>
      <c r="E2" s="1484"/>
      <c r="F2" s="1484"/>
      <c r="G2" s="1484"/>
      <c r="H2" s="1484"/>
      <c r="I2" s="1484"/>
      <c r="J2" s="1484"/>
      <c r="K2" s="1484"/>
      <c r="L2" s="1484"/>
      <c r="M2" s="1484"/>
      <c r="N2" s="1484"/>
      <c r="O2" s="1484"/>
      <c r="P2" s="148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14" t="s">
        <v>1</v>
      </c>
      <c r="B4" s="1514"/>
      <c r="C4" s="1514"/>
      <c r="D4" s="1514"/>
      <c r="E4" s="1514"/>
      <c r="F4" s="1514"/>
      <c r="G4" s="1514"/>
      <c r="H4" s="151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5" t="s">
        <v>7</v>
      </c>
      <c r="B7" s="1485"/>
      <c r="C7" s="1485"/>
      <c r="D7" s="1485"/>
      <c r="E7" s="1485"/>
      <c r="F7" s="1485"/>
      <c r="G7" s="1485"/>
      <c r="H7" s="1485"/>
      <c r="I7" s="1485"/>
      <c r="J7" s="1485"/>
      <c r="K7" s="1485"/>
      <c r="L7" s="1485"/>
      <c r="M7" s="1485"/>
      <c r="N7" s="1485"/>
      <c r="O7" s="1485"/>
      <c r="P7" s="148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6" t="s">
        <v>8</v>
      </c>
      <c r="B9" s="1487"/>
      <c r="C9" s="1011"/>
      <c r="D9" s="1466" t="s">
        <v>9</v>
      </c>
      <c r="E9" s="1467"/>
      <c r="F9" s="1468"/>
      <c r="G9" s="1011"/>
      <c r="H9" s="1466" t="s">
        <v>10</v>
      </c>
      <c r="I9" s="1467"/>
      <c r="J9" s="1468"/>
      <c r="K9" s="1011"/>
      <c r="L9" s="1466" t="s">
        <v>11</v>
      </c>
      <c r="M9" s="1467"/>
      <c r="N9" s="1468"/>
      <c r="O9" s="1011"/>
      <c r="P9" s="1011"/>
      <c r="Q9" s="1011"/>
      <c r="R9" s="1011"/>
      <c r="S9" s="1011"/>
      <c r="T9" s="1011"/>
      <c r="U9" s="1011"/>
      <c r="V9" s="1011"/>
      <c r="W9" s="1011"/>
      <c r="X9" s="1011"/>
      <c r="Y9" s="1011"/>
      <c r="Z9" s="1011"/>
    </row>
    <row r="10" spans="1:26" ht="50.1" customHeight="1">
      <c r="A10" s="1472"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170</v>
      </c>
      <c r="B10" s="1474"/>
      <c r="C10" s="1011"/>
      <c r="D10" s="1472"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1026138</v>
      </c>
      <c r="E10" s="1473"/>
      <c r="F10" s="1474"/>
      <c r="G10" s="1011"/>
      <c r="H10" s="1488"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46778</v>
      </c>
      <c r="I10" s="1489"/>
      <c r="J10" s="1490"/>
      <c r="K10" s="1011"/>
      <c r="L10" s="1491"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979360</v>
      </c>
      <c r="M10" s="1492"/>
      <c r="N10" s="149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6" t="s">
        <v>12</v>
      </c>
      <c r="B12" s="1468"/>
      <c r="C12" s="1011"/>
      <c r="D12" s="1466" t="s">
        <v>13</v>
      </c>
      <c r="E12" s="1467"/>
      <c r="F12" s="1468"/>
      <c r="G12" s="1011"/>
      <c r="H12" s="1466" t="s">
        <v>14</v>
      </c>
      <c r="I12" s="1467"/>
      <c r="J12" s="1468"/>
      <c r="K12" s="1011"/>
      <c r="L12" s="1466" t="s">
        <v>15</v>
      </c>
      <c r="M12" s="1467"/>
      <c r="N12" s="1468"/>
      <c r="O12" s="1011"/>
      <c r="P12" s="1011"/>
      <c r="Q12" s="1011"/>
      <c r="R12" s="1011"/>
      <c r="S12" s="1011"/>
      <c r="T12" s="1011"/>
      <c r="U12" s="1011"/>
      <c r="V12" s="1011"/>
      <c r="W12" s="1011"/>
      <c r="X12" s="1011"/>
      <c r="Y12" s="1011"/>
      <c r="Z12" s="1011"/>
    </row>
    <row r="13" spans="1:26" ht="50.1" customHeight="1">
      <c r="A13" s="1494">
        <f>IFERROR(H10/D10,0)</f>
        <v>4.5586461080283545E-2</v>
      </c>
      <c r="B13" s="1495"/>
      <c r="C13" s="1011"/>
      <c r="D13" s="1469"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11919156.6</v>
      </c>
      <c r="E13" s="1470"/>
      <c r="F13" s="1471"/>
      <c r="G13" s="1011"/>
      <c r="H13" s="1472"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10367</v>
      </c>
      <c r="I13" s="1473"/>
      <c r="J13" s="1474"/>
      <c r="K13" s="1011"/>
      <c r="L13" s="1480">
        <f>COUNTA('Pending Resto-COP Packages'!A9:A56)</f>
        <v>36</v>
      </c>
      <c r="M13" s="1481"/>
      <c r="N13" s="148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5" t="s">
        <v>16</v>
      </c>
      <c r="B15" s="1475"/>
      <c r="C15" s="1475"/>
      <c r="D15" s="1475"/>
      <c r="E15" s="1011"/>
      <c r="F15" s="1475" t="s">
        <v>17</v>
      </c>
      <c r="G15" s="1475"/>
      <c r="H15" s="1475"/>
      <c r="I15" s="1475"/>
      <c r="J15" s="1011"/>
      <c r="K15" s="1475" t="s">
        <v>18</v>
      </c>
      <c r="L15" s="1475"/>
      <c r="M15" s="147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6"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7"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1"/>
      <c r="F17" s="1019" t="s">
        <v>29</v>
      </c>
      <c r="G17" s="1016" cm="1">
        <f t="array" ref="G17">SUMPRODUCT(--(IF($B$5="All",TRUE,'Tillman UG Footage'!B2:B188=$B$5))*--('Tillman UG Footage'!P2:P188="In Process")*--(IF($F$5="All",TRUE,ISNUMBER(FIND($F$5,'Tillman UG Footage'!D2:D188&amp;" "))))*--(IF($H$5="All",TRUE,ISNUMBER(FIND($H$5,'Tillman UG Footage'!F2:F188&amp;" ")))))</f>
        <v>12</v>
      </c>
      <c r="H17" s="1016" cm="1">
        <f t="array" ref="H17">SUMPRODUCT(--(IF($B$5="All",TRUE,'Tillman UG Footage'!B2:B188=$B$5))*--('Tillman UG Footage'!P2:P188="In Process")*--(IF($F$5="All",TRUE,ISNUMBER(FIND($F$5,'Tillman UG Footage'!D2:D188&amp;" "))))*--(IF($H$5="All",TRUE,ISNUMBER(FIND($H$5,'Tillman UG Footage'!F2:F188&amp;" "))))*(IF(ISNUMBER('Tillman UG Footage'!V2:V188),'Tillman UG Footage'!V2:V188,0)))</f>
        <v>58816</v>
      </c>
      <c r="I17" s="1399" cm="1">
        <f t="array" ref="I17">SUMPRODUCT(--(IF($B$5="All",TRUE,'Tillman UG Footage'!B2:B188=$B$5))*--('Tillman UG Footage'!P2:P188="In Process")*--(IF($F$5="All",TRUE,ISNUMBER(FIND($F$5,'Tillman UG Footage'!D2:D188&amp;" "))))*--(IF($H$5="All",TRUE,ISNUMBER(FIND($H$5,'Tillman UG Footage'!F2:F188&amp;" "))))*(IF(ISNUMBER('Tillman UG Footage'!N2:N188),'Tillman UG Footage'!N2:N188,0)))</f>
        <v>705393.25</v>
      </c>
      <c r="J17" s="1011"/>
      <c r="K17" s="1019" t="s">
        <v>30</v>
      </c>
      <c r="L17" s="1016"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104</v>
      </c>
      <c r="M17" s="1397">
        <f>IFERROR(L17/SUM(L17:L19),0)</f>
        <v>0.61176470588235299</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7"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8"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1"/>
      <c r="F18" s="1020" t="s">
        <v>32</v>
      </c>
      <c r="G18" s="1017" cm="1">
        <f t="array" ref="G18">SUMPRODUCT(--(IF($B$5="All",TRUE,'Tillman UG Footage'!B2:B188=$B$5))*--('Tillman UG Footage'!P2:P188="Not Started")*--(IF($F$5="All",TRUE,ISNUMBER(FIND($F$5,'Tillman UG Footage'!D2:D188&amp;" "))))*--(IF($H$5="All",TRUE,ISNUMBER(FIND($H$5,'Tillman UG Footage'!F2:F188&amp;" ")))))</f>
        <v>146</v>
      </c>
      <c r="H18" s="1017" cm="1">
        <f t="array" ref="H18">SUMPRODUCT(--(IF($B$5="All",TRUE,'Tillman UG Footage'!B2:B188=$B$5))*--('Tillman UG Footage'!P2:P188="Not Started")*--(IF($F$5="All",TRUE,ISNUMBER(FIND($F$5,'Tillman UG Footage'!D2:D188&amp;" "))))*--(IF($H$5="All",TRUE,ISNUMBER(FIND($H$5,'Tillman UG Footage'!F2:F188&amp;" "))))*(IF(ISNUMBER('Tillman UG Footage'!V2:V188),'Tillman UG Footage'!V2:V188,0)))</f>
        <v>889469</v>
      </c>
      <c r="I18" s="1400" cm="1">
        <f t="array" ref="I18">SUMPRODUCT(--(IF($B$5="All",TRUE,'Tillman UG Footage'!B2:B188=$B$5))*--('Tillman UG Footage'!P2:P188="Not Started")*--(IF($F$5="All",TRUE,ISNUMBER(FIND($F$5,'Tillman UG Footage'!D2:D188&amp;" "))))*--(IF($H$5="All",TRUE,ISNUMBER(FIND($H$5,'Tillman UG Footage'!F2:F188&amp;" "))))*(IF(ISNUMBER('Tillman UG Footage'!N2:N188),'Tillman UG Footage'!N2:N188,0)))</f>
        <v>10277835.800000001</v>
      </c>
      <c r="J18" s="1011"/>
      <c r="K18" s="1020" t="s">
        <v>33</v>
      </c>
      <c r="L18" s="1017"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8">
        <f>IFERROR(L18/SUM(L17:L19),0)</f>
        <v>0.38823529411764707</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35</v>
      </c>
      <c r="C19" s="1016"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126102</v>
      </c>
      <c r="D19" s="1397"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3.9658371794261786E-2</v>
      </c>
      <c r="E19" s="1011"/>
      <c r="F19" s="1019" t="s">
        <v>35</v>
      </c>
      <c r="G19" s="1016" cm="1">
        <f t="array" ref="G19">SUMPRODUCT(--(IF($B$5="All",TRUE,'Tillman UG Footage'!B2:B188=$B$5))*--('Tillman UG Footage'!P2:P188="Locates Called")*--(IF($F$5="All",TRUE,ISNUMBER(FIND($F$5,'Tillman UG Footage'!D2:D188&amp;" "))))*--(IF($H$5="All",TRUE,ISNUMBER(FIND($H$5,'Tillman UG Footage'!F2:F188&amp;" ")))))</f>
        <v>12</v>
      </c>
      <c r="H19" s="1016" cm="1">
        <f t="array" ref="H19">SUMPRODUCT(--(IF($B$5="All",TRUE,'Tillman UG Footage'!B2:B188=$B$5))*--('Tillman UG Footage'!P2:P188="Locates Called")*--(IF($F$5="All",TRUE,ISNUMBER(FIND($F$5,'Tillman UG Footage'!D2:D188&amp;" "))))*--(IF($H$5="All",TRUE,ISNUMBER(FIND($H$5,'Tillman UG Footage'!F2:F188&amp;" "))))*(IF(ISNUMBER('Tillman UG Footage'!V2:V188),'Tillman UG Footage'!V2:V188,0)))</f>
        <v>77853</v>
      </c>
      <c r="I19" s="1399" cm="1">
        <f t="array" ref="I19">SUMPRODUCT(--(IF($B$5="All",TRUE,'Tillman UG Footage'!B2:B188=$B$5))*--('Tillman UG Footage'!P2:P188="Locates Called")*--(IF($F$5="All",TRUE,ISNUMBER(FIND($F$5,'Tillman UG Footage'!D2:D188&amp;" "))))*--(IF($H$5="All",TRUE,ISNUMBER(FIND($H$5,'Tillman UG Footage'!F2:F188&amp;" "))))*(IF(ISNUMBER('Tillman UG Footage'!N2:N188),'Tillman UG Footage'!N2:N188,0)))</f>
        <v>935927.54999999993</v>
      </c>
      <c r="J19" s="1011"/>
      <c r="K19" s="1019" t="s">
        <v>36</v>
      </c>
      <c r="L19" s="1016"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23</v>
      </c>
      <c r="C20" s="1017"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160203</v>
      </c>
      <c r="D20" s="1398"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0.14311841850651985</v>
      </c>
      <c r="E20" s="1011"/>
      <c r="F20" s="1020" t="s">
        <v>38</v>
      </c>
      <c r="G20" s="1017" cm="1">
        <f t="array" ref="G20">SUMPRODUCT(--(IF($B$5="All",TRUE,'Tillman UG Footage'!B2:B188=$B$5))*--('Tillman UG Footage'!P2:P188="Completed")*--(IF($F$5="All",TRUE,ISNUMBER(FIND($F$5,'Tillman UG Footage'!D2:D188&amp;" "))))*--(IF($H$5="All",TRUE,ISNUMBER(FIND($H$5,'Tillman UG Footage'!F2:F188&amp;" ")))))</f>
        <v>1</v>
      </c>
      <c r="H20" s="1017" cm="1">
        <f t="array" ref="H20">SUMPRODUCT(--(IF($B$5="All",TRUE,'Tillman UG Footage'!B2:B188=$B$5))*--('Tillman UG Footage'!P2:P188="Completed")*--(IF($F$5="All",TRUE,ISNUMBER(FIND($F$5,'Tillman UG Footage'!D2:D188&amp;" "))))*--(IF($H$5="All",TRUE,ISNUMBER(FIND($H$5,'Tillman UG Footage'!F2:F188&amp;" "))))*IF(ISNUMBER('Tillman UG Footage'!V2:V188),'Tillman UG Footage'!V2:V188,0))</f>
        <v>5149</v>
      </c>
      <c r="I20" s="1400" cm="1">
        <f t="array" ref="I20">SUMPRODUCT(--(IF($B$5="All",TRUE,'Tillman UG Footage'!B2:B188=$B$5))*--('Tillman UG Footage'!P2:P188="Completed")*--(IF($F$5="All",TRUE,ISNUMBER(FIND($F$5,'Tillman UG Footage'!D2:D188&amp;" "))))*--(IF($H$5="All",TRUE,ISNUMBER(FIND($H$5,'Tillman UG Footage'!F2:F188&amp;" "))))*IF(ISNUMBER('Tillman UG Footage'!N2:N188),'Tillman UG Footage'!N2:N188,0))</f>
        <v>61830</v>
      </c>
      <c r="J20" s="1011"/>
      <c r="K20" s="1022" t="s">
        <v>39</v>
      </c>
      <c r="L20" s="1023">
        <f>SUM(L17:L19)</f>
        <v>170</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6"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7"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8.5132463424278368E-2</v>
      </c>
      <c r="E21" s="1011"/>
      <c r="F21" s="1022" t="s">
        <v>39</v>
      </c>
      <c r="G21" s="1023">
        <f>SUM(G17:G20)</f>
        <v>171</v>
      </c>
      <c r="H21" s="1023">
        <f>SUM(H17:H20)</f>
        <v>1031287</v>
      </c>
      <c r="I21" s="1401">
        <f>SUM(I17:I20)</f>
        <v>11980986.600000001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7"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8"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6"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7"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7"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8"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9.580729747824146E-2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4.5586461080283545E-2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5" t="s">
        <v>44</v>
      </c>
      <c r="B27" s="1475"/>
      <c r="C27" s="1475"/>
      <c r="D27" s="1475"/>
      <c r="F27" s="1476" t="s">
        <v>45</v>
      </c>
      <c r="G27" s="1476"/>
      <c r="H27" s="1476"/>
      <c r="I27" s="147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6" t="s">
        <v>441</v>
      </c>
      <c r="C1" s="1496"/>
      <c r="D1" s="427"/>
      <c r="E1" s="1496" t="s">
        <v>442</v>
      </c>
      <c r="F1" s="14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20236</v>
      </c>
      <c r="E5" t="s">
        <v>48</v>
      </c>
      <c r="F5">
        <v>49700</v>
      </c>
      <c r="K5" s="12" t="s">
        <v>450</v>
      </c>
      <c r="P5" s="12" t="s">
        <v>450</v>
      </c>
      <c r="W5" t="s">
        <v>451</v>
      </c>
      <c r="X5">
        <v>13</v>
      </c>
    </row>
    <row r="6" spans="1:25">
      <c r="B6" t="s">
        <v>452</v>
      </c>
      <c r="C6">
        <v>369919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18704</v>
      </c>
      <c r="L8" t="s">
        <v>147</v>
      </c>
      <c r="M8">
        <v>1</v>
      </c>
      <c r="P8" t="s">
        <v>458</v>
      </c>
      <c r="R8">
        <v>1</v>
      </c>
      <c r="V8" t="s">
        <v>459</v>
      </c>
      <c r="W8" s="186">
        <v>203521</v>
      </c>
      <c r="X8" s="242">
        <f>X5/X4</f>
        <v>0.59090909090909094</v>
      </c>
      <c r="Y8" s="242">
        <f>W9/W8</f>
        <v>0.31446386367991508</v>
      </c>
    </row>
    <row r="9" spans="1:25">
      <c r="B9" t="s">
        <v>52</v>
      </c>
      <c r="C9">
        <v>53298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567909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7"/>
      <c r="B1" s="1497"/>
      <c r="C1" s="1497"/>
      <c r="D1" s="1497"/>
      <c r="E1" s="1497"/>
      <c r="F1" s="1497"/>
      <c r="G1" s="1497"/>
      <c r="H1" s="1498" t="s">
        <v>481</v>
      </c>
      <c r="I1" s="1498"/>
      <c r="J1" s="1498"/>
      <c r="K1" s="1498"/>
      <c r="L1" s="1498"/>
      <c r="M1" s="1498"/>
      <c r="N1" s="1498"/>
      <c r="O1" s="1498"/>
      <c r="P1" s="189"/>
      <c r="Q1" s="1499" t="s">
        <v>97</v>
      </c>
      <c r="R1" s="1499"/>
      <c r="S1" s="1500"/>
      <c r="T1" s="1499"/>
      <c r="U1" s="1499"/>
      <c r="V1" s="1499"/>
      <c r="W1" s="1499"/>
      <c r="X1" s="149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G37" activePane="topRight" state="frozen"/>
      <selection pane="topRight" activeCell="A109" sqref="A109"/>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15">
        <v>21</v>
      </c>
      <c r="I2" s="372" t="s">
        <v>545</v>
      </c>
      <c r="J2" s="1062" t="s">
        <v>30</v>
      </c>
      <c r="K2" s="1516"/>
      <c r="L2" s="1409">
        <v>46147</v>
      </c>
      <c r="M2" s="372" t="s">
        <v>110</v>
      </c>
      <c r="N2" s="995">
        <v>81882</v>
      </c>
      <c r="O2" s="372" t="s">
        <v>110</v>
      </c>
      <c r="P2" s="708" t="s">
        <v>35</v>
      </c>
      <c r="Q2" s="1517">
        <v>46146</v>
      </c>
      <c r="R2" s="703"/>
      <c r="S2" s="1517"/>
      <c r="T2" s="1517"/>
      <c r="U2" s="1517"/>
      <c r="V2" s="1518">
        <v>6481</v>
      </c>
      <c r="W2" s="1234"/>
      <c r="X2" s="1519">
        <f>SUM(V2-W2)</f>
        <v>6481</v>
      </c>
      <c r="Y2" s="1250">
        <f>IFERROR($W2/$V2, 0)</f>
        <v>0</v>
      </c>
      <c r="Z2" s="1517">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15">
        <v>46</v>
      </c>
      <c r="I3" s="372" t="s">
        <v>545</v>
      </c>
      <c r="J3" s="1062" t="s">
        <v>30</v>
      </c>
      <c r="K3" s="1516"/>
      <c r="L3" s="1409">
        <v>46147</v>
      </c>
      <c r="M3" s="372" t="s">
        <v>110</v>
      </c>
      <c r="N3" s="995">
        <v>71754.5</v>
      </c>
      <c r="O3" s="372" t="s">
        <v>110</v>
      </c>
      <c r="P3" s="708" t="s">
        <v>35</v>
      </c>
      <c r="Q3" s="1517">
        <v>46147</v>
      </c>
      <c r="R3" s="703"/>
      <c r="S3" s="1517"/>
      <c r="T3" s="1517"/>
      <c r="U3" s="1517"/>
      <c r="V3" s="1518">
        <v>5649</v>
      </c>
      <c r="W3" s="1234"/>
      <c r="X3" s="1519">
        <f>SUM(V3-W3)</f>
        <v>5649</v>
      </c>
      <c r="Y3" s="1250">
        <f>IFERROR($W3/$V3, 0)</f>
        <v>0</v>
      </c>
      <c r="Z3" s="1517"/>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15">
        <v>94</v>
      </c>
      <c r="I4" s="372" t="s">
        <v>545</v>
      </c>
      <c r="J4" s="1062" t="s">
        <v>30</v>
      </c>
      <c r="K4" s="1516"/>
      <c r="L4" s="1409"/>
      <c r="M4" s="372" t="s">
        <v>110</v>
      </c>
      <c r="N4" s="995">
        <v>94021.5</v>
      </c>
      <c r="O4" s="372" t="s">
        <v>110</v>
      </c>
      <c r="P4" s="708" t="s">
        <v>32</v>
      </c>
      <c r="Q4" s="1517"/>
      <c r="R4" s="703"/>
      <c r="S4" s="1517"/>
      <c r="T4" s="1517"/>
      <c r="U4" s="1517"/>
      <c r="V4" s="1518">
        <v>7741</v>
      </c>
      <c r="W4" s="1234"/>
      <c r="X4" s="1519">
        <f>SUM(V4-W4)</f>
        <v>7741</v>
      </c>
      <c r="Y4" s="1250">
        <f>IFERROR($W4/$V4, 0)</f>
        <v>0</v>
      </c>
      <c r="Z4" s="1517"/>
      <c r="AA4" s="698">
        <v>0</v>
      </c>
      <c r="AB4" s="698">
        <v>0</v>
      </c>
      <c r="AC4" s="1060">
        <v>0</v>
      </c>
      <c r="AD4" s="1047" t="s">
        <v>551</v>
      </c>
      <c r="AE4" s="715"/>
    </row>
    <row r="5" spans="1:31" s="716" customFormat="1" ht="24.75" customHeight="1">
      <c r="A5" s="1407" t="s">
        <v>552</v>
      </c>
      <c r="B5" s="1262" t="s">
        <v>543</v>
      </c>
      <c r="C5" s="1410">
        <v>46199</v>
      </c>
      <c r="D5" s="1410"/>
      <c r="E5" s="1409"/>
      <c r="F5" s="1408"/>
      <c r="G5" s="1249"/>
      <c r="H5" s="1515">
        <v>65</v>
      </c>
      <c r="I5" s="372" t="s">
        <v>545</v>
      </c>
      <c r="J5" s="1062" t="s">
        <v>30</v>
      </c>
      <c r="K5" s="1516"/>
      <c r="L5" s="1409"/>
      <c r="M5" s="372" t="s">
        <v>110</v>
      </c>
      <c r="N5" s="995">
        <v>97544</v>
      </c>
      <c r="O5" s="372" t="s">
        <v>110</v>
      </c>
      <c r="P5" s="708" t="s">
        <v>32</v>
      </c>
      <c r="Q5" s="1517"/>
      <c r="R5" s="703"/>
      <c r="S5" s="1517"/>
      <c r="T5" s="1517"/>
      <c r="U5" s="1517"/>
      <c r="V5" s="1518">
        <v>7771</v>
      </c>
      <c r="W5" s="1234"/>
      <c r="X5" s="1519">
        <f>SUM(V5-W5)</f>
        <v>7771</v>
      </c>
      <c r="Y5" s="1250">
        <f>IFERROR($W5/$V5, 0)</f>
        <v>0</v>
      </c>
      <c r="Z5" s="1517"/>
      <c r="AA5" s="698">
        <v>0</v>
      </c>
      <c r="AB5" s="698">
        <v>0</v>
      </c>
      <c r="AC5" s="1060">
        <v>0</v>
      </c>
      <c r="AD5" s="1047" t="s">
        <v>551</v>
      </c>
      <c r="AE5" s="715"/>
    </row>
    <row r="6" spans="1:31" s="716" customFormat="1" ht="24.75" customHeight="1">
      <c r="A6" s="1407" t="s">
        <v>553</v>
      </c>
      <c r="B6" s="1262" t="s">
        <v>543</v>
      </c>
      <c r="C6" s="1410">
        <v>46199</v>
      </c>
      <c r="D6" s="1410"/>
      <c r="E6" s="1409"/>
      <c r="F6" s="1408"/>
      <c r="G6" s="1249"/>
      <c r="H6" s="1515">
        <v>31</v>
      </c>
      <c r="I6" s="372" t="s">
        <v>545</v>
      </c>
      <c r="J6" s="1062" t="s">
        <v>30</v>
      </c>
      <c r="K6" s="1516"/>
      <c r="L6" s="1409"/>
      <c r="M6" s="372" t="s">
        <v>110</v>
      </c>
      <c r="N6" s="995">
        <v>73945</v>
      </c>
      <c r="O6" s="372" t="s">
        <v>110</v>
      </c>
      <c r="P6" s="708" t="s">
        <v>32</v>
      </c>
      <c r="Q6" s="1517"/>
      <c r="R6" s="703"/>
      <c r="S6" s="1517"/>
      <c r="T6" s="1517"/>
      <c r="U6" s="1517"/>
      <c r="V6" s="1518">
        <v>5923</v>
      </c>
      <c r="W6" s="1234"/>
      <c r="X6" s="1519">
        <f>SUM(V6-W6)</f>
        <v>5923</v>
      </c>
      <c r="Y6" s="1250">
        <f>IFERROR($W6/$V6, 0)</f>
        <v>0</v>
      </c>
      <c r="Z6" s="1517"/>
      <c r="AA6" s="698">
        <v>0</v>
      </c>
      <c r="AB6" s="698">
        <v>0</v>
      </c>
      <c r="AC6" s="1060">
        <v>0</v>
      </c>
      <c r="AD6" s="1047" t="s">
        <v>551</v>
      </c>
      <c r="AE6" s="715"/>
    </row>
    <row r="7" spans="1:31" s="716" customFormat="1" ht="24.75" customHeight="1">
      <c r="A7" s="1407" t="s">
        <v>554</v>
      </c>
      <c r="B7" s="1262" t="s">
        <v>543</v>
      </c>
      <c r="C7" s="1410">
        <v>46199</v>
      </c>
      <c r="D7" s="1410"/>
      <c r="E7" s="1409"/>
      <c r="F7" s="1408"/>
      <c r="G7" s="1249"/>
      <c r="H7" s="1515">
        <v>93</v>
      </c>
      <c r="I7" s="372" t="s">
        <v>545</v>
      </c>
      <c r="J7" s="1062" t="s">
        <v>30</v>
      </c>
      <c r="K7" s="1516"/>
      <c r="L7" s="1409"/>
      <c r="M7" s="372" t="s">
        <v>110</v>
      </c>
      <c r="N7" s="995">
        <v>111096</v>
      </c>
      <c r="O7" s="372" t="s">
        <v>110</v>
      </c>
      <c r="P7" s="708" t="s">
        <v>32</v>
      </c>
      <c r="Q7" s="1517"/>
      <c r="R7" s="703"/>
      <c r="S7" s="1517"/>
      <c r="T7" s="1517"/>
      <c r="U7" s="1517"/>
      <c r="V7" s="1518">
        <v>9483</v>
      </c>
      <c r="W7" s="1234"/>
      <c r="X7" s="1519">
        <f>SUM(V7-W7)</f>
        <v>9483</v>
      </c>
      <c r="Y7" s="1250">
        <f>IFERROR($W7/$V7, 0)</f>
        <v>0</v>
      </c>
      <c r="Z7" s="1517"/>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15">
        <v>73</v>
      </c>
      <c r="I8" s="372" t="s">
        <v>545</v>
      </c>
      <c r="J8" s="1062" t="s">
        <v>30</v>
      </c>
      <c r="K8" s="1516"/>
      <c r="L8" s="1409"/>
      <c r="M8" s="372" t="s">
        <v>110</v>
      </c>
      <c r="N8" s="995">
        <v>132347.5</v>
      </c>
      <c r="O8" s="372" t="s">
        <v>110</v>
      </c>
      <c r="P8" s="708" t="s">
        <v>32</v>
      </c>
      <c r="Q8" s="1517">
        <v>46149</v>
      </c>
      <c r="R8" s="703"/>
      <c r="S8" s="1517"/>
      <c r="T8" s="1517"/>
      <c r="U8" s="1517"/>
      <c r="V8" s="1518">
        <v>11206</v>
      </c>
      <c r="W8" s="1234"/>
      <c r="X8" s="1519">
        <f>SUM(V8-W8)</f>
        <v>11206</v>
      </c>
      <c r="Y8" s="1250">
        <f>IFERROR($W8/$V8, 0)</f>
        <v>0</v>
      </c>
      <c r="Z8" s="1517"/>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15">
        <v>79</v>
      </c>
      <c r="I9" s="372" t="s">
        <v>545</v>
      </c>
      <c r="J9" s="1062" t="s">
        <v>30</v>
      </c>
      <c r="K9" s="1516"/>
      <c r="L9" s="1409"/>
      <c r="M9" s="372" t="s">
        <v>110</v>
      </c>
      <c r="N9" s="995">
        <v>100208</v>
      </c>
      <c r="O9" s="372" t="s">
        <v>110</v>
      </c>
      <c r="P9" s="708" t="s">
        <v>32</v>
      </c>
      <c r="Q9" s="1517"/>
      <c r="R9" s="703"/>
      <c r="S9" s="1517"/>
      <c r="T9" s="1517"/>
      <c r="U9" s="1517"/>
      <c r="V9" s="1518">
        <v>8175</v>
      </c>
      <c r="W9" s="1234"/>
      <c r="X9" s="1519">
        <f>SUM(V9-W9)</f>
        <v>8175</v>
      </c>
      <c r="Y9" s="1250">
        <f>IFERROR($W9/$V9, 0)</f>
        <v>0</v>
      </c>
      <c r="Z9" s="1517"/>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15">
        <v>110</v>
      </c>
      <c r="I10" s="372" t="s">
        <v>545</v>
      </c>
      <c r="J10" s="1062" t="s">
        <v>30</v>
      </c>
      <c r="K10" s="1516"/>
      <c r="L10" s="1409"/>
      <c r="M10" s="372" t="s">
        <v>110</v>
      </c>
      <c r="N10" s="995">
        <v>101920.5</v>
      </c>
      <c r="O10" s="372" t="s">
        <v>110</v>
      </c>
      <c r="P10" s="708" t="s">
        <v>32</v>
      </c>
      <c r="Q10" s="1517"/>
      <c r="R10" s="703"/>
      <c r="S10" s="1517"/>
      <c r="T10" s="1517"/>
      <c r="U10" s="1517"/>
      <c r="V10" s="1518">
        <v>8444</v>
      </c>
      <c r="W10" s="1234"/>
      <c r="X10" s="1519">
        <f>SUM(V10-W10)</f>
        <v>8444</v>
      </c>
      <c r="Y10" s="1250">
        <f>IFERROR($W10/$V10, 0)</f>
        <v>0</v>
      </c>
      <c r="Z10" s="1517"/>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15">
        <v>91</v>
      </c>
      <c r="I11" s="372" t="s">
        <v>545</v>
      </c>
      <c r="J11" s="1062" t="s">
        <v>30</v>
      </c>
      <c r="K11" s="1516"/>
      <c r="L11" s="1409"/>
      <c r="M11" s="372" t="s">
        <v>110</v>
      </c>
      <c r="N11" s="995">
        <v>111633.5</v>
      </c>
      <c r="O11" s="372" t="s">
        <v>110</v>
      </c>
      <c r="P11" s="708" t="s">
        <v>32</v>
      </c>
      <c r="Q11" s="1517"/>
      <c r="R11" s="703"/>
      <c r="S11" s="1517"/>
      <c r="T11" s="1517"/>
      <c r="U11" s="1517"/>
      <c r="V11" s="1518">
        <v>9431</v>
      </c>
      <c r="W11" s="1234"/>
      <c r="X11" s="1519">
        <f>SUM(V11-W11)</f>
        <v>9431</v>
      </c>
      <c r="Y11" s="1250">
        <f>IFERROR($W11/$V11, 0)</f>
        <v>0</v>
      </c>
      <c r="Z11" s="1517"/>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15">
        <v>76</v>
      </c>
      <c r="I12" s="372" t="s">
        <v>545</v>
      </c>
      <c r="J12" s="1062" t="s">
        <v>30</v>
      </c>
      <c r="K12" s="1516"/>
      <c r="L12" s="1409"/>
      <c r="M12" s="372" t="s">
        <v>110</v>
      </c>
      <c r="N12" s="995">
        <v>67567.5</v>
      </c>
      <c r="O12" s="372" t="s">
        <v>110</v>
      </c>
      <c r="P12" s="708" t="s">
        <v>32</v>
      </c>
      <c r="Q12" s="1517"/>
      <c r="R12" s="703"/>
      <c r="S12" s="1517"/>
      <c r="T12" s="1517"/>
      <c r="U12" s="1517"/>
      <c r="V12" s="1518">
        <v>5460</v>
      </c>
      <c r="W12" s="1234"/>
      <c r="X12" s="1519">
        <f>SUM(V12-W12)</f>
        <v>5460</v>
      </c>
      <c r="Y12" s="1250">
        <f>IFERROR($W12/$V12, 0)</f>
        <v>0</v>
      </c>
      <c r="Z12" s="1517"/>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15">
        <v>51</v>
      </c>
      <c r="I13" s="372" t="s">
        <v>545</v>
      </c>
      <c r="J13" s="1062" t="s">
        <v>30</v>
      </c>
      <c r="K13" s="1516"/>
      <c r="L13" s="1409"/>
      <c r="M13" s="372" t="s">
        <v>110</v>
      </c>
      <c r="N13" s="995">
        <v>97514.75</v>
      </c>
      <c r="O13" s="372" t="s">
        <v>110</v>
      </c>
      <c r="P13" s="708" t="s">
        <v>32</v>
      </c>
      <c r="Q13" s="1517"/>
      <c r="R13" s="703"/>
      <c r="S13" s="1517"/>
      <c r="T13" s="1517"/>
      <c r="U13" s="1517"/>
      <c r="V13" s="1518">
        <v>7958</v>
      </c>
      <c r="W13" s="1234"/>
      <c r="X13" s="1519">
        <f>SUM(V13-W13)</f>
        <v>7958</v>
      </c>
      <c r="Y13" s="1250">
        <f>IFERROR($W13/$V13, 0)</f>
        <v>0</v>
      </c>
      <c r="Z13" s="1517"/>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15">
        <v>63</v>
      </c>
      <c r="I14" s="372" t="s">
        <v>545</v>
      </c>
      <c r="J14" s="1062" t="s">
        <v>30</v>
      </c>
      <c r="K14" s="1516"/>
      <c r="L14" s="1409"/>
      <c r="M14" s="372" t="s">
        <v>110</v>
      </c>
      <c r="N14" s="995">
        <v>54827.5</v>
      </c>
      <c r="O14" s="372" t="s">
        <v>110</v>
      </c>
      <c r="P14" s="708" t="s">
        <v>32</v>
      </c>
      <c r="Q14" s="1517"/>
      <c r="R14" s="703"/>
      <c r="S14" s="1517"/>
      <c r="T14" s="1517"/>
      <c r="U14" s="1517"/>
      <c r="V14" s="1518">
        <v>4414</v>
      </c>
      <c r="W14" s="1234"/>
      <c r="X14" s="1519">
        <f>SUM(V14-W14)</f>
        <v>4414</v>
      </c>
      <c r="Y14" s="1250">
        <f>IFERROR($W14/$V14, 0)</f>
        <v>0</v>
      </c>
      <c r="Z14" s="1517"/>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15">
        <v>42</v>
      </c>
      <c r="I15" s="372" t="s">
        <v>545</v>
      </c>
      <c r="J15" s="1062" t="s">
        <v>30</v>
      </c>
      <c r="K15" s="1516"/>
      <c r="L15" s="1409"/>
      <c r="M15" s="372" t="s">
        <v>110</v>
      </c>
      <c r="N15" s="995">
        <v>101724.5</v>
      </c>
      <c r="O15" s="372" t="s">
        <v>110</v>
      </c>
      <c r="P15" s="708" t="s">
        <v>32</v>
      </c>
      <c r="Q15" s="1517"/>
      <c r="R15" s="703"/>
      <c r="S15" s="1517"/>
      <c r="T15" s="1517"/>
      <c r="U15" s="1517"/>
      <c r="V15" s="1518">
        <v>7993</v>
      </c>
      <c r="W15" s="1234"/>
      <c r="X15" s="1519">
        <f>SUM(V15-W15)</f>
        <v>7993</v>
      </c>
      <c r="Y15" s="1250">
        <f>IFERROR($W15/$V15, 0)</f>
        <v>0</v>
      </c>
      <c r="Z15" s="1517"/>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15">
        <v>67</v>
      </c>
      <c r="I16" s="372" t="s">
        <v>545</v>
      </c>
      <c r="J16" s="1062" t="s">
        <v>30</v>
      </c>
      <c r="K16" s="1516"/>
      <c r="L16" s="1409"/>
      <c r="M16" s="372" t="s">
        <v>110</v>
      </c>
      <c r="N16" s="995">
        <v>95128</v>
      </c>
      <c r="O16" s="372" t="s">
        <v>110</v>
      </c>
      <c r="P16" s="708" t="s">
        <v>32</v>
      </c>
      <c r="Q16" s="1517"/>
      <c r="R16" s="703"/>
      <c r="S16" s="1517"/>
      <c r="T16" s="1517"/>
      <c r="U16" s="1517"/>
      <c r="V16" s="1518">
        <v>7857</v>
      </c>
      <c r="W16" s="1234"/>
      <c r="X16" s="1519">
        <f>SUM(V16-W16)</f>
        <v>7857</v>
      </c>
      <c r="Y16" s="1250">
        <f>IFERROR($W16/$V16, 0)</f>
        <v>0</v>
      </c>
      <c r="Z16" s="1517"/>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15">
        <v>91</v>
      </c>
      <c r="I17" s="372" t="s">
        <v>545</v>
      </c>
      <c r="J17" s="1062" t="s">
        <v>30</v>
      </c>
      <c r="K17" s="1516"/>
      <c r="L17" s="1409"/>
      <c r="M17" s="372" t="s">
        <v>110</v>
      </c>
      <c r="N17" s="995">
        <v>72668.5</v>
      </c>
      <c r="O17" s="372" t="s">
        <v>110</v>
      </c>
      <c r="P17" s="708" t="s">
        <v>32</v>
      </c>
      <c r="Q17" s="1517"/>
      <c r="R17" s="703"/>
      <c r="S17" s="1517"/>
      <c r="T17" s="1517"/>
      <c r="U17" s="1517"/>
      <c r="V17" s="1518">
        <v>5934</v>
      </c>
      <c r="W17" s="1234"/>
      <c r="X17" s="1519">
        <f>SUM(V17-W17)</f>
        <v>5934</v>
      </c>
      <c r="Y17" s="1250">
        <f>IFERROR($W17/$V17, 0)</f>
        <v>0</v>
      </c>
      <c r="Z17" s="1517"/>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15">
        <v>88</v>
      </c>
      <c r="I18" s="372" t="s">
        <v>545</v>
      </c>
      <c r="J18" s="1062" t="s">
        <v>30</v>
      </c>
      <c r="K18" s="1516"/>
      <c r="L18" s="1409"/>
      <c r="M18" s="372" t="s">
        <v>110</v>
      </c>
      <c r="N18" s="995">
        <v>96607</v>
      </c>
      <c r="O18" s="372" t="s">
        <v>110</v>
      </c>
      <c r="P18" s="708" t="s">
        <v>32</v>
      </c>
      <c r="Q18" s="1517"/>
      <c r="R18" s="703"/>
      <c r="S18" s="1517"/>
      <c r="T18" s="1517"/>
      <c r="U18" s="1517"/>
      <c r="V18" s="1518">
        <v>7623</v>
      </c>
      <c r="W18" s="1234"/>
      <c r="X18" s="1519">
        <f>SUM(V18-W18)</f>
        <v>7623</v>
      </c>
      <c r="Y18" s="1250">
        <f>IFERROR($W18/$V18, 0)</f>
        <v>0</v>
      </c>
      <c r="Z18" s="1517"/>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15">
        <v>75</v>
      </c>
      <c r="I19" s="372" t="s">
        <v>545</v>
      </c>
      <c r="J19" s="1062" t="s">
        <v>30</v>
      </c>
      <c r="K19" s="1516"/>
      <c r="L19" s="1409"/>
      <c r="M19" s="372" t="s">
        <v>110</v>
      </c>
      <c r="N19" s="995">
        <v>95477</v>
      </c>
      <c r="O19" s="372" t="s">
        <v>110</v>
      </c>
      <c r="P19" s="708" t="s">
        <v>32</v>
      </c>
      <c r="Q19" s="1517"/>
      <c r="R19" s="703"/>
      <c r="S19" s="1517"/>
      <c r="T19" s="1517"/>
      <c r="U19" s="1517"/>
      <c r="V19" s="1518">
        <v>7966</v>
      </c>
      <c r="W19" s="1234"/>
      <c r="X19" s="1519">
        <f>SUM(V19-W19)</f>
        <v>7966</v>
      </c>
      <c r="Y19" s="1250">
        <f>IFERROR($W19/$V19, 0)</f>
        <v>0</v>
      </c>
      <c r="Z19" s="1517"/>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15">
        <v>97</v>
      </c>
      <c r="I20" s="372" t="s">
        <v>545</v>
      </c>
      <c r="J20" s="1062" t="s">
        <v>30</v>
      </c>
      <c r="K20" s="1516"/>
      <c r="L20" s="1409"/>
      <c r="M20" s="372" t="s">
        <v>110</v>
      </c>
      <c r="N20" s="995">
        <v>94688.5</v>
      </c>
      <c r="O20" s="372" t="s">
        <v>110</v>
      </c>
      <c r="P20" s="708" t="s">
        <v>32</v>
      </c>
      <c r="Q20" s="1517"/>
      <c r="R20" s="703"/>
      <c r="S20" s="1517"/>
      <c r="T20" s="1517"/>
      <c r="U20" s="1517"/>
      <c r="V20" s="1518">
        <v>7856</v>
      </c>
      <c r="W20" s="1234"/>
      <c r="X20" s="1519">
        <f>SUM(V20-W20)</f>
        <v>7856</v>
      </c>
      <c r="Y20" s="1250">
        <f>IFERROR($W20/$V20, 0)</f>
        <v>0</v>
      </c>
      <c r="Z20" s="1517"/>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15">
        <v>65</v>
      </c>
      <c r="I21" s="372" t="s">
        <v>545</v>
      </c>
      <c r="J21" s="1062" t="s">
        <v>30</v>
      </c>
      <c r="K21" s="1516"/>
      <c r="L21" s="1409"/>
      <c r="M21" s="372" t="s">
        <v>110</v>
      </c>
      <c r="N21" s="995">
        <v>97700</v>
      </c>
      <c r="O21" s="372" t="s">
        <v>110</v>
      </c>
      <c r="P21" s="708" t="s">
        <v>32</v>
      </c>
      <c r="Q21" s="1517"/>
      <c r="R21" s="703"/>
      <c r="S21" s="1517"/>
      <c r="T21" s="1517"/>
      <c r="U21" s="1517"/>
      <c r="V21" s="1518">
        <v>8047</v>
      </c>
      <c r="W21" s="1234"/>
      <c r="X21" s="1519">
        <f>SUM(V21-W21)</f>
        <v>8047</v>
      </c>
      <c r="Y21" s="1250">
        <f>IFERROR($W21/$V21, 0)</f>
        <v>0</v>
      </c>
      <c r="Z21" s="1517"/>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15">
        <v>51</v>
      </c>
      <c r="I22" s="372" t="s">
        <v>545</v>
      </c>
      <c r="J22" s="1062" t="s">
        <v>30</v>
      </c>
      <c r="K22" s="1516"/>
      <c r="L22" s="1409"/>
      <c r="M22" s="372" t="s">
        <v>110</v>
      </c>
      <c r="N22" s="995">
        <v>91700</v>
      </c>
      <c r="O22" s="372" t="s">
        <v>110</v>
      </c>
      <c r="P22" s="708" t="s">
        <v>32</v>
      </c>
      <c r="Q22" s="1517"/>
      <c r="R22" s="703"/>
      <c r="S22" s="1517"/>
      <c r="T22" s="1517"/>
      <c r="U22" s="1517"/>
      <c r="V22" s="1518">
        <v>7529</v>
      </c>
      <c r="W22" s="1234"/>
      <c r="X22" s="1519">
        <f>SUM(V22-W22)</f>
        <v>7529</v>
      </c>
      <c r="Y22" s="1250">
        <f>IFERROR($W22/$V22, 0)</f>
        <v>0</v>
      </c>
      <c r="Z22" s="1517"/>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15">
        <v>67</v>
      </c>
      <c r="I23" s="372" t="s">
        <v>545</v>
      </c>
      <c r="J23" s="1062" t="s">
        <v>30</v>
      </c>
      <c r="K23" s="1516"/>
      <c r="L23" s="1409"/>
      <c r="M23" s="372" t="s">
        <v>110</v>
      </c>
      <c r="N23" s="995">
        <v>100866</v>
      </c>
      <c r="O23" s="372" t="s">
        <v>110</v>
      </c>
      <c r="P23" s="708" t="s">
        <v>32</v>
      </c>
      <c r="Q23" s="1517"/>
      <c r="R23" s="703"/>
      <c r="S23" s="1517"/>
      <c r="T23" s="1517"/>
      <c r="U23" s="1517"/>
      <c r="V23" s="1518">
        <v>9021</v>
      </c>
      <c r="W23" s="1234"/>
      <c r="X23" s="1519">
        <f>SUM(V23-W23)</f>
        <v>9021</v>
      </c>
      <c r="Y23" s="1250">
        <f>IFERROR($W23/$V23, 0)</f>
        <v>0</v>
      </c>
      <c r="Z23" s="1517"/>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15">
        <v>93</v>
      </c>
      <c r="I24" s="372" t="s">
        <v>545</v>
      </c>
      <c r="J24" s="1062" t="s">
        <v>30</v>
      </c>
      <c r="K24" s="1516"/>
      <c r="L24" s="1409"/>
      <c r="M24" s="372" t="s">
        <v>110</v>
      </c>
      <c r="N24" s="995">
        <v>104934</v>
      </c>
      <c r="O24" s="372" t="s">
        <v>110</v>
      </c>
      <c r="P24" s="708" t="s">
        <v>32</v>
      </c>
      <c r="Q24" s="1517"/>
      <c r="R24" s="703"/>
      <c r="S24" s="1517"/>
      <c r="T24" s="1517"/>
      <c r="U24" s="1517"/>
      <c r="V24" s="1518">
        <v>8701</v>
      </c>
      <c r="W24" s="1234"/>
      <c r="X24" s="1519">
        <f>SUM(V24-W24)</f>
        <v>8701</v>
      </c>
      <c r="Y24" s="1250">
        <f>IFERROR($W24/$V24, 0)</f>
        <v>0</v>
      </c>
      <c r="Z24" s="1517"/>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15">
        <v>28</v>
      </c>
      <c r="I25" s="372" t="s">
        <v>545</v>
      </c>
      <c r="J25" s="1062" t="s">
        <v>30</v>
      </c>
      <c r="K25" s="1516"/>
      <c r="L25" s="1409"/>
      <c r="M25" s="372" t="s">
        <v>110</v>
      </c>
      <c r="N25" s="995">
        <v>73691.5</v>
      </c>
      <c r="O25" s="372" t="s">
        <v>110</v>
      </c>
      <c r="P25" s="708" t="s">
        <v>32</v>
      </c>
      <c r="Q25" s="1517"/>
      <c r="R25" s="703"/>
      <c r="S25" s="1517"/>
      <c r="T25" s="1517"/>
      <c r="U25" s="1517"/>
      <c r="V25" s="1518">
        <v>6042</v>
      </c>
      <c r="W25" s="1234"/>
      <c r="X25" s="1519">
        <f>SUM(V25-W25)</f>
        <v>6042</v>
      </c>
      <c r="Y25" s="1250">
        <f>IFERROR($W25/$V25, 0)</f>
        <v>0</v>
      </c>
      <c r="Z25" s="1517"/>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15">
        <v>70</v>
      </c>
      <c r="I26" s="372" t="s">
        <v>545</v>
      </c>
      <c r="J26" s="1062" t="s">
        <v>30</v>
      </c>
      <c r="K26" s="1516"/>
      <c r="L26" s="1409"/>
      <c r="M26" s="372" t="s">
        <v>110</v>
      </c>
      <c r="N26" s="995">
        <v>99590</v>
      </c>
      <c r="O26" s="372" t="s">
        <v>110</v>
      </c>
      <c r="P26" s="708" t="s">
        <v>32</v>
      </c>
      <c r="Q26" s="1517"/>
      <c r="R26" s="703"/>
      <c r="S26" s="1517"/>
      <c r="T26" s="1517"/>
      <c r="U26" s="1517"/>
      <c r="V26" s="1518">
        <v>8201</v>
      </c>
      <c r="W26" s="1234"/>
      <c r="X26" s="1519">
        <f>SUM(V26-W26)</f>
        <v>8201</v>
      </c>
      <c r="Y26" s="1250">
        <f>IFERROR($W26/$V26, 0)</f>
        <v>0</v>
      </c>
      <c r="Z26" s="1517"/>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15">
        <v>91</v>
      </c>
      <c r="I27" s="372" t="s">
        <v>545</v>
      </c>
      <c r="J27" s="1062" t="s">
        <v>30</v>
      </c>
      <c r="K27" s="1516"/>
      <c r="L27" s="1409"/>
      <c r="M27" s="372" t="s">
        <v>110</v>
      </c>
      <c r="N27" s="995">
        <v>103644.5</v>
      </c>
      <c r="O27" s="372" t="s">
        <v>110</v>
      </c>
      <c r="P27" s="708" t="s">
        <v>32</v>
      </c>
      <c r="Q27" s="1517"/>
      <c r="R27" s="703"/>
      <c r="S27" s="1517"/>
      <c r="T27" s="1517"/>
      <c r="U27" s="1517"/>
      <c r="V27" s="1518">
        <v>8384</v>
      </c>
      <c r="W27" s="1234"/>
      <c r="X27" s="1519">
        <f>SUM(V27-W27)</f>
        <v>8384</v>
      </c>
      <c r="Y27" s="1250">
        <f>IFERROR($W27/$V27, 0)</f>
        <v>0</v>
      </c>
      <c r="Z27" s="1517"/>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15">
        <v>86</v>
      </c>
      <c r="I28" s="372" t="s">
        <v>545</v>
      </c>
      <c r="J28" s="1062" t="s">
        <v>30</v>
      </c>
      <c r="K28" s="1516"/>
      <c r="L28" s="1409"/>
      <c r="M28" s="372" t="s">
        <v>110</v>
      </c>
      <c r="N28" s="995">
        <v>97386.5</v>
      </c>
      <c r="O28" s="372" t="s">
        <v>110</v>
      </c>
      <c r="P28" s="708" t="s">
        <v>32</v>
      </c>
      <c r="Q28" s="1517"/>
      <c r="R28" s="703"/>
      <c r="S28" s="1517"/>
      <c r="T28" s="1517"/>
      <c r="U28" s="1517"/>
      <c r="V28" s="1518">
        <v>7996</v>
      </c>
      <c r="W28" s="1234"/>
      <c r="X28" s="1519">
        <f>SUM(V28-W28)</f>
        <v>7996</v>
      </c>
      <c r="Y28" s="1250">
        <f>IFERROR($W28/$V28, 0)</f>
        <v>0</v>
      </c>
      <c r="Z28" s="1517"/>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15">
        <v>40</v>
      </c>
      <c r="I29" s="372" t="s">
        <v>545</v>
      </c>
      <c r="J29" s="1062" t="s">
        <v>30</v>
      </c>
      <c r="K29" s="1516"/>
      <c r="L29" s="1409"/>
      <c r="M29" s="372" t="s">
        <v>110</v>
      </c>
      <c r="N29" s="995">
        <v>91774</v>
      </c>
      <c r="O29" s="372" t="s">
        <v>110</v>
      </c>
      <c r="P29" s="708" t="s">
        <v>32</v>
      </c>
      <c r="Q29" s="1517"/>
      <c r="R29" s="703"/>
      <c r="S29" s="1517"/>
      <c r="T29" s="1517"/>
      <c r="U29" s="1517"/>
      <c r="V29" s="1518">
        <v>7530</v>
      </c>
      <c r="W29" s="1234"/>
      <c r="X29" s="1519">
        <f>SUM(V29-W29)</f>
        <v>7530</v>
      </c>
      <c r="Y29" s="1250">
        <f>IFERROR($W29/$V29, 0)</f>
        <v>0</v>
      </c>
      <c r="Z29" s="1517"/>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15">
        <v>88</v>
      </c>
      <c r="I30" s="372" t="s">
        <v>545</v>
      </c>
      <c r="J30" s="1062" t="s">
        <v>30</v>
      </c>
      <c r="K30" s="1516"/>
      <c r="L30" s="1409"/>
      <c r="M30" s="372" t="s">
        <v>110</v>
      </c>
      <c r="N30" s="995">
        <v>81059.5</v>
      </c>
      <c r="O30" s="372" t="s">
        <v>110</v>
      </c>
      <c r="P30" s="708" t="s">
        <v>32</v>
      </c>
      <c r="Q30" s="1517"/>
      <c r="R30" s="703"/>
      <c r="S30" s="1517"/>
      <c r="T30" s="1517"/>
      <c r="U30" s="1517"/>
      <c r="V30" s="1518">
        <v>6647</v>
      </c>
      <c r="W30" s="1234"/>
      <c r="X30" s="1519">
        <f>SUM(V30-W30)</f>
        <v>6647</v>
      </c>
      <c r="Y30" s="1250">
        <f>IFERROR($W30/$V30, 0)</f>
        <v>0</v>
      </c>
      <c r="Z30" s="1517"/>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15">
        <v>88</v>
      </c>
      <c r="I31" s="372" t="s">
        <v>545</v>
      </c>
      <c r="J31" s="1062" t="s">
        <v>30</v>
      </c>
      <c r="K31" s="1516"/>
      <c r="L31" s="1409"/>
      <c r="M31" s="372" t="s">
        <v>110</v>
      </c>
      <c r="N31" s="995">
        <v>106600</v>
      </c>
      <c r="O31" s="372" t="s">
        <v>110</v>
      </c>
      <c r="P31" s="708" t="s">
        <v>32</v>
      </c>
      <c r="Q31" s="1517"/>
      <c r="R31" s="703"/>
      <c r="S31" s="1517"/>
      <c r="T31" s="1517"/>
      <c r="U31" s="1517"/>
      <c r="V31" s="1518">
        <v>8787</v>
      </c>
      <c r="W31" s="1234"/>
      <c r="X31" s="1519">
        <f>SUM(V31-W31)</f>
        <v>8787</v>
      </c>
      <c r="Y31" s="1250">
        <f>IFERROR($W31/$V31, 0)</f>
        <v>0</v>
      </c>
      <c r="Z31" s="1517"/>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15">
        <v>0</v>
      </c>
      <c r="I32" s="372" t="s">
        <v>545</v>
      </c>
      <c r="J32" s="1062" t="s">
        <v>30</v>
      </c>
      <c r="K32" s="1516"/>
      <c r="L32" s="1409"/>
      <c r="M32" s="372" t="s">
        <v>110</v>
      </c>
      <c r="N32" s="995">
        <v>65477.3</v>
      </c>
      <c r="O32" s="372" t="s">
        <v>110</v>
      </c>
      <c r="P32" s="708" t="s">
        <v>32</v>
      </c>
      <c r="Q32" s="1517"/>
      <c r="R32" s="703"/>
      <c r="S32" s="1517"/>
      <c r="T32" s="1517"/>
      <c r="U32" s="1517"/>
      <c r="V32" s="1518">
        <v>5318</v>
      </c>
      <c r="W32" s="1234"/>
      <c r="X32" s="1519">
        <f>SUM(V32-W32)</f>
        <v>5318</v>
      </c>
      <c r="Y32" s="1250">
        <f>IFERROR($W32/$V32, 0)</f>
        <v>0</v>
      </c>
      <c r="Z32" s="1517"/>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3" si="3">SUM(V44-W44)</f>
        <v>427</v>
      </c>
      <c r="Y44" s="365">
        <f t="shared" ref="Y44:Y83" si="4">IFERROR($W44/$V44, 0)</f>
        <v>0.83583237216455208</v>
      </c>
      <c r="Z44" s="703">
        <v>45973</v>
      </c>
      <c r="AA44" s="698">
        <v>0</v>
      </c>
      <c r="AB44" s="698">
        <v>0</v>
      </c>
      <c r="AC44" s="704">
        <v>2601</v>
      </c>
      <c r="AD44" s="699" t="s">
        <v>601</v>
      </c>
      <c r="AE44" s="726"/>
      <c r="AF44" s="725"/>
    </row>
    <row r="45" spans="1:115" ht="24.75" customHeight="1">
      <c r="A45" s="730" t="s">
        <v>602</v>
      </c>
      <c r="B45" s="377" t="s">
        <v>34</v>
      </c>
      <c r="C45" s="690">
        <v>46249</v>
      </c>
      <c r="D45" s="700" t="s">
        <v>54</v>
      </c>
      <c r="E45" s="700">
        <v>46139</v>
      </c>
      <c r="F45" s="701"/>
      <c r="G45" s="700" t="s">
        <v>603</v>
      </c>
      <c r="H45" s="702">
        <v>52</v>
      </c>
      <c r="I45" s="1059" t="s">
        <v>604</v>
      </c>
      <c r="J45" s="1062" t="s">
        <v>30</v>
      </c>
      <c r="K45" s="692"/>
      <c r="L45" s="700"/>
      <c r="M45" s="372" t="s">
        <v>110</v>
      </c>
      <c r="N45" s="706">
        <v>61830</v>
      </c>
      <c r="O45" s="372" t="s">
        <v>110</v>
      </c>
      <c r="P45" s="731" t="s">
        <v>38</v>
      </c>
      <c r="Q45" s="703">
        <v>46136</v>
      </c>
      <c r="R45" s="703"/>
      <c r="S45" s="703"/>
      <c r="T45" s="703"/>
      <c r="U45" s="703"/>
      <c r="V45" s="704">
        <v>5149</v>
      </c>
      <c r="W45" s="732">
        <v>4879</v>
      </c>
      <c r="X45" s="696">
        <f t="shared" si="3"/>
        <v>270</v>
      </c>
      <c r="Y45" s="365">
        <f t="shared" si="4"/>
        <v>0.94756263352107206</v>
      </c>
      <c r="Z45" s="697"/>
      <c r="AA45" s="698">
        <v>0</v>
      </c>
      <c r="AB45" s="698">
        <v>0</v>
      </c>
      <c r="AC45" s="1060">
        <v>0</v>
      </c>
      <c r="AD45" s="699" t="s">
        <v>605</v>
      </c>
      <c r="AE45" s="728"/>
    </row>
    <row r="46" spans="1:115" ht="24.75" customHeight="1">
      <c r="A46" s="689" t="s">
        <v>606</v>
      </c>
      <c r="B46" s="377" t="s">
        <v>34</v>
      </c>
      <c r="C46" s="700">
        <v>46171</v>
      </c>
      <c r="D46" s="700"/>
      <c r="E46" s="700"/>
      <c r="F46" s="701"/>
      <c r="G46" s="700" t="s">
        <v>607</v>
      </c>
      <c r="H46" s="1062">
        <v>70</v>
      </c>
      <c r="I46" s="1059" t="s">
        <v>545</v>
      </c>
      <c r="J46" s="1062" t="s">
        <v>30</v>
      </c>
      <c r="K46" s="692"/>
      <c r="L46" s="700"/>
      <c r="M46" s="372" t="s">
        <v>110</v>
      </c>
      <c r="N46" s="1063">
        <v>80624</v>
      </c>
      <c r="O46" s="372" t="s">
        <v>110</v>
      </c>
      <c r="P46" s="708" t="s">
        <v>32</v>
      </c>
      <c r="Q46" s="703"/>
      <c r="R46" s="703"/>
      <c r="S46" s="703"/>
      <c r="T46" s="703"/>
      <c r="U46" s="703"/>
      <c r="V46" s="671">
        <v>6762</v>
      </c>
      <c r="W46" s="333"/>
      <c r="X46" s="696">
        <f t="shared" si="3"/>
        <v>6762</v>
      </c>
      <c r="Y46" s="365">
        <f t="shared" si="4"/>
        <v>0</v>
      </c>
      <c r="Z46" s="697"/>
      <c r="AA46" s="698">
        <v>0</v>
      </c>
      <c r="AB46" s="698">
        <v>0</v>
      </c>
      <c r="AC46" s="1060">
        <v>0</v>
      </c>
      <c r="AD46" s="699" t="s">
        <v>608</v>
      </c>
      <c r="AE46" s="728"/>
    </row>
    <row r="47" spans="1:115" ht="24.75" customHeight="1">
      <c r="A47" s="1061" t="s">
        <v>609</v>
      </c>
      <c r="B47" s="377" t="s">
        <v>34</v>
      </c>
      <c r="C47" s="360">
        <v>46131</v>
      </c>
      <c r="D47" s="367"/>
      <c r="E47" s="367"/>
      <c r="F47" s="366"/>
      <c r="G47" s="700" t="s">
        <v>610</v>
      </c>
      <c r="H47" s="994">
        <v>2</v>
      </c>
      <c r="I47" s="372" t="s">
        <v>545</v>
      </c>
      <c r="J47" s="1062" t="s">
        <v>30</v>
      </c>
      <c r="K47" s="990"/>
      <c r="L47" s="367"/>
      <c r="M47" s="372" t="s">
        <v>110</v>
      </c>
      <c r="N47" s="995">
        <v>21370</v>
      </c>
      <c r="O47" s="372" t="s">
        <v>110</v>
      </c>
      <c r="P47" s="708" t="s">
        <v>32</v>
      </c>
      <c r="Q47" s="996"/>
      <c r="R47" s="996"/>
      <c r="S47" s="996"/>
      <c r="T47" s="996"/>
      <c r="U47" s="996"/>
      <c r="V47" s="997">
        <v>1782</v>
      </c>
      <c r="W47" s="993"/>
      <c r="X47" s="993">
        <f>SUM(V47-W47)</f>
        <v>1782</v>
      </c>
      <c r="Y47" s="365">
        <f>IFERROR($W47/$V47, 0)</f>
        <v>0</v>
      </c>
      <c r="Z47" s="998"/>
      <c r="AA47" s="698">
        <v>0</v>
      </c>
      <c r="AB47" s="698">
        <v>0</v>
      </c>
      <c r="AC47" s="1060">
        <v>0</v>
      </c>
      <c r="AD47" s="699" t="s">
        <v>611</v>
      </c>
      <c r="AE47" s="728"/>
    </row>
    <row r="48" spans="1:115" ht="24.75" customHeight="1">
      <c r="A48" s="689" t="s">
        <v>612</v>
      </c>
      <c r="B48" s="377" t="s">
        <v>34</v>
      </c>
      <c r="C48" s="700">
        <v>46171</v>
      </c>
      <c r="D48" s="700" t="s">
        <v>54</v>
      </c>
      <c r="E48" s="700">
        <v>46148</v>
      </c>
      <c r="F48" s="701" t="s">
        <v>53</v>
      </c>
      <c r="G48" s="700" t="s">
        <v>613</v>
      </c>
      <c r="H48" s="1062">
        <v>48</v>
      </c>
      <c r="I48" s="372" t="s">
        <v>545</v>
      </c>
      <c r="J48" s="1062" t="s">
        <v>30</v>
      </c>
      <c r="K48" s="692"/>
      <c r="L48" s="700"/>
      <c r="M48" s="372" t="s">
        <v>110</v>
      </c>
      <c r="N48" s="1063">
        <v>54814</v>
      </c>
      <c r="O48" s="372" t="s">
        <v>110</v>
      </c>
      <c r="P48" s="708" t="s">
        <v>32</v>
      </c>
      <c r="Q48" s="703"/>
      <c r="R48" s="703"/>
      <c r="S48" s="703"/>
      <c r="T48" s="703"/>
      <c r="U48" s="703"/>
      <c r="V48" s="671">
        <v>4515</v>
      </c>
      <c r="W48" s="333"/>
      <c r="X48" s="696">
        <f t="shared" si="3"/>
        <v>4515</v>
      </c>
      <c r="Y48" s="365">
        <f t="shared" si="4"/>
        <v>0</v>
      </c>
      <c r="Z48" s="697"/>
      <c r="AA48" s="698">
        <v>0</v>
      </c>
      <c r="AB48" s="698">
        <v>0</v>
      </c>
      <c r="AC48" s="1060">
        <v>0</v>
      </c>
      <c r="AD48" s="699" t="s">
        <v>614</v>
      </c>
      <c r="AE48" s="728"/>
    </row>
    <row r="49" spans="1:31" ht="24.75" customHeight="1">
      <c r="A49" s="689" t="s">
        <v>615</v>
      </c>
      <c r="B49" s="377" t="s">
        <v>34</v>
      </c>
      <c r="C49" s="700">
        <v>46171</v>
      </c>
      <c r="D49" s="700"/>
      <c r="E49" s="700"/>
      <c r="F49" s="701"/>
      <c r="G49" s="700" t="s">
        <v>616</v>
      </c>
      <c r="H49" s="1062">
        <v>60</v>
      </c>
      <c r="I49" s="372" t="s">
        <v>545</v>
      </c>
      <c r="J49" s="1062" t="s">
        <v>30</v>
      </c>
      <c r="K49" s="692"/>
      <c r="L49" s="700"/>
      <c r="M49" s="372" t="s">
        <v>110</v>
      </c>
      <c r="N49" s="1063">
        <v>76865.5</v>
      </c>
      <c r="O49" s="372" t="s">
        <v>110</v>
      </c>
      <c r="P49" s="708" t="s">
        <v>32</v>
      </c>
      <c r="Q49" s="703"/>
      <c r="R49" s="703"/>
      <c r="S49" s="703"/>
      <c r="T49" s="703"/>
      <c r="U49" s="703"/>
      <c r="V49" s="671">
        <v>5795</v>
      </c>
      <c r="W49" s="333"/>
      <c r="X49" s="696">
        <f t="shared" si="3"/>
        <v>5795</v>
      </c>
      <c r="Y49" s="365">
        <f t="shared" si="4"/>
        <v>0</v>
      </c>
      <c r="Z49" s="697"/>
      <c r="AA49" s="698">
        <v>0</v>
      </c>
      <c r="AB49" s="698">
        <v>0</v>
      </c>
      <c r="AC49" s="1060">
        <v>0</v>
      </c>
      <c r="AD49" s="699" t="s">
        <v>614</v>
      </c>
      <c r="AE49" s="728"/>
    </row>
    <row r="50" spans="1:31" ht="24.75" customHeight="1">
      <c r="A50" s="743" t="s">
        <v>617</v>
      </c>
      <c r="B50" s="311" t="s">
        <v>34</v>
      </c>
      <c r="C50" s="783">
        <v>46107</v>
      </c>
      <c r="D50" s="700" t="s">
        <v>52</v>
      </c>
      <c r="E50" s="700">
        <v>46118</v>
      </c>
      <c r="F50" s="701" t="s">
        <v>53</v>
      </c>
      <c r="G50" s="700" t="s">
        <v>618</v>
      </c>
      <c r="H50" s="702">
        <v>20</v>
      </c>
      <c r="I50" s="372" t="s">
        <v>545</v>
      </c>
      <c r="J50" s="1062" t="s">
        <v>30</v>
      </c>
      <c r="K50" s="692"/>
      <c r="L50" s="700">
        <v>46120</v>
      </c>
      <c r="M50" s="372" t="s">
        <v>110</v>
      </c>
      <c r="N50" s="706">
        <v>23501</v>
      </c>
      <c r="O50" s="372" t="s">
        <v>110</v>
      </c>
      <c r="P50" s="708" t="s">
        <v>35</v>
      </c>
      <c r="Q50" s="703">
        <v>46118</v>
      </c>
      <c r="R50" s="703"/>
      <c r="S50" s="703"/>
      <c r="T50" s="703"/>
      <c r="U50" s="703"/>
      <c r="V50" s="704">
        <v>1831</v>
      </c>
      <c r="W50" s="696">
        <v>1322</v>
      </c>
      <c r="X50" s="696">
        <f t="shared" si="3"/>
        <v>509</v>
      </c>
      <c r="Y50" s="365">
        <f t="shared" si="4"/>
        <v>0.72200983069361002</v>
      </c>
      <c r="Z50" s="697"/>
      <c r="AA50" s="698">
        <v>0</v>
      </c>
      <c r="AB50" s="698">
        <v>0</v>
      </c>
      <c r="AC50" s="1060">
        <v>0</v>
      </c>
      <c r="AD50" s="699" t="s">
        <v>619</v>
      </c>
      <c r="AE50" s="728"/>
    </row>
    <row r="51" spans="1:31" ht="24.75" customHeight="1">
      <c r="A51" s="1422" t="s">
        <v>620</v>
      </c>
      <c r="B51" s="377" t="s">
        <v>34</v>
      </c>
      <c r="C51" s="1410">
        <v>46191</v>
      </c>
      <c r="D51" s="1409" t="s">
        <v>471</v>
      </c>
      <c r="E51" s="1409">
        <v>46142</v>
      </c>
      <c r="F51" s="1408" t="s">
        <v>53</v>
      </c>
      <c r="G51" s="1264"/>
      <c r="H51" s="1515">
        <v>58</v>
      </c>
      <c r="I51" s="372" t="s">
        <v>545</v>
      </c>
      <c r="J51" s="1062" t="s">
        <v>30</v>
      </c>
      <c r="K51" s="1516"/>
      <c r="L51" s="1409"/>
      <c r="M51" s="372" t="s">
        <v>110</v>
      </c>
      <c r="N51" s="995">
        <v>56668.15</v>
      </c>
      <c r="O51" s="372" t="s">
        <v>110</v>
      </c>
      <c r="P51" s="708" t="s">
        <v>32</v>
      </c>
      <c r="Q51" s="1517">
        <v>46144</v>
      </c>
      <c r="R51" s="1517"/>
      <c r="S51" s="1517"/>
      <c r="T51" s="1517"/>
      <c r="U51" s="1517"/>
      <c r="V51" s="1518">
        <v>4436</v>
      </c>
      <c r="W51" s="1519">
        <v>525</v>
      </c>
      <c r="X51" s="1519">
        <f>SUM(V51-W51)</f>
        <v>3911</v>
      </c>
      <c r="Y51" s="1250">
        <f>IFERROR($W51/$V51, 0)</f>
        <v>0.11834986474301172</v>
      </c>
      <c r="Z51" s="1520"/>
      <c r="AA51" s="698">
        <v>0</v>
      </c>
      <c r="AB51" s="698">
        <v>0</v>
      </c>
      <c r="AC51" s="1060">
        <v>0</v>
      </c>
      <c r="AD51" s="1251" t="s">
        <v>621</v>
      </c>
      <c r="AE51" s="728"/>
    </row>
    <row r="52" spans="1:31" ht="24.75" customHeight="1">
      <c r="A52" s="1412" t="s">
        <v>622</v>
      </c>
      <c r="B52" s="1066" t="s">
        <v>34</v>
      </c>
      <c r="C52" s="1410">
        <v>46191</v>
      </c>
      <c r="D52" s="1409"/>
      <c r="E52" s="1409"/>
      <c r="F52" s="1408"/>
      <c r="G52" s="1264"/>
      <c r="H52" s="1515">
        <v>61</v>
      </c>
      <c r="I52" s="372" t="s">
        <v>545</v>
      </c>
      <c r="J52" s="1062" t="s">
        <v>30</v>
      </c>
      <c r="K52" s="1516"/>
      <c r="L52" s="1409"/>
      <c r="M52" s="372" t="s">
        <v>110</v>
      </c>
      <c r="N52" s="995">
        <v>44936</v>
      </c>
      <c r="O52" s="372" t="s">
        <v>110</v>
      </c>
      <c r="P52" s="708" t="s">
        <v>32</v>
      </c>
      <c r="Q52" s="1517"/>
      <c r="R52" s="1517"/>
      <c r="S52" s="1517"/>
      <c r="T52" s="1517"/>
      <c r="U52" s="1517"/>
      <c r="V52" s="1518">
        <v>3375</v>
      </c>
      <c r="W52" s="1519"/>
      <c r="X52" s="1519">
        <f>SUM(V52-W52)</f>
        <v>3375</v>
      </c>
      <c r="Y52" s="1250">
        <f>IFERROR($W52/$V52, 0)</f>
        <v>0</v>
      </c>
      <c r="Z52" s="1520"/>
      <c r="AA52" s="698">
        <v>0</v>
      </c>
      <c r="AB52" s="698">
        <v>0</v>
      </c>
      <c r="AC52" s="1060">
        <v>0</v>
      </c>
      <c r="AD52" s="1251" t="s">
        <v>621</v>
      </c>
      <c r="AE52" s="728"/>
    </row>
    <row r="53" spans="1:31" ht="24.75" customHeight="1">
      <c r="A53" s="743" t="s">
        <v>623</v>
      </c>
      <c r="B53" s="1066" t="s">
        <v>34</v>
      </c>
      <c r="C53" s="1410">
        <v>46181</v>
      </c>
      <c r="D53" s="1409"/>
      <c r="E53" s="1409"/>
      <c r="F53" s="1408"/>
      <c r="G53" s="1264"/>
      <c r="H53" s="1515">
        <v>85</v>
      </c>
      <c r="I53" s="372" t="s">
        <v>545</v>
      </c>
      <c r="J53" s="1062" t="s">
        <v>30</v>
      </c>
      <c r="K53" s="1516"/>
      <c r="L53" s="1409"/>
      <c r="M53" s="372" t="s">
        <v>110</v>
      </c>
      <c r="N53" s="995">
        <v>60062</v>
      </c>
      <c r="O53" s="372" t="s">
        <v>110</v>
      </c>
      <c r="P53" s="708" t="s">
        <v>32</v>
      </c>
      <c r="Q53" s="1517"/>
      <c r="R53" s="1517"/>
      <c r="S53" s="1517"/>
      <c r="T53" s="1517"/>
      <c r="U53" s="1517"/>
      <c r="V53" s="1518">
        <v>4380</v>
      </c>
      <c r="W53" s="1519"/>
      <c r="X53" s="1519">
        <f>SUM(V53-W53)</f>
        <v>4380</v>
      </c>
      <c r="Y53" s="1250">
        <f>IFERROR($W53/$V53, 0)</f>
        <v>0</v>
      </c>
      <c r="Z53" s="1520"/>
      <c r="AA53" s="698">
        <v>0</v>
      </c>
      <c r="AB53" s="698">
        <v>0</v>
      </c>
      <c r="AC53" s="1060">
        <v>0</v>
      </c>
      <c r="AD53" s="1251" t="s">
        <v>624</v>
      </c>
      <c r="AE53" s="728"/>
    </row>
    <row r="54" spans="1:31" ht="24.75" customHeight="1">
      <c r="A54" s="1412" t="s">
        <v>625</v>
      </c>
      <c r="B54" s="1066" t="s">
        <v>34</v>
      </c>
      <c r="C54" s="1410">
        <v>46191</v>
      </c>
      <c r="D54" s="1409"/>
      <c r="E54" s="1409"/>
      <c r="F54" s="1408"/>
      <c r="G54" s="1264"/>
      <c r="H54" s="1515">
        <v>86</v>
      </c>
      <c r="I54" s="372" t="s">
        <v>545</v>
      </c>
      <c r="J54" s="1062" t="s">
        <v>30</v>
      </c>
      <c r="K54" s="1516"/>
      <c r="L54" s="1409"/>
      <c r="M54" s="372" t="s">
        <v>110</v>
      </c>
      <c r="N54" s="995">
        <v>64118</v>
      </c>
      <c r="O54" s="372" t="s">
        <v>110</v>
      </c>
      <c r="P54" s="708" t="s">
        <v>32</v>
      </c>
      <c r="Q54" s="1517"/>
      <c r="R54" s="1517"/>
      <c r="S54" s="1517"/>
      <c r="T54" s="1517"/>
      <c r="U54" s="1517"/>
      <c r="V54" s="1518">
        <v>4753</v>
      </c>
      <c r="W54" s="1519"/>
      <c r="X54" s="1519">
        <f>SUM(V54-W54)</f>
        <v>4753</v>
      </c>
      <c r="Y54" s="1250">
        <f>IFERROR($W54/$V54, 0)</f>
        <v>0</v>
      </c>
      <c r="Z54" s="1520"/>
      <c r="AA54" s="698">
        <v>0</v>
      </c>
      <c r="AB54" s="698">
        <v>0</v>
      </c>
      <c r="AC54" s="1060">
        <v>0</v>
      </c>
      <c r="AD54" s="1251" t="s">
        <v>621</v>
      </c>
      <c r="AE54" s="728"/>
    </row>
    <row r="55" spans="1:31" ht="24.75" customHeight="1">
      <c r="A55" s="1412" t="s">
        <v>626</v>
      </c>
      <c r="B55" s="1066" t="s">
        <v>34</v>
      </c>
      <c r="C55" s="1410">
        <v>46191</v>
      </c>
      <c r="D55" s="1409"/>
      <c r="E55" s="1409"/>
      <c r="F55" s="1408"/>
      <c r="G55" s="1264"/>
      <c r="H55" s="1515">
        <v>87</v>
      </c>
      <c r="I55" s="372" t="s">
        <v>545</v>
      </c>
      <c r="J55" s="1062" t="s">
        <v>30</v>
      </c>
      <c r="K55" s="1516"/>
      <c r="L55" s="1409"/>
      <c r="M55" s="372" t="s">
        <v>110</v>
      </c>
      <c r="N55" s="995">
        <v>64040</v>
      </c>
      <c r="O55" s="372" t="s">
        <v>110</v>
      </c>
      <c r="P55" s="708" t="s">
        <v>32</v>
      </c>
      <c r="Q55" s="1517"/>
      <c r="R55" s="1517"/>
      <c r="S55" s="1517"/>
      <c r="T55" s="1517"/>
      <c r="U55" s="1517"/>
      <c r="V55" s="1518">
        <v>4888</v>
      </c>
      <c r="W55" s="1519"/>
      <c r="X55" s="1519">
        <f>SUM(V55-W55)</f>
        <v>4888</v>
      </c>
      <c r="Y55" s="1250">
        <f>IFERROR($W55/$V55, 0)</f>
        <v>0</v>
      </c>
      <c r="Z55" s="1520"/>
      <c r="AA55" s="698">
        <v>0</v>
      </c>
      <c r="AB55" s="698">
        <v>0</v>
      </c>
      <c r="AC55" s="1060">
        <v>0</v>
      </c>
      <c r="AD55" s="1251" t="s">
        <v>621</v>
      </c>
      <c r="AE55" s="728"/>
    </row>
    <row r="56" spans="1:31" ht="24.75" customHeight="1">
      <c r="A56" s="1412" t="s">
        <v>627</v>
      </c>
      <c r="B56" s="1066" t="s">
        <v>34</v>
      </c>
      <c r="C56" s="1410">
        <v>46191</v>
      </c>
      <c r="D56" s="1409"/>
      <c r="E56" s="1409"/>
      <c r="F56" s="1408"/>
      <c r="G56" s="1264"/>
      <c r="H56" s="1515">
        <v>82</v>
      </c>
      <c r="I56" s="372" t="s">
        <v>545</v>
      </c>
      <c r="J56" s="1062" t="s">
        <v>30</v>
      </c>
      <c r="K56" s="1516"/>
      <c r="L56" s="1409"/>
      <c r="M56" s="372" t="s">
        <v>110</v>
      </c>
      <c r="N56" s="995">
        <v>60234</v>
      </c>
      <c r="O56" s="372" t="s">
        <v>110</v>
      </c>
      <c r="P56" s="708" t="s">
        <v>32</v>
      </c>
      <c r="Q56" s="1517"/>
      <c r="R56" s="1517"/>
      <c r="S56" s="1517"/>
      <c r="T56" s="1517"/>
      <c r="U56" s="1517"/>
      <c r="V56" s="1518">
        <v>4497</v>
      </c>
      <c r="W56" s="1519"/>
      <c r="X56" s="1519">
        <f>SUM(V56-W56)</f>
        <v>4497</v>
      </c>
      <c r="Y56" s="1250">
        <f>IFERROR($W56/$V56, 0)</f>
        <v>0</v>
      </c>
      <c r="Z56" s="1520"/>
      <c r="AA56" s="698">
        <v>0</v>
      </c>
      <c r="AB56" s="698">
        <v>0</v>
      </c>
      <c r="AC56" s="1060">
        <v>0</v>
      </c>
      <c r="AD56" s="1251" t="s">
        <v>621</v>
      </c>
      <c r="AE56" s="728"/>
    </row>
    <row r="57" spans="1:31" ht="24.75" customHeight="1">
      <c r="A57" s="1412" t="s">
        <v>628</v>
      </c>
      <c r="B57" s="1066" t="s">
        <v>34</v>
      </c>
      <c r="C57" s="1410">
        <v>46191</v>
      </c>
      <c r="D57" s="1409" t="s">
        <v>471</v>
      </c>
      <c r="E57" s="1409">
        <v>46142</v>
      </c>
      <c r="F57" s="1408" t="s">
        <v>53</v>
      </c>
      <c r="G57" s="1264"/>
      <c r="H57" s="1515">
        <v>81</v>
      </c>
      <c r="I57" s="372" t="s">
        <v>545</v>
      </c>
      <c r="J57" s="1062" t="s">
        <v>30</v>
      </c>
      <c r="K57" s="1516"/>
      <c r="L57" s="1409"/>
      <c r="M57" s="372" t="s">
        <v>110</v>
      </c>
      <c r="N57" s="995">
        <v>66206</v>
      </c>
      <c r="O57" s="372" t="s">
        <v>110</v>
      </c>
      <c r="P57" s="708" t="s">
        <v>32</v>
      </c>
      <c r="Q57" s="1517">
        <v>46144</v>
      </c>
      <c r="R57" s="1517"/>
      <c r="S57" s="1517"/>
      <c r="T57" s="1517"/>
      <c r="U57" s="1517"/>
      <c r="V57" s="1518">
        <v>5035</v>
      </c>
      <c r="W57" s="1519"/>
      <c r="X57" s="1519">
        <f>SUM(V57-W57)</f>
        <v>5035</v>
      </c>
      <c r="Y57" s="1250">
        <f>IFERROR($W57/$V57, 0)</f>
        <v>0</v>
      </c>
      <c r="Z57" s="1520"/>
      <c r="AA57" s="698">
        <v>0</v>
      </c>
      <c r="AB57" s="698">
        <v>0</v>
      </c>
      <c r="AC57" s="1060">
        <v>0</v>
      </c>
      <c r="AD57" s="1251" t="s">
        <v>621</v>
      </c>
      <c r="AE57" s="728"/>
    </row>
    <row r="58" spans="1:31" ht="24.75" customHeight="1">
      <c r="A58" s="1412" t="s">
        <v>629</v>
      </c>
      <c r="B58" s="1066" t="s">
        <v>34</v>
      </c>
      <c r="C58" s="1410">
        <v>46191</v>
      </c>
      <c r="D58" s="1409"/>
      <c r="E58" s="1409"/>
      <c r="F58" s="1408"/>
      <c r="G58" s="1264"/>
      <c r="H58" s="1515">
        <v>55</v>
      </c>
      <c r="I58" s="372" t="s">
        <v>545</v>
      </c>
      <c r="J58" s="1062" t="s">
        <v>30</v>
      </c>
      <c r="K58" s="1516"/>
      <c r="L58" s="1409"/>
      <c r="M58" s="372" t="s">
        <v>110</v>
      </c>
      <c r="N58" s="995">
        <v>45757.7</v>
      </c>
      <c r="O58" s="372" t="s">
        <v>110</v>
      </c>
      <c r="P58" s="708" t="s">
        <v>32</v>
      </c>
      <c r="Q58" s="1517"/>
      <c r="R58" s="1517"/>
      <c r="S58" s="1517"/>
      <c r="T58" s="1517"/>
      <c r="U58" s="1517"/>
      <c r="V58" s="1518">
        <v>3537</v>
      </c>
      <c r="W58" s="1519"/>
      <c r="X58" s="1519">
        <f>SUM(V58-W58)</f>
        <v>3537</v>
      </c>
      <c r="Y58" s="1250">
        <f>IFERROR($W58/$V58, 0)</f>
        <v>0</v>
      </c>
      <c r="Z58" s="1520"/>
      <c r="AA58" s="698">
        <v>0</v>
      </c>
      <c r="AB58" s="698">
        <v>0</v>
      </c>
      <c r="AC58" s="1060">
        <v>0</v>
      </c>
      <c r="AD58" s="1251" t="s">
        <v>621</v>
      </c>
      <c r="AE58" s="728"/>
    </row>
    <row r="59" spans="1:31" ht="24.75" customHeight="1">
      <c r="A59" s="1412" t="s">
        <v>630</v>
      </c>
      <c r="B59" s="1066" t="s">
        <v>34</v>
      </c>
      <c r="C59" s="1410">
        <v>46191</v>
      </c>
      <c r="D59" s="1409"/>
      <c r="E59" s="1409"/>
      <c r="F59" s="1408"/>
      <c r="G59" s="1264"/>
      <c r="H59" s="1515">
        <v>54</v>
      </c>
      <c r="I59" s="372" t="s">
        <v>545</v>
      </c>
      <c r="J59" s="1062" t="s">
        <v>30</v>
      </c>
      <c r="K59" s="1516"/>
      <c r="L59" s="1409"/>
      <c r="M59" s="372" t="s">
        <v>110</v>
      </c>
      <c r="N59" s="995">
        <v>39903.550000000003</v>
      </c>
      <c r="O59" s="372" t="s">
        <v>110</v>
      </c>
      <c r="P59" s="708" t="s">
        <v>32</v>
      </c>
      <c r="Q59" s="1517"/>
      <c r="R59" s="1517"/>
      <c r="S59" s="1517"/>
      <c r="T59" s="1517"/>
      <c r="U59" s="1517"/>
      <c r="V59" s="1518">
        <v>3000</v>
      </c>
      <c r="W59" s="1519"/>
      <c r="X59" s="1519">
        <f>SUM(V59-W59)</f>
        <v>3000</v>
      </c>
      <c r="Y59" s="1250">
        <f>IFERROR($W59/$V59, 0)</f>
        <v>0</v>
      </c>
      <c r="Z59" s="1520"/>
      <c r="AA59" s="698">
        <v>0</v>
      </c>
      <c r="AB59" s="698">
        <v>0</v>
      </c>
      <c r="AC59" s="1060">
        <v>0</v>
      </c>
      <c r="AD59" s="1251" t="s">
        <v>621</v>
      </c>
      <c r="AE59" s="728"/>
    </row>
    <row r="60" spans="1:31" ht="24.75" customHeight="1">
      <c r="A60" s="1412" t="s">
        <v>631</v>
      </c>
      <c r="B60" s="1066" t="s">
        <v>34</v>
      </c>
      <c r="C60" s="1410">
        <v>46191</v>
      </c>
      <c r="D60" s="1409"/>
      <c r="E60" s="1409"/>
      <c r="F60" s="1408"/>
      <c r="G60" s="1264"/>
      <c r="H60" s="1515">
        <v>78</v>
      </c>
      <c r="I60" s="372" t="s">
        <v>545</v>
      </c>
      <c r="J60" s="1062" t="s">
        <v>30</v>
      </c>
      <c r="K60" s="1516"/>
      <c r="L60" s="1409"/>
      <c r="M60" s="372" t="s">
        <v>110</v>
      </c>
      <c r="N60" s="995">
        <v>58190</v>
      </c>
      <c r="O60" s="372" t="s">
        <v>110</v>
      </c>
      <c r="P60" s="708" t="s">
        <v>32</v>
      </c>
      <c r="Q60" s="1517"/>
      <c r="R60" s="1517"/>
      <c r="S60" s="1517"/>
      <c r="T60" s="1517"/>
      <c r="U60" s="1517"/>
      <c r="V60" s="1518">
        <v>4283</v>
      </c>
      <c r="W60" s="1519"/>
      <c r="X60" s="1519">
        <f>SUM(V60-W60)</f>
        <v>4283</v>
      </c>
      <c r="Y60" s="1250">
        <f>IFERROR($W60/$V60, 0)</f>
        <v>0</v>
      </c>
      <c r="Z60" s="1520"/>
      <c r="AA60" s="698">
        <v>0</v>
      </c>
      <c r="AB60" s="698">
        <v>0</v>
      </c>
      <c r="AC60" s="1060">
        <v>0</v>
      </c>
      <c r="AD60" s="1251" t="s">
        <v>621</v>
      </c>
      <c r="AE60" s="728"/>
    </row>
    <row r="61" spans="1:31" ht="24.75" customHeight="1">
      <c r="A61" s="1412" t="s">
        <v>632</v>
      </c>
      <c r="B61" s="1066" t="s">
        <v>34</v>
      </c>
      <c r="C61" s="1410">
        <v>46191</v>
      </c>
      <c r="D61" s="1409" t="s">
        <v>471</v>
      </c>
      <c r="E61" s="1409">
        <v>46142</v>
      </c>
      <c r="F61" s="1408" t="s">
        <v>53</v>
      </c>
      <c r="G61" s="1264"/>
      <c r="H61" s="1515">
        <v>75</v>
      </c>
      <c r="I61" s="372" t="s">
        <v>545</v>
      </c>
      <c r="J61" s="1062" t="s">
        <v>30</v>
      </c>
      <c r="K61" s="1516"/>
      <c r="L61" s="1409"/>
      <c r="M61" s="372" t="s">
        <v>110</v>
      </c>
      <c r="N61" s="995">
        <v>61026</v>
      </c>
      <c r="O61" s="372" t="s">
        <v>110</v>
      </c>
      <c r="P61" s="708" t="s">
        <v>32</v>
      </c>
      <c r="Q61" s="1517">
        <v>46144</v>
      </c>
      <c r="R61" s="1517"/>
      <c r="S61" s="1517"/>
      <c r="T61" s="1517"/>
      <c r="U61" s="1517"/>
      <c r="V61" s="1518">
        <v>4683</v>
      </c>
      <c r="W61" s="1519"/>
      <c r="X61" s="1519">
        <f>SUM(V61-W61)</f>
        <v>4683</v>
      </c>
      <c r="Y61" s="1250">
        <f>IFERROR($W61/$V61, 0)</f>
        <v>0</v>
      </c>
      <c r="Z61" s="1520"/>
      <c r="AA61" s="698">
        <v>0</v>
      </c>
      <c r="AB61" s="698">
        <v>0</v>
      </c>
      <c r="AC61" s="1060">
        <v>0</v>
      </c>
      <c r="AD61" s="1251" t="s">
        <v>621</v>
      </c>
      <c r="AE61" s="728"/>
    </row>
    <row r="62" spans="1:31" ht="24.75" customHeight="1">
      <c r="A62" s="1412" t="s">
        <v>633</v>
      </c>
      <c r="B62" s="1066" t="s">
        <v>34</v>
      </c>
      <c r="C62" s="1410">
        <v>46191</v>
      </c>
      <c r="D62" s="1409"/>
      <c r="E62" s="1409"/>
      <c r="F62" s="1408"/>
      <c r="G62" s="1264"/>
      <c r="H62" s="1515">
        <v>65</v>
      </c>
      <c r="I62" s="372" t="s">
        <v>545</v>
      </c>
      <c r="J62" s="1062" t="s">
        <v>30</v>
      </c>
      <c r="K62" s="1516"/>
      <c r="L62" s="1409"/>
      <c r="M62" s="372" t="s">
        <v>110</v>
      </c>
      <c r="N62" s="995">
        <v>45252</v>
      </c>
      <c r="O62" s="372" t="s">
        <v>110</v>
      </c>
      <c r="P62" s="708" t="s">
        <v>32</v>
      </c>
      <c r="Q62" s="1517"/>
      <c r="R62" s="1517"/>
      <c r="S62" s="1517"/>
      <c r="T62" s="1517"/>
      <c r="U62" s="1517"/>
      <c r="V62" s="1518">
        <v>3360</v>
      </c>
      <c r="W62" s="1519"/>
      <c r="X62" s="1519">
        <f>SUM(V62-W62)</f>
        <v>3360</v>
      </c>
      <c r="Y62" s="1250">
        <f>IFERROR($W62/$V62, 0)</f>
        <v>0</v>
      </c>
      <c r="Z62" s="1520"/>
      <c r="AA62" s="698">
        <v>0</v>
      </c>
      <c r="AB62" s="698">
        <v>0</v>
      </c>
      <c r="AC62" s="1060">
        <v>0</v>
      </c>
      <c r="AD62" s="1251" t="s">
        <v>621</v>
      </c>
      <c r="AE62" s="728"/>
    </row>
    <row r="63" spans="1:31" ht="24.75" customHeight="1">
      <c r="A63" s="1438" t="s">
        <v>634</v>
      </c>
      <c r="B63" s="1066" t="s">
        <v>34</v>
      </c>
      <c r="C63" s="1410">
        <v>46191</v>
      </c>
      <c r="D63" s="1409"/>
      <c r="E63" s="1409"/>
      <c r="F63" s="1408"/>
      <c r="G63" s="1264"/>
      <c r="H63" s="1515">
        <v>21</v>
      </c>
      <c r="I63" s="372" t="s">
        <v>545</v>
      </c>
      <c r="J63" s="744" t="s">
        <v>30</v>
      </c>
      <c r="K63" s="744"/>
      <c r="L63" s="1409"/>
      <c r="M63" s="372" t="s">
        <v>110</v>
      </c>
      <c r="N63" s="995">
        <v>38308</v>
      </c>
      <c r="O63" s="372" t="s">
        <v>110</v>
      </c>
      <c r="P63" s="708" t="s">
        <v>32</v>
      </c>
      <c r="Q63" s="1517"/>
      <c r="R63" s="1517"/>
      <c r="S63" s="1517"/>
      <c r="T63" s="1517"/>
      <c r="U63" s="1517"/>
      <c r="V63" s="1518">
        <v>3379</v>
      </c>
      <c r="W63" s="1519"/>
      <c r="X63" s="1519">
        <f>SUM(V63-W63)</f>
        <v>3379</v>
      </c>
      <c r="Y63" s="1250">
        <f>IFERROR($W63/$V63, 0)</f>
        <v>0</v>
      </c>
      <c r="Z63" s="1520"/>
      <c r="AA63" s="698">
        <v>0</v>
      </c>
      <c r="AB63" s="698">
        <v>0</v>
      </c>
      <c r="AC63" s="1060">
        <v>0</v>
      </c>
      <c r="AD63" s="1251" t="s">
        <v>635</v>
      </c>
      <c r="AE63" s="728"/>
    </row>
    <row r="64" spans="1:31" ht="24.75" customHeight="1">
      <c r="A64" s="1412" t="s">
        <v>636</v>
      </c>
      <c r="B64" s="1066" t="s">
        <v>34</v>
      </c>
      <c r="C64" s="1410">
        <v>46191</v>
      </c>
      <c r="D64" s="1409"/>
      <c r="E64" s="1409"/>
      <c r="F64" s="1408"/>
      <c r="G64" s="1264"/>
      <c r="H64" s="1515">
        <v>85</v>
      </c>
      <c r="I64" s="372" t="s">
        <v>545</v>
      </c>
      <c r="J64" s="1062" t="s">
        <v>30</v>
      </c>
      <c r="K64" s="1516"/>
      <c r="L64" s="1409"/>
      <c r="M64" s="372" t="s">
        <v>110</v>
      </c>
      <c r="N64" s="995">
        <v>56492</v>
      </c>
      <c r="O64" s="372" t="s">
        <v>110</v>
      </c>
      <c r="P64" s="708" t="s">
        <v>32</v>
      </c>
      <c r="Q64" s="1517"/>
      <c r="R64" s="1517"/>
      <c r="S64" s="1517"/>
      <c r="T64" s="1517"/>
      <c r="U64" s="1517"/>
      <c r="V64" s="1518">
        <v>4054</v>
      </c>
      <c r="W64" s="1519"/>
      <c r="X64" s="1519">
        <f>SUM(V64-W64)</f>
        <v>4054</v>
      </c>
      <c r="Y64" s="1250">
        <f>IFERROR($W64/$V64, 0)</f>
        <v>0</v>
      </c>
      <c r="Z64" s="1520"/>
      <c r="AA64" s="698">
        <v>0</v>
      </c>
      <c r="AB64" s="698">
        <v>0</v>
      </c>
      <c r="AC64" s="1060">
        <v>0</v>
      </c>
      <c r="AD64" s="1251" t="s">
        <v>621</v>
      </c>
      <c r="AE64" s="728"/>
    </row>
    <row r="65" spans="1:31" ht="24.75" customHeight="1">
      <c r="A65" s="1412" t="s">
        <v>637</v>
      </c>
      <c r="B65" s="1066" t="s">
        <v>34</v>
      </c>
      <c r="C65" s="1410">
        <v>46191</v>
      </c>
      <c r="D65" s="1409"/>
      <c r="E65" s="1409"/>
      <c r="F65" s="1408"/>
      <c r="G65" s="1264"/>
      <c r="H65" s="1515">
        <v>87</v>
      </c>
      <c r="I65" s="372" t="s">
        <v>545</v>
      </c>
      <c r="J65" s="1062" t="s">
        <v>30</v>
      </c>
      <c r="K65" s="1516"/>
      <c r="L65" s="1409"/>
      <c r="M65" s="372" t="s">
        <v>110</v>
      </c>
      <c r="N65" s="995">
        <v>59286</v>
      </c>
      <c r="O65" s="372" t="s">
        <v>110</v>
      </c>
      <c r="P65" s="708" t="s">
        <v>32</v>
      </c>
      <c r="Q65" s="1517"/>
      <c r="R65" s="1517"/>
      <c r="S65" s="1517"/>
      <c r="T65" s="1517"/>
      <c r="U65" s="1517"/>
      <c r="V65" s="1518">
        <v>4413</v>
      </c>
      <c r="W65" s="1519"/>
      <c r="X65" s="1519">
        <f>SUM(V65-W65)</f>
        <v>4413</v>
      </c>
      <c r="Y65" s="1250">
        <f>IFERROR($W65/$V65, 0)</f>
        <v>0</v>
      </c>
      <c r="Z65" s="1520"/>
      <c r="AA65" s="698">
        <v>0</v>
      </c>
      <c r="AB65" s="698">
        <v>0</v>
      </c>
      <c r="AC65" s="1060">
        <v>0</v>
      </c>
      <c r="AD65" s="1251" t="s">
        <v>621</v>
      </c>
      <c r="AE65" s="728"/>
    </row>
    <row r="66" spans="1:31" ht="24.75" customHeight="1">
      <c r="A66" s="1412" t="s">
        <v>638</v>
      </c>
      <c r="B66" s="1066" t="s">
        <v>34</v>
      </c>
      <c r="C66" s="1410">
        <v>46191</v>
      </c>
      <c r="D66" s="1409"/>
      <c r="E66" s="1409"/>
      <c r="F66" s="1408"/>
      <c r="G66" s="1264"/>
      <c r="H66" s="1515">
        <v>83</v>
      </c>
      <c r="I66" s="372" t="s">
        <v>545</v>
      </c>
      <c r="J66" s="1062" t="s">
        <v>30</v>
      </c>
      <c r="K66" s="1516"/>
      <c r="L66" s="1409"/>
      <c r="M66" s="372" t="s">
        <v>110</v>
      </c>
      <c r="N66" s="995">
        <v>58914</v>
      </c>
      <c r="O66" s="372" t="s">
        <v>110</v>
      </c>
      <c r="P66" s="708" t="s">
        <v>32</v>
      </c>
      <c r="Q66" s="1517"/>
      <c r="R66" s="1517"/>
      <c r="S66" s="1517"/>
      <c r="T66" s="1517"/>
      <c r="U66" s="1517"/>
      <c r="V66" s="1518">
        <v>4343</v>
      </c>
      <c r="W66" s="1519"/>
      <c r="X66" s="1519">
        <f>SUM(V66-W66)</f>
        <v>4343</v>
      </c>
      <c r="Y66" s="1250">
        <f>IFERROR($W66/$V66, 0)</f>
        <v>0</v>
      </c>
      <c r="Z66" s="1520"/>
      <c r="AA66" s="698">
        <v>0</v>
      </c>
      <c r="AB66" s="698">
        <v>0</v>
      </c>
      <c r="AC66" s="1060">
        <v>0</v>
      </c>
      <c r="AD66" s="1251" t="s">
        <v>621</v>
      </c>
      <c r="AE66" s="728"/>
    </row>
    <row r="67" spans="1:31" ht="24.75" customHeight="1">
      <c r="A67" s="1412" t="s">
        <v>639</v>
      </c>
      <c r="B67" s="1066" t="s">
        <v>34</v>
      </c>
      <c r="C67" s="1410">
        <v>46191</v>
      </c>
      <c r="D67" s="1409"/>
      <c r="E67" s="1409"/>
      <c r="F67" s="1408"/>
      <c r="G67" s="1264"/>
      <c r="H67" s="1515">
        <v>56</v>
      </c>
      <c r="I67" s="372" t="s">
        <v>545</v>
      </c>
      <c r="J67" s="1062" t="s">
        <v>30</v>
      </c>
      <c r="K67" s="1516"/>
      <c r="L67" s="1409"/>
      <c r="M67" s="372" t="s">
        <v>110</v>
      </c>
      <c r="N67" s="995">
        <v>42220</v>
      </c>
      <c r="O67" s="372" t="s">
        <v>110</v>
      </c>
      <c r="P67" s="708" t="s">
        <v>32</v>
      </c>
      <c r="Q67" s="1517"/>
      <c r="R67" s="1517"/>
      <c r="S67" s="1517"/>
      <c r="T67" s="1517"/>
      <c r="U67" s="1517"/>
      <c r="V67" s="1518">
        <v>3090</v>
      </c>
      <c r="W67" s="1519"/>
      <c r="X67" s="1519">
        <f>SUM(V67-W67)</f>
        <v>3090</v>
      </c>
      <c r="Y67" s="1250">
        <f>IFERROR($W67/$V67, 0)</f>
        <v>0</v>
      </c>
      <c r="Z67" s="1520"/>
      <c r="AA67" s="698">
        <v>0</v>
      </c>
      <c r="AB67" s="698">
        <v>0</v>
      </c>
      <c r="AC67" s="1060">
        <v>0</v>
      </c>
      <c r="AD67" s="1251" t="s">
        <v>621</v>
      </c>
      <c r="AE67" s="728"/>
    </row>
    <row r="68" spans="1:31" ht="24.75" customHeight="1">
      <c r="A68" s="1412" t="s">
        <v>640</v>
      </c>
      <c r="B68" s="1066" t="s">
        <v>34</v>
      </c>
      <c r="C68" s="1410">
        <v>46191</v>
      </c>
      <c r="D68" s="1409"/>
      <c r="E68" s="1409"/>
      <c r="F68" s="1408"/>
      <c r="G68" s="1264"/>
      <c r="H68" s="1515">
        <v>77</v>
      </c>
      <c r="I68" s="372" t="s">
        <v>545</v>
      </c>
      <c r="J68" s="1062" t="s">
        <v>30</v>
      </c>
      <c r="K68" s="1516"/>
      <c r="L68" s="1409"/>
      <c r="M68" s="372" t="s">
        <v>110</v>
      </c>
      <c r="N68" s="995">
        <v>52948</v>
      </c>
      <c r="O68" s="372" t="s">
        <v>110</v>
      </c>
      <c r="P68" s="708" t="s">
        <v>32</v>
      </c>
      <c r="Q68" s="1517"/>
      <c r="R68" s="1517"/>
      <c r="S68" s="1517"/>
      <c r="T68" s="1517"/>
      <c r="U68" s="1517"/>
      <c r="V68" s="1518">
        <v>3957</v>
      </c>
      <c r="W68" s="1519"/>
      <c r="X68" s="1519">
        <f>SUM(V68-W68)</f>
        <v>3957</v>
      </c>
      <c r="Y68" s="1250">
        <f>IFERROR($W68/$V68, 0)</f>
        <v>0</v>
      </c>
      <c r="Z68" s="1520"/>
      <c r="AA68" s="698">
        <v>0</v>
      </c>
      <c r="AB68" s="698">
        <v>0</v>
      </c>
      <c r="AC68" s="1060">
        <v>0</v>
      </c>
      <c r="AD68" s="1251" t="s">
        <v>621</v>
      </c>
      <c r="AE68" s="728"/>
    </row>
    <row r="69" spans="1:31" ht="24.75" customHeight="1">
      <c r="A69" s="1438" t="s">
        <v>641</v>
      </c>
      <c r="B69" s="1066" t="s">
        <v>34</v>
      </c>
      <c r="C69" s="1410">
        <v>46191</v>
      </c>
      <c r="D69" s="1409"/>
      <c r="E69" s="1409"/>
      <c r="F69" s="1408"/>
      <c r="G69" s="1264"/>
      <c r="H69" s="1515">
        <v>74</v>
      </c>
      <c r="I69" s="372" t="s">
        <v>545</v>
      </c>
      <c r="J69" s="744" t="s">
        <v>30</v>
      </c>
      <c r="K69" s="744"/>
      <c r="L69" s="1409"/>
      <c r="M69" s="372" t="s">
        <v>110</v>
      </c>
      <c r="N69" s="995">
        <v>51256</v>
      </c>
      <c r="O69" s="372" t="s">
        <v>110</v>
      </c>
      <c r="P69" s="708" t="s">
        <v>32</v>
      </c>
      <c r="Q69" s="1517"/>
      <c r="R69" s="1517"/>
      <c r="S69" s="1517"/>
      <c r="T69" s="1517"/>
      <c r="U69" s="1517"/>
      <c r="V69" s="1518">
        <v>3826</v>
      </c>
      <c r="W69" s="1519"/>
      <c r="X69" s="1519">
        <f>SUM(V69-W69)</f>
        <v>3826</v>
      </c>
      <c r="Y69" s="1250">
        <f>IFERROR($W69/$V69, 0)</f>
        <v>0</v>
      </c>
      <c r="Z69" s="1520"/>
      <c r="AA69" s="698">
        <v>0</v>
      </c>
      <c r="AB69" s="698">
        <v>0</v>
      </c>
      <c r="AC69" s="1060">
        <v>0</v>
      </c>
      <c r="AD69" s="1251" t="s">
        <v>635</v>
      </c>
      <c r="AE69" s="728"/>
    </row>
    <row r="70" spans="1:31" ht="24.75" customHeight="1">
      <c r="A70" s="1438" t="s">
        <v>642</v>
      </c>
      <c r="B70" s="1066" t="s">
        <v>34</v>
      </c>
      <c r="C70" s="1410">
        <v>46191</v>
      </c>
      <c r="D70" s="1409"/>
      <c r="E70" s="1409"/>
      <c r="F70" s="1408"/>
      <c r="G70" s="1264"/>
      <c r="H70" s="1515">
        <v>73</v>
      </c>
      <c r="I70" s="372" t="s">
        <v>545</v>
      </c>
      <c r="J70" s="1062" t="s">
        <v>30</v>
      </c>
      <c r="K70" s="1516"/>
      <c r="L70" s="1409"/>
      <c r="M70" s="372" t="s">
        <v>110</v>
      </c>
      <c r="N70" s="995">
        <v>61225.25</v>
      </c>
      <c r="O70" s="372" t="s">
        <v>110</v>
      </c>
      <c r="P70" s="708" t="s">
        <v>32</v>
      </c>
      <c r="Q70" s="1517"/>
      <c r="R70" s="1517"/>
      <c r="S70" s="1517"/>
      <c r="T70" s="1517"/>
      <c r="U70" s="1517"/>
      <c r="V70" s="1518">
        <v>4654</v>
      </c>
      <c r="W70" s="1519"/>
      <c r="X70" s="1519">
        <f>SUM(V70-W70)</f>
        <v>4654</v>
      </c>
      <c r="Y70" s="1250">
        <f>IFERROR($W70/$V70, 0)</f>
        <v>0</v>
      </c>
      <c r="Z70" s="1520"/>
      <c r="AA70" s="698">
        <v>0</v>
      </c>
      <c r="AB70" s="698">
        <v>0</v>
      </c>
      <c r="AC70" s="1060">
        <v>0</v>
      </c>
      <c r="AD70" s="1251" t="s">
        <v>621</v>
      </c>
      <c r="AE70" s="728"/>
    </row>
    <row r="71" spans="1:31" ht="24.75" customHeight="1">
      <c r="A71" s="1421" t="s">
        <v>643</v>
      </c>
      <c r="B71" s="377" t="s">
        <v>34</v>
      </c>
      <c r="C71" s="1410">
        <v>46172</v>
      </c>
      <c r="D71" s="367" t="s">
        <v>54</v>
      </c>
      <c r="E71" s="367">
        <v>46142</v>
      </c>
      <c r="F71" s="366" t="s">
        <v>53</v>
      </c>
      <c r="G71" s="700" t="s">
        <v>644</v>
      </c>
      <c r="H71" s="994">
        <v>0</v>
      </c>
      <c r="I71" s="372" t="s">
        <v>545</v>
      </c>
      <c r="J71" s="1062" t="s">
        <v>30</v>
      </c>
      <c r="K71" s="990"/>
      <c r="L71" s="367"/>
      <c r="M71" s="372" t="s">
        <v>110</v>
      </c>
      <c r="N71" s="995">
        <v>36998.550000000003</v>
      </c>
      <c r="O71" s="372" t="s">
        <v>110</v>
      </c>
      <c r="P71" s="708" t="s">
        <v>32</v>
      </c>
      <c r="Q71" s="996"/>
      <c r="R71" s="996"/>
      <c r="S71" s="996"/>
      <c r="T71" s="996"/>
      <c r="U71" s="996"/>
      <c r="V71" s="997">
        <v>2944</v>
      </c>
      <c r="W71" s="993"/>
      <c r="X71" s="993">
        <f>SUM(V71-W71)</f>
        <v>2944</v>
      </c>
      <c r="Y71" s="365">
        <f>IFERROR($W71/$V71, 0)</f>
        <v>0</v>
      </c>
      <c r="Z71" s="998"/>
      <c r="AA71" s="698">
        <v>0</v>
      </c>
      <c r="AB71" s="698">
        <v>0</v>
      </c>
      <c r="AC71" s="1060">
        <v>0</v>
      </c>
      <c r="AD71" s="699"/>
      <c r="AE71" s="728"/>
    </row>
    <row r="72" spans="1:31" ht="24.75" customHeight="1">
      <c r="A72" s="689" t="s">
        <v>645</v>
      </c>
      <c r="B72" s="377" t="s">
        <v>34</v>
      </c>
      <c r="C72" s="690">
        <v>46112</v>
      </c>
      <c r="D72" s="701" t="s">
        <v>54</v>
      </c>
      <c r="E72" s="700">
        <v>46125</v>
      </c>
      <c r="F72" s="701" t="s">
        <v>53</v>
      </c>
      <c r="G72" s="700" t="s">
        <v>646</v>
      </c>
      <c r="H72" s="702">
        <v>20</v>
      </c>
      <c r="I72" s="372" t="s">
        <v>545</v>
      </c>
      <c r="J72" s="1062" t="s">
        <v>30</v>
      </c>
      <c r="K72" s="692"/>
      <c r="L72" s="700"/>
      <c r="M72" s="702" t="s">
        <v>110</v>
      </c>
      <c r="N72" s="706">
        <v>1733.25</v>
      </c>
      <c r="O72" s="702" t="s">
        <v>110</v>
      </c>
      <c r="P72" s="708" t="s">
        <v>35</v>
      </c>
      <c r="Q72" s="703">
        <v>46128</v>
      </c>
      <c r="R72" s="703"/>
      <c r="S72" s="703"/>
      <c r="T72" s="703"/>
      <c r="U72" s="703"/>
      <c r="V72" s="704">
        <v>255</v>
      </c>
      <c r="W72" s="696"/>
      <c r="X72" s="696">
        <f>SUM(V72-W72)</f>
        <v>255</v>
      </c>
      <c r="Y72" s="365">
        <f>IFERROR($W72/$V72, 0)</f>
        <v>0</v>
      </c>
      <c r="Z72" s="697"/>
      <c r="AA72" s="698">
        <v>0</v>
      </c>
      <c r="AB72" s="698">
        <v>0</v>
      </c>
      <c r="AC72" s="1060">
        <v>0</v>
      </c>
      <c r="AD72" s="729" t="s">
        <v>647</v>
      </c>
      <c r="AE72" s="728"/>
    </row>
    <row r="73" spans="1:31" ht="24.75" customHeight="1">
      <c r="A73" s="1407" t="s">
        <v>648</v>
      </c>
      <c r="B73" s="377" t="s">
        <v>34</v>
      </c>
      <c r="C73" s="1410">
        <v>46181</v>
      </c>
      <c r="D73" s="1408" t="s">
        <v>50</v>
      </c>
      <c r="E73" s="1409">
        <v>46143</v>
      </c>
      <c r="F73" s="1408"/>
      <c r="G73" s="1264"/>
      <c r="H73" s="702">
        <v>0</v>
      </c>
      <c r="I73" s="372" t="s">
        <v>545</v>
      </c>
      <c r="J73" s="702" t="s">
        <v>30</v>
      </c>
      <c r="K73" s="1516"/>
      <c r="L73" s="1409"/>
      <c r="M73" s="702" t="s">
        <v>110</v>
      </c>
      <c r="N73" s="706">
        <v>6580.6</v>
      </c>
      <c r="O73" s="702" t="s">
        <v>110</v>
      </c>
      <c r="P73" s="708" t="s">
        <v>32</v>
      </c>
      <c r="Q73" s="1517">
        <v>46147</v>
      </c>
      <c r="R73" s="1517"/>
      <c r="S73" s="1517"/>
      <c r="T73" s="1517"/>
      <c r="U73" s="1517"/>
      <c r="V73" s="1518">
        <v>466</v>
      </c>
      <c r="W73" s="1519"/>
      <c r="X73" s="1519">
        <f>SUM(V73-W73)</f>
        <v>466</v>
      </c>
      <c r="Y73" s="1250">
        <f>IFERROR($W73/$V73, 0)</f>
        <v>0</v>
      </c>
      <c r="Z73" s="1520"/>
      <c r="AA73" s="698">
        <v>0</v>
      </c>
      <c r="AB73" s="698">
        <v>0</v>
      </c>
      <c r="AC73" s="1060">
        <v>0</v>
      </c>
      <c r="AD73" s="1251" t="s">
        <v>624</v>
      </c>
      <c r="AE73" s="728"/>
    </row>
    <row r="74" spans="1:31" ht="24.75" customHeight="1">
      <c r="A74" s="1407" t="s">
        <v>649</v>
      </c>
      <c r="B74" s="1448" t="s">
        <v>34</v>
      </c>
      <c r="C74" s="1410">
        <v>46203</v>
      </c>
      <c r="D74" s="1408"/>
      <c r="E74" s="1409"/>
      <c r="F74" s="1408"/>
      <c r="G74" s="1264"/>
      <c r="H74" s="1185">
        <v>0</v>
      </c>
      <c r="I74" s="1271" t="s">
        <v>545</v>
      </c>
      <c r="J74" s="1185" t="s">
        <v>30</v>
      </c>
      <c r="K74" s="1516"/>
      <c r="L74" s="1409"/>
      <c r="M74" s="1185" t="s">
        <v>110</v>
      </c>
      <c r="N74" s="1451">
        <v>36161.25</v>
      </c>
      <c r="O74" s="1185" t="s">
        <v>110</v>
      </c>
      <c r="P74" s="1452" t="s">
        <v>32</v>
      </c>
      <c r="Q74" s="1517"/>
      <c r="R74" s="1517"/>
      <c r="S74" s="1517"/>
      <c r="T74" s="1517"/>
      <c r="U74" s="1517"/>
      <c r="V74" s="1518">
        <v>2885</v>
      </c>
      <c r="W74" s="1519"/>
      <c r="X74" s="1519">
        <f>SUM(V74-W74)</f>
        <v>2885</v>
      </c>
      <c r="Y74" s="1250">
        <f>IFERROR($W74/$V74, 0)</f>
        <v>0</v>
      </c>
      <c r="Z74" s="1520"/>
      <c r="AA74" s="1197">
        <v>0</v>
      </c>
      <c r="AB74" s="1197">
        <v>0</v>
      </c>
      <c r="AC74" s="1235">
        <v>0</v>
      </c>
      <c r="AD74" s="1251" t="s">
        <v>650</v>
      </c>
      <c r="AE74" s="728"/>
    </row>
    <row r="75" spans="1:31" ht="24.75" customHeight="1">
      <c r="A75" s="689" t="s">
        <v>651</v>
      </c>
      <c r="B75" s="377" t="s">
        <v>34</v>
      </c>
      <c r="C75" s="1410">
        <v>46181</v>
      </c>
      <c r="D75" s="1408"/>
      <c r="E75" s="1409"/>
      <c r="F75" s="1408"/>
      <c r="G75" s="1264"/>
      <c r="H75" s="1515">
        <v>47</v>
      </c>
      <c r="I75" s="372" t="s">
        <v>545</v>
      </c>
      <c r="J75" s="702" t="s">
        <v>30</v>
      </c>
      <c r="K75" s="1516"/>
      <c r="L75" s="1409"/>
      <c r="M75" s="702" t="s">
        <v>110</v>
      </c>
      <c r="N75" s="706">
        <v>36936</v>
      </c>
      <c r="O75" s="702" t="s">
        <v>110</v>
      </c>
      <c r="P75" s="708" t="s">
        <v>32</v>
      </c>
      <c r="Q75" s="1517"/>
      <c r="R75" s="1517"/>
      <c r="S75" s="1517"/>
      <c r="T75" s="1517"/>
      <c r="U75" s="1517"/>
      <c r="V75" s="1518">
        <v>2724</v>
      </c>
      <c r="W75" s="1519"/>
      <c r="X75" s="1519">
        <f>SUM(V75-W75)</f>
        <v>2724</v>
      </c>
      <c r="Y75" s="1250">
        <f>IFERROR($W75/$V75, 0)</f>
        <v>0</v>
      </c>
      <c r="Z75" s="1520"/>
      <c r="AA75" s="698">
        <v>0</v>
      </c>
      <c r="AB75" s="698">
        <v>0</v>
      </c>
      <c r="AC75" s="1060">
        <v>0</v>
      </c>
      <c r="AD75" s="1251" t="s">
        <v>624</v>
      </c>
      <c r="AE75" s="728"/>
    </row>
    <row r="76" spans="1:31" s="709" customFormat="1" ht="24.75" customHeight="1">
      <c r="A76" s="717" t="s">
        <v>652</v>
      </c>
      <c r="B76" s="377" t="s">
        <v>34</v>
      </c>
      <c r="C76" s="700">
        <v>46040</v>
      </c>
      <c r="D76" s="701" t="s">
        <v>54</v>
      </c>
      <c r="E76" s="700">
        <v>46125</v>
      </c>
      <c r="F76" s="701" t="s">
        <v>53</v>
      </c>
      <c r="G76" s="701" t="s">
        <v>653</v>
      </c>
      <c r="H76" s="702">
        <v>0</v>
      </c>
      <c r="I76" s="372" t="s">
        <v>545</v>
      </c>
      <c r="J76" s="702" t="s">
        <v>30</v>
      </c>
      <c r="K76" s="702"/>
      <c r="L76" s="700"/>
      <c r="M76" s="702" t="s">
        <v>110</v>
      </c>
      <c r="N76" s="706">
        <v>18171.599999999999</v>
      </c>
      <c r="O76" s="702" t="s">
        <v>110</v>
      </c>
      <c r="P76" s="708" t="s">
        <v>32</v>
      </c>
      <c r="Q76" s="703"/>
      <c r="R76" s="703"/>
      <c r="S76" s="703"/>
      <c r="T76" s="703"/>
      <c r="U76" s="703"/>
      <c r="V76" s="704">
        <v>1514</v>
      </c>
      <c r="W76" s="704"/>
      <c r="X76" s="704">
        <f t="shared" ref="X76:X80" si="5">SUM(V76-W76)</f>
        <v>1514</v>
      </c>
      <c r="Y76" s="365">
        <f t="shared" ref="Y76:Y80" si="6">IFERROR($W76/$V76, 0)</f>
        <v>0</v>
      </c>
      <c r="Z76" s="703"/>
      <c r="AA76" s="1403">
        <v>0</v>
      </c>
      <c r="AB76" s="1403">
        <v>0</v>
      </c>
      <c r="AC76" s="704">
        <v>0</v>
      </c>
      <c r="AD76" s="1404" t="s">
        <v>654</v>
      </c>
      <c r="AE76" s="1405"/>
    </row>
    <row r="77" spans="1:31" ht="24.75" customHeight="1">
      <c r="A77" s="689" t="s">
        <v>655</v>
      </c>
      <c r="B77" s="377" t="s">
        <v>34</v>
      </c>
      <c r="C77" s="690">
        <v>46103</v>
      </c>
      <c r="D77" s="366" t="s">
        <v>50</v>
      </c>
      <c r="E77" s="700">
        <v>46077</v>
      </c>
      <c r="F77" s="366"/>
      <c r="G77" s="701" t="s">
        <v>656</v>
      </c>
      <c r="H77" s="994">
        <v>0</v>
      </c>
      <c r="I77" s="372" t="s">
        <v>545</v>
      </c>
      <c r="J77" s="702" t="s">
        <v>30</v>
      </c>
      <c r="K77" s="990"/>
      <c r="L77" s="367"/>
      <c r="M77" s="702" t="s">
        <v>110</v>
      </c>
      <c r="N77" s="995">
        <v>15002.75</v>
      </c>
      <c r="O77" s="702" t="s">
        <v>110</v>
      </c>
      <c r="P77" s="708" t="s">
        <v>29</v>
      </c>
      <c r="Q77" s="996">
        <v>46147</v>
      </c>
      <c r="R77" s="996"/>
      <c r="S77" s="996"/>
      <c r="T77" s="996"/>
      <c r="U77" s="996"/>
      <c r="V77" s="997">
        <v>1175</v>
      </c>
      <c r="W77" s="993">
        <v>980</v>
      </c>
      <c r="X77" s="993">
        <f t="shared" si="5"/>
        <v>195</v>
      </c>
      <c r="Y77" s="365">
        <f t="shared" si="6"/>
        <v>0.83404255319148934</v>
      </c>
      <c r="Z77" s="996">
        <v>46090</v>
      </c>
      <c r="AA77" s="698">
        <v>0</v>
      </c>
      <c r="AB77" s="698">
        <v>0</v>
      </c>
      <c r="AC77" s="704">
        <v>0</v>
      </c>
      <c r="AD77" s="699"/>
      <c r="AE77" s="728"/>
    </row>
    <row r="78" spans="1:31" ht="24.75" customHeight="1">
      <c r="A78" s="1407" t="s">
        <v>657</v>
      </c>
      <c r="B78" s="377" t="s">
        <v>34</v>
      </c>
      <c r="C78" s="1410">
        <v>46172</v>
      </c>
      <c r="D78" s="1408" t="s">
        <v>50</v>
      </c>
      <c r="E78" s="1409">
        <v>46143</v>
      </c>
      <c r="F78" s="1408"/>
      <c r="G78" s="1249"/>
      <c r="H78" s="994">
        <v>0</v>
      </c>
      <c r="I78" s="372" t="s">
        <v>545</v>
      </c>
      <c r="J78" s="702" t="s">
        <v>30</v>
      </c>
      <c r="K78" s="1516"/>
      <c r="L78" s="1409"/>
      <c r="M78" s="702" t="s">
        <v>110</v>
      </c>
      <c r="N78" s="706">
        <v>3443</v>
      </c>
      <c r="O78" s="702" t="s">
        <v>110</v>
      </c>
      <c r="P78" s="694" t="s">
        <v>32</v>
      </c>
      <c r="Q78" s="1517">
        <v>46147</v>
      </c>
      <c r="R78" s="1517"/>
      <c r="S78" s="1517"/>
      <c r="T78" s="1517"/>
      <c r="U78" s="1517"/>
      <c r="V78" s="1519">
        <v>224</v>
      </c>
      <c r="W78" s="1519"/>
      <c r="X78" s="1519">
        <f>SUM(V78-W78)</f>
        <v>224</v>
      </c>
      <c r="Y78" s="1250">
        <f>IFERROR($W78/$V78, 0)</f>
        <v>0</v>
      </c>
      <c r="Z78" s="1517"/>
      <c r="AA78" s="698">
        <v>0</v>
      </c>
      <c r="AB78" s="698">
        <v>0</v>
      </c>
      <c r="AC78" s="704">
        <v>0</v>
      </c>
      <c r="AD78" s="1251" t="s">
        <v>658</v>
      </c>
      <c r="AE78" s="728"/>
    </row>
    <row r="79" spans="1:31" ht="24.75" customHeight="1">
      <c r="A79" s="1064" t="s">
        <v>659</v>
      </c>
      <c r="B79" s="377" t="s">
        <v>34</v>
      </c>
      <c r="C79" s="360">
        <v>46160</v>
      </c>
      <c r="D79" s="366" t="s">
        <v>467</v>
      </c>
      <c r="E79" s="367"/>
      <c r="F79" s="366"/>
      <c r="G79" s="701"/>
      <c r="H79" s="994">
        <v>107</v>
      </c>
      <c r="I79" s="372" t="s">
        <v>545</v>
      </c>
      <c r="J79" s="744" t="s">
        <v>33</v>
      </c>
      <c r="K79" s="990" t="s">
        <v>660</v>
      </c>
      <c r="L79" s="367"/>
      <c r="M79" s="1185" t="s">
        <v>110</v>
      </c>
      <c r="N79" s="945">
        <v>175204.4</v>
      </c>
      <c r="O79" s="1186" t="s">
        <v>110</v>
      </c>
      <c r="P79" s="739" t="s">
        <v>32</v>
      </c>
      <c r="Q79" s="996"/>
      <c r="R79" s="996"/>
      <c r="S79" s="996"/>
      <c r="T79" s="996"/>
      <c r="U79" s="996"/>
      <c r="V79" s="997">
        <v>8686</v>
      </c>
      <c r="W79" s="993"/>
      <c r="X79" s="993">
        <f t="shared" si="5"/>
        <v>8686</v>
      </c>
      <c r="Y79" s="365">
        <f t="shared" si="6"/>
        <v>0</v>
      </c>
      <c r="Z79" s="998"/>
      <c r="AA79" s="698">
        <v>0</v>
      </c>
      <c r="AB79" s="698">
        <v>0</v>
      </c>
      <c r="AC79" s="704">
        <v>0</v>
      </c>
      <c r="AD79" s="699" t="s">
        <v>661</v>
      </c>
      <c r="AE79" s="728"/>
    </row>
    <row r="80" spans="1:31" ht="24.75" customHeight="1">
      <c r="A80" s="1061" t="s">
        <v>662</v>
      </c>
      <c r="B80" s="377" t="s">
        <v>37</v>
      </c>
      <c r="C80" s="1410">
        <v>46172</v>
      </c>
      <c r="D80" s="701" t="s">
        <v>52</v>
      </c>
      <c r="E80" s="1248">
        <v>46122</v>
      </c>
      <c r="F80" s="1247" t="s">
        <v>51</v>
      </c>
      <c r="G80" s="1249"/>
      <c r="H80" s="994">
        <v>0</v>
      </c>
      <c r="I80" s="372" t="s">
        <v>545</v>
      </c>
      <c r="J80" s="702" t="s">
        <v>30</v>
      </c>
      <c r="K80" s="1387"/>
      <c r="L80" s="1248"/>
      <c r="M80" s="702" t="s">
        <v>110</v>
      </c>
      <c r="N80" s="1388">
        <v>43061.3</v>
      </c>
      <c r="O80" s="748" t="s">
        <v>110</v>
      </c>
      <c r="P80" s="1389" t="s">
        <v>35</v>
      </c>
      <c r="Q80" s="996">
        <v>46126</v>
      </c>
      <c r="R80" s="996"/>
      <c r="S80" s="1390"/>
      <c r="T80" s="1390"/>
      <c r="U80" s="1390"/>
      <c r="V80" s="1391">
        <v>11789</v>
      </c>
      <c r="W80" s="1234">
        <v>0</v>
      </c>
      <c r="X80" s="1392">
        <f t="shared" si="5"/>
        <v>11789</v>
      </c>
      <c r="Y80" s="1250">
        <f t="shared" si="6"/>
        <v>0</v>
      </c>
      <c r="Z80" s="1390"/>
      <c r="AA80" s="698">
        <v>0</v>
      </c>
      <c r="AB80" s="698">
        <v>0</v>
      </c>
      <c r="AC80" s="704">
        <v>0</v>
      </c>
      <c r="AD80" s="1251"/>
      <c r="AE80" s="728"/>
    </row>
    <row r="81" spans="1:31" ht="24.75" customHeight="1">
      <c r="A81" s="689" t="s">
        <v>663</v>
      </c>
      <c r="B81" s="377" t="s">
        <v>37</v>
      </c>
      <c r="C81" s="690">
        <v>46081</v>
      </c>
      <c r="D81" s="701" t="s">
        <v>52</v>
      </c>
      <c r="E81" s="700">
        <v>46038</v>
      </c>
      <c r="F81" s="701" t="s">
        <v>51</v>
      </c>
      <c r="G81" s="701" t="s">
        <v>664</v>
      </c>
      <c r="H81" s="702">
        <v>88</v>
      </c>
      <c r="I81" s="372" t="s">
        <v>545</v>
      </c>
      <c r="J81" s="748" t="s">
        <v>33</v>
      </c>
      <c r="K81" s="692" t="s">
        <v>526</v>
      </c>
      <c r="L81" s="700">
        <v>46021</v>
      </c>
      <c r="M81" s="702" t="s">
        <v>110</v>
      </c>
      <c r="N81" s="706">
        <v>79638</v>
      </c>
      <c r="O81" s="702" t="s">
        <v>110</v>
      </c>
      <c r="P81" s="708" t="s">
        <v>29</v>
      </c>
      <c r="Q81" s="703">
        <v>46028</v>
      </c>
      <c r="R81" s="703"/>
      <c r="S81" s="703"/>
      <c r="T81" s="703"/>
      <c r="U81" s="703"/>
      <c r="V81" s="704">
        <v>6613</v>
      </c>
      <c r="W81" s="696">
        <v>6302</v>
      </c>
      <c r="X81" s="696">
        <f t="shared" si="3"/>
        <v>311</v>
      </c>
      <c r="Y81" s="365">
        <f t="shared" si="4"/>
        <v>0.95297141993043999</v>
      </c>
      <c r="Z81" s="703">
        <v>46042</v>
      </c>
      <c r="AA81" s="698">
        <v>0</v>
      </c>
      <c r="AB81" s="698">
        <v>0</v>
      </c>
      <c r="AC81" s="704">
        <v>0</v>
      </c>
      <c r="AD81" s="699" t="s">
        <v>665</v>
      </c>
      <c r="AE81" s="728"/>
    </row>
    <row r="82" spans="1:31" ht="24.75" customHeight="1">
      <c r="A82" s="743" t="s">
        <v>666</v>
      </c>
      <c r="B82" s="311" t="s">
        <v>37</v>
      </c>
      <c r="C82" s="690">
        <v>46081</v>
      </c>
      <c r="D82" s="701" t="s">
        <v>52</v>
      </c>
      <c r="E82" s="700">
        <v>46055</v>
      </c>
      <c r="F82" s="701" t="s">
        <v>51</v>
      </c>
      <c r="G82" s="701" t="s">
        <v>667</v>
      </c>
      <c r="H82" s="702">
        <v>86</v>
      </c>
      <c r="I82" s="372" t="s">
        <v>545</v>
      </c>
      <c r="J82" s="748" t="s">
        <v>33</v>
      </c>
      <c r="K82" s="692" t="s">
        <v>526</v>
      </c>
      <c r="L82" s="700">
        <v>46056</v>
      </c>
      <c r="M82" s="702" t="s">
        <v>110</v>
      </c>
      <c r="N82" s="706">
        <v>97494</v>
      </c>
      <c r="O82" s="702" t="s">
        <v>110</v>
      </c>
      <c r="P82" s="708" t="s">
        <v>29</v>
      </c>
      <c r="Q82" s="703">
        <v>46062</v>
      </c>
      <c r="R82" s="703"/>
      <c r="S82" s="703"/>
      <c r="T82" s="703"/>
      <c r="U82" s="703"/>
      <c r="V82" s="704">
        <v>8265</v>
      </c>
      <c r="W82" s="696">
        <v>8140</v>
      </c>
      <c r="X82" s="696">
        <f t="shared" si="3"/>
        <v>125</v>
      </c>
      <c r="Y82" s="365">
        <f t="shared" si="4"/>
        <v>0.98487598306110102</v>
      </c>
      <c r="Z82" s="703">
        <v>46064</v>
      </c>
      <c r="AA82" s="698">
        <v>0</v>
      </c>
      <c r="AB82" s="698">
        <v>0</v>
      </c>
      <c r="AC82" s="704">
        <v>0</v>
      </c>
      <c r="AD82" s="699" t="s">
        <v>668</v>
      </c>
      <c r="AE82" s="728"/>
    </row>
    <row r="83" spans="1:31" ht="24.75" customHeight="1">
      <c r="A83" s="770" t="s">
        <v>669</v>
      </c>
      <c r="B83" s="761" t="s">
        <v>37</v>
      </c>
      <c r="C83" s="783">
        <v>46171</v>
      </c>
      <c r="D83" s="701" t="s">
        <v>52</v>
      </c>
      <c r="E83" s="700">
        <v>46043</v>
      </c>
      <c r="F83" s="701" t="s">
        <v>51</v>
      </c>
      <c r="G83" s="701" t="s">
        <v>670</v>
      </c>
      <c r="H83" s="702">
        <v>26</v>
      </c>
      <c r="I83" s="372" t="s">
        <v>545</v>
      </c>
      <c r="J83" s="748" t="s">
        <v>33</v>
      </c>
      <c r="K83" s="692" t="s">
        <v>526</v>
      </c>
      <c r="L83" s="700"/>
      <c r="M83" s="702" t="s">
        <v>110</v>
      </c>
      <c r="N83" s="706">
        <v>35576</v>
      </c>
      <c r="O83" s="702" t="s">
        <v>110</v>
      </c>
      <c r="P83" s="734" t="s">
        <v>29</v>
      </c>
      <c r="Q83" s="703">
        <v>46028</v>
      </c>
      <c r="R83" s="703"/>
      <c r="S83" s="735"/>
      <c r="T83" s="735"/>
      <c r="U83" s="735"/>
      <c r="V83" s="704">
        <v>3150</v>
      </c>
      <c r="W83" s="769">
        <v>2970</v>
      </c>
      <c r="X83" s="769">
        <f t="shared" si="3"/>
        <v>180</v>
      </c>
      <c r="Y83" s="79">
        <f t="shared" si="4"/>
        <v>0.94285714285714284</v>
      </c>
      <c r="Z83" s="781">
        <v>46043</v>
      </c>
      <c r="AA83" s="698">
        <v>0</v>
      </c>
      <c r="AB83" s="737">
        <v>0</v>
      </c>
      <c r="AC83" s="736">
        <v>0</v>
      </c>
      <c r="AD83" s="738" t="s">
        <v>671</v>
      </c>
      <c r="AE83" s="728"/>
    </row>
    <row r="84" spans="1:31" ht="24.75" customHeight="1">
      <c r="A84" s="1412" t="s">
        <v>672</v>
      </c>
      <c r="B84" s="1413" t="s">
        <v>37</v>
      </c>
      <c r="C84" s="700">
        <v>46187</v>
      </c>
      <c r="D84" s="1408"/>
      <c r="E84" s="1409"/>
      <c r="F84" s="1408"/>
      <c r="G84" s="1249"/>
      <c r="H84" s="1515">
        <v>53</v>
      </c>
      <c r="I84" s="1271" t="s">
        <v>545</v>
      </c>
      <c r="J84" s="1273" t="s">
        <v>30</v>
      </c>
      <c r="K84" s="1387"/>
      <c r="L84" s="1248"/>
      <c r="M84" s="1185" t="s">
        <v>110</v>
      </c>
      <c r="N84" s="1388">
        <v>56455</v>
      </c>
      <c r="O84" s="1186" t="s">
        <v>110</v>
      </c>
      <c r="P84" s="1356" t="s">
        <v>32</v>
      </c>
      <c r="Q84" s="1517"/>
      <c r="R84" s="1517"/>
      <c r="S84" s="1517"/>
      <c r="T84" s="1517"/>
      <c r="U84" s="1517"/>
      <c r="V84" s="1518">
        <v>4814</v>
      </c>
      <c r="W84" s="1519"/>
      <c r="X84" s="1519">
        <f>SUM(V84-W84)</f>
        <v>4814</v>
      </c>
      <c r="Y84" s="1250">
        <f>IFERROR($W84/$V84, 0)</f>
        <v>0</v>
      </c>
      <c r="Z84" s="1517"/>
      <c r="AA84" s="698">
        <v>0</v>
      </c>
      <c r="AB84" s="737">
        <v>0</v>
      </c>
      <c r="AC84" s="736">
        <v>0</v>
      </c>
      <c r="AD84" s="1251" t="s">
        <v>673</v>
      </c>
      <c r="AE84" s="728"/>
    </row>
    <row r="85" spans="1:31" ht="24.75" customHeight="1">
      <c r="A85" s="1411" t="s">
        <v>674</v>
      </c>
      <c r="B85" s="1413" t="s">
        <v>37</v>
      </c>
      <c r="C85" s="1355">
        <v>46171</v>
      </c>
      <c r="D85" s="1247" t="s">
        <v>469</v>
      </c>
      <c r="E85" s="1248">
        <v>46141</v>
      </c>
      <c r="F85" s="1247" t="s">
        <v>51</v>
      </c>
      <c r="G85" s="1249"/>
      <c r="H85" s="1393">
        <v>89</v>
      </c>
      <c r="I85" s="1271" t="s">
        <v>545</v>
      </c>
      <c r="J85" s="1273" t="s">
        <v>30</v>
      </c>
      <c r="K85" s="1387"/>
      <c r="L85" s="1248"/>
      <c r="M85" s="1185" t="s">
        <v>110</v>
      </c>
      <c r="N85" s="1388">
        <v>70666</v>
      </c>
      <c r="O85" s="1186" t="s">
        <v>110</v>
      </c>
      <c r="P85" s="1356" t="s">
        <v>32</v>
      </c>
      <c r="Q85" s="1390">
        <v>46150</v>
      </c>
      <c r="R85" s="1390"/>
      <c r="S85" s="1390"/>
      <c r="T85" s="1390"/>
      <c r="U85" s="1390"/>
      <c r="V85" s="1391">
        <v>6549</v>
      </c>
      <c r="W85" s="1392"/>
      <c r="X85" s="1392">
        <f t="shared" ref="X85:X101" si="7">SUM(V85-W85)</f>
        <v>6549</v>
      </c>
      <c r="Y85" s="1250">
        <f t="shared" ref="Y85:Y101" si="8">IFERROR($W85/$V85, 0)</f>
        <v>0</v>
      </c>
      <c r="Z85" s="1390">
        <v>46154</v>
      </c>
      <c r="AA85" s="698">
        <v>0</v>
      </c>
      <c r="AB85" s="737">
        <v>0</v>
      </c>
      <c r="AC85" s="736">
        <v>0</v>
      </c>
      <c r="AD85" s="1251" t="s">
        <v>675</v>
      </c>
      <c r="AE85" s="728"/>
    </row>
    <row r="86" spans="1:31" ht="24.75" customHeight="1">
      <c r="A86" s="1411" t="s">
        <v>676</v>
      </c>
      <c r="B86" s="1413" t="s">
        <v>37</v>
      </c>
      <c r="C86" s="700">
        <v>46187</v>
      </c>
      <c r="D86" s="1408"/>
      <c r="E86" s="1409"/>
      <c r="F86" s="1408"/>
      <c r="G86" s="1249"/>
      <c r="H86" s="1515">
        <v>76</v>
      </c>
      <c r="I86" s="1271" t="s">
        <v>545</v>
      </c>
      <c r="J86" s="1273" t="s">
        <v>30</v>
      </c>
      <c r="K86" s="1387"/>
      <c r="L86" s="1248"/>
      <c r="M86" s="1185" t="s">
        <v>110</v>
      </c>
      <c r="N86" s="1388">
        <v>72914</v>
      </c>
      <c r="O86" s="1186" t="s">
        <v>110</v>
      </c>
      <c r="P86" s="1356" t="s">
        <v>32</v>
      </c>
      <c r="Q86" s="1517"/>
      <c r="R86" s="1517"/>
      <c r="S86" s="1517"/>
      <c r="T86" s="1517"/>
      <c r="U86" s="1517"/>
      <c r="V86" s="1518">
        <v>6115</v>
      </c>
      <c r="W86" s="1519"/>
      <c r="X86" s="1519">
        <f>SUM(V86-W86)</f>
        <v>6115</v>
      </c>
      <c r="Y86" s="1250">
        <f>IFERROR($W86/$V86, 0)</f>
        <v>0</v>
      </c>
      <c r="Z86" s="1517"/>
      <c r="AA86" s="698">
        <v>0</v>
      </c>
      <c r="AB86" s="737">
        <v>0</v>
      </c>
      <c r="AC86" s="736">
        <v>0</v>
      </c>
      <c r="AD86" s="1251" t="s">
        <v>673</v>
      </c>
      <c r="AE86" s="728"/>
    </row>
    <row r="87" spans="1:31" ht="24.75" customHeight="1">
      <c r="A87" s="1412" t="s">
        <v>677</v>
      </c>
      <c r="B87" s="1413" t="s">
        <v>37</v>
      </c>
      <c r="C87" s="700">
        <v>46181</v>
      </c>
      <c r="D87" s="1408" t="s">
        <v>469</v>
      </c>
      <c r="E87" s="1409">
        <v>46141</v>
      </c>
      <c r="F87" s="1408" t="s">
        <v>51</v>
      </c>
      <c r="G87" s="1249"/>
      <c r="H87" s="1515">
        <v>74</v>
      </c>
      <c r="I87" s="1271" t="s">
        <v>545</v>
      </c>
      <c r="J87" s="1273" t="s">
        <v>30</v>
      </c>
      <c r="K87" s="1516"/>
      <c r="L87" s="1409"/>
      <c r="M87" s="1185" t="s">
        <v>110</v>
      </c>
      <c r="N87" s="1388">
        <v>92274</v>
      </c>
      <c r="O87" s="1186" t="s">
        <v>110</v>
      </c>
      <c r="P87" s="1356" t="s">
        <v>29</v>
      </c>
      <c r="Q87" s="1517">
        <v>46142</v>
      </c>
      <c r="R87" s="1517"/>
      <c r="S87" s="1517"/>
      <c r="T87" s="1517"/>
      <c r="U87" s="1517"/>
      <c r="V87" s="1518">
        <v>8145</v>
      </c>
      <c r="W87" s="1519">
        <v>2023</v>
      </c>
      <c r="X87" s="1519">
        <f>SUM(V87-W87)</f>
        <v>6122</v>
      </c>
      <c r="Y87" s="1250">
        <f>IFERROR($W87/$V87, 0)</f>
        <v>0.2483732351135666</v>
      </c>
      <c r="Z87" s="1517">
        <v>46149</v>
      </c>
      <c r="AA87" s="698">
        <v>0</v>
      </c>
      <c r="AB87" s="698">
        <v>0</v>
      </c>
      <c r="AC87" s="704">
        <v>0</v>
      </c>
      <c r="AD87" s="1251" t="s">
        <v>678</v>
      </c>
      <c r="AE87" s="728"/>
    </row>
    <row r="88" spans="1:31" ht="24.75" customHeight="1">
      <c r="A88" s="1407" t="s">
        <v>679</v>
      </c>
      <c r="B88" s="1413" t="s">
        <v>37</v>
      </c>
      <c r="C88" s="1410">
        <v>46195</v>
      </c>
      <c r="D88" s="1408"/>
      <c r="E88" s="1409"/>
      <c r="F88" s="1408"/>
      <c r="G88" s="1249"/>
      <c r="H88" s="1515">
        <v>69</v>
      </c>
      <c r="I88" s="1271" t="s">
        <v>545</v>
      </c>
      <c r="J88" s="1273" t="s">
        <v>30</v>
      </c>
      <c r="K88" s="1516"/>
      <c r="L88" s="1409"/>
      <c r="M88" s="1185" t="s">
        <v>110</v>
      </c>
      <c r="N88" s="416">
        <v>72896</v>
      </c>
      <c r="O88" s="1186" t="s">
        <v>110</v>
      </c>
      <c r="P88" s="1356" t="s">
        <v>32</v>
      </c>
      <c r="Q88" s="1517"/>
      <c r="R88" s="1517"/>
      <c r="S88" s="1517"/>
      <c r="T88" s="1517"/>
      <c r="U88" s="1517"/>
      <c r="V88" s="1518">
        <v>6189</v>
      </c>
      <c r="W88" s="1519"/>
      <c r="X88" s="1519">
        <f>SUM(V88-W88)</f>
        <v>6189</v>
      </c>
      <c r="Y88" s="1250">
        <f>IFERROR($W88/$V88, 0)</f>
        <v>0</v>
      </c>
      <c r="Z88" s="1517"/>
      <c r="AA88" s="1197">
        <v>0</v>
      </c>
      <c r="AB88" s="1197">
        <v>0</v>
      </c>
      <c r="AC88" s="1235">
        <v>0</v>
      </c>
      <c r="AD88" s="1251" t="s">
        <v>680</v>
      </c>
      <c r="AE88" s="728"/>
    </row>
    <row r="89" spans="1:31" ht="24.75" customHeight="1">
      <c r="A89" s="1449" t="s">
        <v>681</v>
      </c>
      <c r="B89" s="1413" t="s">
        <v>37</v>
      </c>
      <c r="C89" s="1410">
        <v>46195</v>
      </c>
      <c r="D89" s="1408"/>
      <c r="E89" s="1409"/>
      <c r="F89" s="1408"/>
      <c r="G89" s="1249"/>
      <c r="H89" s="1515">
        <v>60</v>
      </c>
      <c r="I89" s="1271" t="s">
        <v>545</v>
      </c>
      <c r="J89" s="1273" t="s">
        <v>30</v>
      </c>
      <c r="K89" s="1516"/>
      <c r="L89" s="1409"/>
      <c r="M89" s="1185" t="s">
        <v>110</v>
      </c>
      <c r="N89" s="416">
        <v>70151.5</v>
      </c>
      <c r="O89" s="1186" t="s">
        <v>110</v>
      </c>
      <c r="P89" s="1356" t="s">
        <v>32</v>
      </c>
      <c r="Q89" s="1517"/>
      <c r="R89" s="1517"/>
      <c r="S89" s="1517"/>
      <c r="T89" s="1517"/>
      <c r="U89" s="1517"/>
      <c r="V89" s="1518">
        <v>5673</v>
      </c>
      <c r="W89" s="1519"/>
      <c r="X89" s="1519">
        <f>SUM(V89-W89)</f>
        <v>5673</v>
      </c>
      <c r="Y89" s="1250">
        <f>IFERROR($W89/$V89, 0)</f>
        <v>0</v>
      </c>
      <c r="Z89" s="1517"/>
      <c r="AA89" s="1197">
        <v>0</v>
      </c>
      <c r="AB89" s="1197">
        <v>0</v>
      </c>
      <c r="AC89" s="1235">
        <v>0</v>
      </c>
      <c r="AD89" s="1251" t="s">
        <v>680</v>
      </c>
      <c r="AE89" s="728"/>
    </row>
    <row r="90" spans="1:31" ht="24.75" customHeight="1">
      <c r="A90" s="1449" t="s">
        <v>682</v>
      </c>
      <c r="B90" s="1413" t="s">
        <v>37</v>
      </c>
      <c r="C90" s="1410">
        <v>46195</v>
      </c>
      <c r="D90" s="1408"/>
      <c r="E90" s="1409"/>
      <c r="F90" s="1408"/>
      <c r="G90" s="1249"/>
      <c r="H90" s="1515">
        <v>70</v>
      </c>
      <c r="I90" s="1271" t="s">
        <v>545</v>
      </c>
      <c r="J90" s="1273" t="s">
        <v>30</v>
      </c>
      <c r="K90" s="1516"/>
      <c r="L90" s="1409"/>
      <c r="M90" s="1185" t="s">
        <v>110</v>
      </c>
      <c r="N90" s="416">
        <v>65362</v>
      </c>
      <c r="O90" s="1186" t="s">
        <v>110</v>
      </c>
      <c r="P90" s="1356" t="s">
        <v>32</v>
      </c>
      <c r="Q90" s="1517"/>
      <c r="R90" s="1517"/>
      <c r="S90" s="1517"/>
      <c r="T90" s="1517"/>
      <c r="U90" s="1517"/>
      <c r="V90" s="1518">
        <v>5460</v>
      </c>
      <c r="W90" s="1519"/>
      <c r="X90" s="1519">
        <f>SUM(V90-W90)</f>
        <v>5460</v>
      </c>
      <c r="Y90" s="1250">
        <f>IFERROR($W90/$V90, 0)</f>
        <v>0</v>
      </c>
      <c r="Z90" s="1517"/>
      <c r="AA90" s="1197">
        <v>0</v>
      </c>
      <c r="AB90" s="1197">
        <v>0</v>
      </c>
      <c r="AC90" s="1235">
        <v>0</v>
      </c>
      <c r="AD90" s="1251" t="s">
        <v>680</v>
      </c>
      <c r="AE90" s="728"/>
    </row>
    <row r="91" spans="1:31" ht="24.75" customHeight="1">
      <c r="A91" s="1411" t="s">
        <v>683</v>
      </c>
      <c r="B91" s="1413" t="s">
        <v>37</v>
      </c>
      <c r="C91" s="1355">
        <v>46171</v>
      </c>
      <c r="D91" s="1247"/>
      <c r="E91" s="1248"/>
      <c r="F91" s="1247"/>
      <c r="G91" s="1249"/>
      <c r="H91" s="1393">
        <v>79</v>
      </c>
      <c r="I91" s="1271" t="s">
        <v>545</v>
      </c>
      <c r="J91" s="1273" t="s">
        <v>30</v>
      </c>
      <c r="K91" s="1387"/>
      <c r="L91" s="1248"/>
      <c r="M91" s="1185" t="s">
        <v>110</v>
      </c>
      <c r="N91" s="1388">
        <v>89293.95</v>
      </c>
      <c r="O91" s="1186" t="s">
        <v>110</v>
      </c>
      <c r="P91" s="1356" t="s">
        <v>32</v>
      </c>
      <c r="Q91" s="1390"/>
      <c r="R91" s="1390"/>
      <c r="S91" s="1390"/>
      <c r="T91" s="1390"/>
      <c r="U91" s="1390"/>
      <c r="V91" s="1391">
        <v>7494</v>
      </c>
      <c r="W91" s="1392"/>
      <c r="X91" s="1392">
        <f t="shared" si="7"/>
        <v>7494</v>
      </c>
      <c r="Y91" s="1250">
        <f t="shared" si="8"/>
        <v>0</v>
      </c>
      <c r="Z91" s="1390"/>
      <c r="AA91" s="698">
        <v>0</v>
      </c>
      <c r="AB91" s="737">
        <v>0</v>
      </c>
      <c r="AC91" s="736">
        <v>0</v>
      </c>
      <c r="AD91" s="1251" t="s">
        <v>675</v>
      </c>
      <c r="AE91" s="728"/>
    </row>
    <row r="92" spans="1:31" ht="24.75" customHeight="1">
      <c r="A92" s="1411" t="s">
        <v>684</v>
      </c>
      <c r="B92" s="1413" t="s">
        <v>37</v>
      </c>
      <c r="C92" s="1355">
        <v>46171</v>
      </c>
      <c r="D92" s="1247"/>
      <c r="E92" s="1248"/>
      <c r="F92" s="1247"/>
      <c r="G92" s="1249"/>
      <c r="H92" s="1393">
        <v>71</v>
      </c>
      <c r="I92" s="1271" t="s">
        <v>545</v>
      </c>
      <c r="J92" s="1273" t="s">
        <v>30</v>
      </c>
      <c r="K92" s="1387"/>
      <c r="L92" s="1248"/>
      <c r="M92" s="1185" t="s">
        <v>110</v>
      </c>
      <c r="N92" s="1388">
        <v>91537.75</v>
      </c>
      <c r="O92" s="1186" t="s">
        <v>110</v>
      </c>
      <c r="P92" s="1356" t="s">
        <v>32</v>
      </c>
      <c r="Q92" s="1390"/>
      <c r="R92" s="1390"/>
      <c r="S92" s="1390"/>
      <c r="T92" s="1390"/>
      <c r="U92" s="1390"/>
      <c r="V92" s="1391">
        <v>7255</v>
      </c>
      <c r="W92" s="1392"/>
      <c r="X92" s="1392">
        <f t="shared" si="7"/>
        <v>7255</v>
      </c>
      <c r="Y92" s="1250">
        <f t="shared" si="8"/>
        <v>0</v>
      </c>
      <c r="Z92" s="1390"/>
      <c r="AA92" s="698">
        <v>0</v>
      </c>
      <c r="AB92" s="737">
        <v>0</v>
      </c>
      <c r="AC92" s="736">
        <v>0</v>
      </c>
      <c r="AD92" s="1251" t="s">
        <v>675</v>
      </c>
      <c r="AE92" s="728"/>
    </row>
    <row r="93" spans="1:31" ht="24.75" customHeight="1">
      <c r="A93" s="1450" t="s">
        <v>685</v>
      </c>
      <c r="B93" s="1187" t="s">
        <v>37</v>
      </c>
      <c r="C93" s="1355">
        <v>46171</v>
      </c>
      <c r="D93" s="1247"/>
      <c r="E93" s="1248"/>
      <c r="F93" s="1247"/>
      <c r="G93" s="1249"/>
      <c r="H93" s="1393">
        <v>71</v>
      </c>
      <c r="I93" s="1271" t="s">
        <v>545</v>
      </c>
      <c r="J93" s="1273" t="s">
        <v>30</v>
      </c>
      <c r="K93" s="1387"/>
      <c r="L93" s="1248"/>
      <c r="M93" s="1185" t="s">
        <v>110</v>
      </c>
      <c r="N93" s="1388">
        <v>68762</v>
      </c>
      <c r="O93" s="1186" t="s">
        <v>110</v>
      </c>
      <c r="P93" s="1356" t="s">
        <v>32</v>
      </c>
      <c r="Q93" s="1390"/>
      <c r="R93" s="1390"/>
      <c r="S93" s="1390"/>
      <c r="T93" s="1390"/>
      <c r="U93" s="1390"/>
      <c r="V93" s="1391">
        <v>5624</v>
      </c>
      <c r="W93" s="1392"/>
      <c r="X93" s="1392">
        <f t="shared" si="7"/>
        <v>5624</v>
      </c>
      <c r="Y93" s="1250">
        <f t="shared" si="8"/>
        <v>0</v>
      </c>
      <c r="Z93" s="1390"/>
      <c r="AA93" s="698">
        <v>0</v>
      </c>
      <c r="AB93" s="737">
        <v>0</v>
      </c>
      <c r="AC93" s="736">
        <v>0</v>
      </c>
      <c r="AD93" s="1251" t="s">
        <v>675</v>
      </c>
      <c r="AE93" s="728"/>
    </row>
    <row r="94" spans="1:31" ht="24.75" customHeight="1">
      <c r="A94" s="1061" t="s">
        <v>686</v>
      </c>
      <c r="B94" s="1187" t="s">
        <v>37</v>
      </c>
      <c r="C94" s="1410">
        <v>46195</v>
      </c>
      <c r="D94" s="1408"/>
      <c r="E94" s="1409"/>
      <c r="F94" s="1408"/>
      <c r="G94" s="1249"/>
      <c r="H94" s="1515">
        <v>56</v>
      </c>
      <c r="I94" s="1271" t="s">
        <v>545</v>
      </c>
      <c r="J94" s="1273" t="s">
        <v>30</v>
      </c>
      <c r="K94" s="1516"/>
      <c r="L94" s="1409"/>
      <c r="M94" s="1185" t="s">
        <v>110</v>
      </c>
      <c r="N94" s="416">
        <v>55504</v>
      </c>
      <c r="O94" s="1186" t="s">
        <v>110</v>
      </c>
      <c r="P94" s="1356" t="s">
        <v>32</v>
      </c>
      <c r="Q94" s="1517"/>
      <c r="R94" s="1517"/>
      <c r="S94" s="1517"/>
      <c r="T94" s="1517"/>
      <c r="U94" s="1517"/>
      <c r="V94" s="1518">
        <v>4652</v>
      </c>
      <c r="W94" s="1519"/>
      <c r="X94" s="1519">
        <f>SUM(V94-W94)</f>
        <v>4652</v>
      </c>
      <c r="Y94" s="1250">
        <f>IFERROR($W94/$V94, 0)</f>
        <v>0</v>
      </c>
      <c r="Z94" s="1517"/>
      <c r="AA94" s="1197">
        <v>0</v>
      </c>
      <c r="AB94" s="1197">
        <v>0</v>
      </c>
      <c r="AC94" s="1235">
        <v>0</v>
      </c>
      <c r="AD94" s="1251" t="s">
        <v>680</v>
      </c>
      <c r="AE94" s="728"/>
    </row>
    <row r="95" spans="1:31" ht="24.75" customHeight="1">
      <c r="A95" s="1061" t="s">
        <v>687</v>
      </c>
      <c r="B95" s="1187" t="s">
        <v>37</v>
      </c>
      <c r="C95" s="1410">
        <v>46195</v>
      </c>
      <c r="D95" s="1408"/>
      <c r="E95" s="1409"/>
      <c r="F95" s="1408"/>
      <c r="G95" s="1249"/>
      <c r="H95" s="1515">
        <v>74</v>
      </c>
      <c r="I95" s="1271" t="s">
        <v>545</v>
      </c>
      <c r="J95" s="1273" t="s">
        <v>30</v>
      </c>
      <c r="K95" s="1516"/>
      <c r="L95" s="1409"/>
      <c r="M95" s="1185" t="s">
        <v>110</v>
      </c>
      <c r="N95" s="416">
        <v>70534.5</v>
      </c>
      <c r="O95" s="1186" t="s">
        <v>110</v>
      </c>
      <c r="P95" s="1356" t="s">
        <v>32</v>
      </c>
      <c r="Q95" s="1517"/>
      <c r="R95" s="1517"/>
      <c r="S95" s="1517"/>
      <c r="T95" s="1517"/>
      <c r="U95" s="1517"/>
      <c r="V95" s="1518">
        <v>5756</v>
      </c>
      <c r="W95" s="1519"/>
      <c r="X95" s="1519">
        <f>SUM(V95-W95)</f>
        <v>5756</v>
      </c>
      <c r="Y95" s="1250">
        <f>IFERROR($W95/$V95, 0)</f>
        <v>0</v>
      </c>
      <c r="Z95" s="1517"/>
      <c r="AA95" s="1197">
        <v>0</v>
      </c>
      <c r="AB95" s="1197">
        <v>0</v>
      </c>
      <c r="AC95" s="1235">
        <v>0</v>
      </c>
      <c r="AD95" s="1251" t="s">
        <v>680</v>
      </c>
      <c r="AE95" s="728"/>
    </row>
    <row r="96" spans="1:31" ht="24.75" customHeight="1">
      <c r="A96" s="1317" t="s">
        <v>688</v>
      </c>
      <c r="B96" s="1413" t="s">
        <v>37</v>
      </c>
      <c r="C96" s="700">
        <v>46187</v>
      </c>
      <c r="D96" s="1408"/>
      <c r="E96" s="1409"/>
      <c r="F96" s="1408"/>
      <c r="G96" s="1249"/>
      <c r="H96" s="1515">
        <v>85</v>
      </c>
      <c r="I96" s="1271" t="s">
        <v>545</v>
      </c>
      <c r="J96" s="1273" t="s">
        <v>30</v>
      </c>
      <c r="K96" s="1387"/>
      <c r="L96" s="1248"/>
      <c r="M96" s="1185" t="s">
        <v>110</v>
      </c>
      <c r="N96" s="1388">
        <v>64590</v>
      </c>
      <c r="O96" s="1186" t="s">
        <v>110</v>
      </c>
      <c r="P96" s="1356" t="s">
        <v>32</v>
      </c>
      <c r="Q96" s="1517"/>
      <c r="R96" s="1517"/>
      <c r="S96" s="1517"/>
      <c r="T96" s="1517"/>
      <c r="U96" s="1517"/>
      <c r="V96" s="1518">
        <v>5218</v>
      </c>
      <c r="W96" s="1519"/>
      <c r="X96" s="1519">
        <f>SUM(V96-W96)</f>
        <v>5218</v>
      </c>
      <c r="Y96" s="1250">
        <f>IFERROR($W96/$V96, 0)</f>
        <v>0</v>
      </c>
      <c r="Z96" s="1517"/>
      <c r="AA96" s="698">
        <v>0</v>
      </c>
      <c r="AB96" s="737">
        <v>0</v>
      </c>
      <c r="AC96" s="736">
        <v>0</v>
      </c>
      <c r="AD96" s="1251" t="s">
        <v>673</v>
      </c>
      <c r="AE96" s="728"/>
    </row>
    <row r="97" spans="1:31" ht="24.75" customHeight="1">
      <c r="A97" s="1407" t="s">
        <v>689</v>
      </c>
      <c r="B97" s="1187" t="s">
        <v>37</v>
      </c>
      <c r="C97" s="1410">
        <v>46195</v>
      </c>
      <c r="D97" s="1408"/>
      <c r="E97" s="1409"/>
      <c r="F97" s="1408"/>
      <c r="G97" s="1249"/>
      <c r="H97" s="1515">
        <v>28</v>
      </c>
      <c r="I97" s="1271" t="s">
        <v>545</v>
      </c>
      <c r="J97" s="1273" t="s">
        <v>30</v>
      </c>
      <c r="K97" s="1516"/>
      <c r="L97" s="1409"/>
      <c r="M97" s="1185" t="s">
        <v>110</v>
      </c>
      <c r="N97" s="416">
        <v>27694</v>
      </c>
      <c r="O97" s="1186" t="s">
        <v>110</v>
      </c>
      <c r="P97" s="1356" t="s">
        <v>32</v>
      </c>
      <c r="Q97" s="1517"/>
      <c r="R97" s="1517"/>
      <c r="S97" s="1517"/>
      <c r="T97" s="1517"/>
      <c r="U97" s="1517"/>
      <c r="V97" s="1518">
        <v>2238</v>
      </c>
      <c r="W97" s="1519"/>
      <c r="X97" s="1519">
        <f>SUM(V97-W97)</f>
        <v>2238</v>
      </c>
      <c r="Y97" s="1250">
        <f>IFERROR($W97/$V97, 0)</f>
        <v>0</v>
      </c>
      <c r="Z97" s="1517"/>
      <c r="AA97" s="1197">
        <v>0</v>
      </c>
      <c r="AB97" s="1197">
        <v>0</v>
      </c>
      <c r="AC97" s="1235">
        <v>0</v>
      </c>
      <c r="AD97" s="1251" t="s">
        <v>680</v>
      </c>
      <c r="AE97" s="728"/>
    </row>
    <row r="98" spans="1:31" ht="24.75" customHeight="1">
      <c r="A98" s="1428" t="s">
        <v>690</v>
      </c>
      <c r="B98" s="1413" t="s">
        <v>37</v>
      </c>
      <c r="C98" s="1410">
        <v>46172</v>
      </c>
      <c r="D98" s="1408"/>
      <c r="E98" s="1409"/>
      <c r="F98" s="1408"/>
      <c r="G98" s="1249"/>
      <c r="H98" s="1515">
        <v>56</v>
      </c>
      <c r="I98" s="1271" t="s">
        <v>545</v>
      </c>
      <c r="J98" s="748" t="s">
        <v>33</v>
      </c>
      <c r="K98" s="1387" t="s">
        <v>691</v>
      </c>
      <c r="L98" s="1248"/>
      <c r="M98" s="1185" t="s">
        <v>238</v>
      </c>
      <c r="N98" s="1388"/>
      <c r="O98" s="1186" t="s">
        <v>110</v>
      </c>
      <c r="P98" s="1356" t="s">
        <v>32</v>
      </c>
      <c r="Q98" s="1517"/>
      <c r="R98" s="1517"/>
      <c r="S98" s="1517"/>
      <c r="T98" s="1517"/>
      <c r="U98" s="1517"/>
      <c r="V98" s="1518">
        <v>4159</v>
      </c>
      <c r="W98" s="1519"/>
      <c r="X98" s="1519">
        <f>SUM(V98-W98)</f>
        <v>4159</v>
      </c>
      <c r="Y98" s="1250">
        <f>IFERROR($W98/$V98, 0)</f>
        <v>0</v>
      </c>
      <c r="Z98" s="1517"/>
      <c r="AA98" s="698">
        <v>0</v>
      </c>
      <c r="AB98" s="737">
        <v>0</v>
      </c>
      <c r="AC98" s="736">
        <v>0</v>
      </c>
      <c r="AD98" s="1251" t="s">
        <v>692</v>
      </c>
      <c r="AE98" s="728"/>
    </row>
    <row r="99" spans="1:31" ht="24.75" customHeight="1">
      <c r="A99" s="1428" t="s">
        <v>693</v>
      </c>
      <c r="B99" s="1413" t="s">
        <v>37</v>
      </c>
      <c r="C99" s="1410">
        <v>46172</v>
      </c>
      <c r="D99" s="1408"/>
      <c r="E99" s="1409"/>
      <c r="F99" s="1408"/>
      <c r="G99" s="1249"/>
      <c r="H99" s="1515">
        <v>62</v>
      </c>
      <c r="I99" s="1271" t="s">
        <v>545</v>
      </c>
      <c r="J99" s="748" t="s">
        <v>33</v>
      </c>
      <c r="K99" s="1387" t="s">
        <v>691</v>
      </c>
      <c r="L99" s="1248"/>
      <c r="M99" s="1185" t="s">
        <v>238</v>
      </c>
      <c r="N99" s="1388"/>
      <c r="O99" s="1186" t="s">
        <v>110</v>
      </c>
      <c r="P99" s="1356" t="s">
        <v>32</v>
      </c>
      <c r="Q99" s="1517"/>
      <c r="R99" s="1517"/>
      <c r="S99" s="1517"/>
      <c r="T99" s="1517"/>
      <c r="U99" s="1517"/>
      <c r="V99" s="1518">
        <v>4009</v>
      </c>
      <c r="W99" s="1519"/>
      <c r="X99" s="1519">
        <f>SUM(V99-W99)</f>
        <v>4009</v>
      </c>
      <c r="Y99" s="1250">
        <f>IFERROR($W99/$V99, 0)</f>
        <v>0</v>
      </c>
      <c r="Z99" s="1517"/>
      <c r="AA99" s="698">
        <v>0</v>
      </c>
      <c r="AB99" s="737">
        <v>0</v>
      </c>
      <c r="AC99" s="736">
        <v>0</v>
      </c>
      <c r="AD99" s="1251" t="s">
        <v>692</v>
      </c>
      <c r="AE99" s="728"/>
    </row>
    <row r="100" spans="1:31" ht="24.75" customHeight="1">
      <c r="A100" s="1407" t="s">
        <v>694</v>
      </c>
      <c r="B100" s="1187" t="s">
        <v>37</v>
      </c>
      <c r="C100" s="1410">
        <v>46195</v>
      </c>
      <c r="D100" s="1408"/>
      <c r="E100" s="1409"/>
      <c r="F100" s="1408"/>
      <c r="G100" s="1249"/>
      <c r="H100" s="1515">
        <v>0</v>
      </c>
      <c r="I100" s="1271" t="s">
        <v>545</v>
      </c>
      <c r="J100" s="1273" t="s">
        <v>30</v>
      </c>
      <c r="K100" s="1516"/>
      <c r="L100" s="1409"/>
      <c r="M100" s="1185" t="s">
        <v>110</v>
      </c>
      <c r="N100" s="416">
        <v>75219.199999999997</v>
      </c>
      <c r="O100" s="1186" t="s">
        <v>110</v>
      </c>
      <c r="P100" s="1356" t="s">
        <v>32</v>
      </c>
      <c r="Q100" s="1517"/>
      <c r="R100" s="1517"/>
      <c r="S100" s="1517"/>
      <c r="T100" s="1517"/>
      <c r="U100" s="1517"/>
      <c r="V100" s="1518">
        <v>5902</v>
      </c>
      <c r="W100" s="1519"/>
      <c r="X100" s="1519">
        <f>SUM(V100-W100)</f>
        <v>5902</v>
      </c>
      <c r="Y100" s="1250">
        <f>IFERROR($W100/$V100, 0)</f>
        <v>0</v>
      </c>
      <c r="Z100" s="1517"/>
      <c r="AA100" s="1197">
        <v>0</v>
      </c>
      <c r="AB100" s="1197">
        <v>0</v>
      </c>
      <c r="AC100" s="1235">
        <v>0</v>
      </c>
      <c r="AD100" s="1251" t="s">
        <v>680</v>
      </c>
      <c r="AE100" s="728"/>
    </row>
    <row r="101" spans="1:31" ht="24.75" customHeight="1">
      <c r="A101" s="1317" t="s">
        <v>695</v>
      </c>
      <c r="B101" s="1187" t="s">
        <v>37</v>
      </c>
      <c r="C101" s="1355">
        <v>46171</v>
      </c>
      <c r="D101" s="1247" t="s">
        <v>54</v>
      </c>
      <c r="E101" s="1248">
        <v>46136</v>
      </c>
      <c r="F101" s="1247" t="s">
        <v>51</v>
      </c>
      <c r="G101" s="1249"/>
      <c r="H101" s="1393">
        <v>0</v>
      </c>
      <c r="I101" s="1271" t="s">
        <v>545</v>
      </c>
      <c r="J101" s="1273" t="s">
        <v>30</v>
      </c>
      <c r="K101" s="1387"/>
      <c r="L101" s="1248"/>
      <c r="M101" s="1185" t="s">
        <v>110</v>
      </c>
      <c r="N101" s="1388">
        <v>60407.15</v>
      </c>
      <c r="O101" s="1186" t="s">
        <v>110</v>
      </c>
      <c r="P101" s="1356" t="s">
        <v>29</v>
      </c>
      <c r="Q101" s="1390">
        <v>46136</v>
      </c>
      <c r="R101" s="1390"/>
      <c r="S101" s="1390"/>
      <c r="T101" s="1390"/>
      <c r="U101" s="1390"/>
      <c r="V101" s="1391">
        <v>4327</v>
      </c>
      <c r="W101" s="1392">
        <v>3493</v>
      </c>
      <c r="X101" s="1392">
        <f t="shared" si="7"/>
        <v>834</v>
      </c>
      <c r="Y101" s="1250">
        <f t="shared" si="8"/>
        <v>0.80725675987982437</v>
      </c>
      <c r="Z101" s="1390">
        <v>46146</v>
      </c>
      <c r="AA101" s="698">
        <v>0</v>
      </c>
      <c r="AB101" s="737">
        <v>0</v>
      </c>
      <c r="AC101" s="736">
        <v>0</v>
      </c>
      <c r="AD101" s="1251" t="s">
        <v>696</v>
      </c>
      <c r="AE101" s="728"/>
    </row>
    <row r="102" spans="1:31" ht="24.75" customHeight="1">
      <c r="A102" s="1064" t="s">
        <v>697</v>
      </c>
      <c r="B102" s="1065" t="s">
        <v>37</v>
      </c>
      <c r="C102" s="360">
        <v>46172</v>
      </c>
      <c r="D102" s="366" t="s">
        <v>465</v>
      </c>
      <c r="E102" s="367"/>
      <c r="F102" s="366"/>
      <c r="G102" s="701"/>
      <c r="H102" s="994">
        <v>402</v>
      </c>
      <c r="I102" s="304" t="s">
        <v>545</v>
      </c>
      <c r="J102" s="748" t="s">
        <v>30</v>
      </c>
      <c r="K102" s="1000"/>
      <c r="L102" s="367">
        <v>46092</v>
      </c>
      <c r="M102" s="1185" t="s">
        <v>110</v>
      </c>
      <c r="N102" s="706">
        <v>438978.5</v>
      </c>
      <c r="O102" s="1186" t="s">
        <v>110</v>
      </c>
      <c r="P102" s="739" t="s">
        <v>35</v>
      </c>
      <c r="Q102" s="996">
        <v>46091</v>
      </c>
      <c r="R102" s="996"/>
      <c r="S102" s="996"/>
      <c r="T102" s="996"/>
      <c r="U102" s="996"/>
      <c r="V102" s="997">
        <v>30807</v>
      </c>
      <c r="W102" s="993"/>
      <c r="X102" s="993">
        <f t="shared" ref="X102:X111" si="9">SUM(V102-W102)</f>
        <v>30807</v>
      </c>
      <c r="Y102" s="365">
        <f t="shared" ref="Y102:Y111" si="10">IFERROR($W102/$V102, 0)</f>
        <v>0</v>
      </c>
      <c r="Z102" s="996"/>
      <c r="AA102" s="817">
        <v>0</v>
      </c>
      <c r="AB102" s="821">
        <v>0</v>
      </c>
      <c r="AC102" s="736">
        <v>0</v>
      </c>
      <c r="AD102" s="1236" t="s">
        <v>698</v>
      </c>
      <c r="AE102" s="728"/>
    </row>
    <row r="103" spans="1:31" ht="24.75" customHeight="1">
      <c r="A103" s="1423" t="s">
        <v>699</v>
      </c>
      <c r="B103" s="1066" t="s">
        <v>40</v>
      </c>
      <c r="C103" s="1410">
        <v>46172</v>
      </c>
      <c r="D103" s="1408" t="s">
        <v>52</v>
      </c>
      <c r="E103" s="1409">
        <v>46142</v>
      </c>
      <c r="F103" s="1408" t="s">
        <v>51</v>
      </c>
      <c r="G103" s="1249"/>
      <c r="H103" s="1515">
        <v>79</v>
      </c>
      <c r="I103" s="304" t="s">
        <v>545</v>
      </c>
      <c r="J103" s="748" t="s">
        <v>30</v>
      </c>
      <c r="K103" s="1516"/>
      <c r="L103" s="1409"/>
      <c r="M103" s="1185" t="s">
        <v>110</v>
      </c>
      <c r="N103" s="1388">
        <v>73533</v>
      </c>
      <c r="O103" s="1186" t="s">
        <v>110</v>
      </c>
      <c r="P103" s="1356" t="s">
        <v>32</v>
      </c>
      <c r="Q103" s="1517">
        <v>46147</v>
      </c>
      <c r="R103" s="1517"/>
      <c r="S103" s="1517"/>
      <c r="T103" s="1517"/>
      <c r="U103" s="1517"/>
      <c r="V103" s="1518">
        <v>5974</v>
      </c>
      <c r="W103" s="1519"/>
      <c r="X103" s="1519">
        <f>SUM(V103-W103)</f>
        <v>5974</v>
      </c>
      <c r="Y103" s="1250">
        <f>IFERROR($W103/$V103, 0)</f>
        <v>0</v>
      </c>
      <c r="Z103" s="1517"/>
      <c r="AA103" s="698">
        <v>0</v>
      </c>
      <c r="AB103" s="698">
        <v>0</v>
      </c>
      <c r="AC103" s="1060">
        <v>0</v>
      </c>
      <c r="AD103" s="1251" t="s">
        <v>621</v>
      </c>
      <c r="AE103" s="728"/>
    </row>
    <row r="104" spans="1:31" ht="24.75" customHeight="1">
      <c r="A104" s="1317" t="s">
        <v>700</v>
      </c>
      <c r="B104" s="1066" t="s">
        <v>40</v>
      </c>
      <c r="C104" s="1410">
        <v>46172</v>
      </c>
      <c r="D104" s="1247" t="s">
        <v>52</v>
      </c>
      <c r="E104" s="1248">
        <v>46142</v>
      </c>
      <c r="F104" s="1247" t="s">
        <v>51</v>
      </c>
      <c r="G104" s="1249"/>
      <c r="H104" s="999">
        <v>74</v>
      </c>
      <c r="I104" s="304" t="s">
        <v>545</v>
      </c>
      <c r="J104" s="748" t="s">
        <v>30</v>
      </c>
      <c r="K104" s="1387"/>
      <c r="L104" s="1248"/>
      <c r="M104" s="1185" t="s">
        <v>110</v>
      </c>
      <c r="N104" s="1388">
        <v>75564</v>
      </c>
      <c r="O104" s="1186" t="s">
        <v>110</v>
      </c>
      <c r="P104" s="1356" t="s">
        <v>32</v>
      </c>
      <c r="Q104" s="1390">
        <v>46147</v>
      </c>
      <c r="R104" s="1390"/>
      <c r="S104" s="1390"/>
      <c r="T104" s="1390"/>
      <c r="U104" s="1390"/>
      <c r="V104" s="1391">
        <v>6250</v>
      </c>
      <c r="W104" s="1392"/>
      <c r="X104" s="1392">
        <f t="shared" ref="X104:X109" si="11">SUM(V104-W104)</f>
        <v>6250</v>
      </c>
      <c r="Y104" s="1250">
        <f t="shared" ref="Y104:Y109" si="12">IFERROR($W104/$V104, 0)</f>
        <v>0</v>
      </c>
      <c r="Z104" s="1390"/>
      <c r="AA104" s="698">
        <v>0</v>
      </c>
      <c r="AB104" s="737">
        <v>0</v>
      </c>
      <c r="AC104" s="736">
        <v>0</v>
      </c>
      <c r="AD104" s="1251" t="s">
        <v>701</v>
      </c>
      <c r="AE104" s="728"/>
    </row>
    <row r="105" spans="1:31" ht="24.75" customHeight="1">
      <c r="A105" s="1317" t="s">
        <v>702</v>
      </c>
      <c r="B105" s="1066" t="s">
        <v>40</v>
      </c>
      <c r="C105" s="1410">
        <v>46172</v>
      </c>
      <c r="D105" s="1247" t="s">
        <v>52</v>
      </c>
      <c r="E105" s="1248">
        <v>46142</v>
      </c>
      <c r="F105" s="1247" t="s">
        <v>51</v>
      </c>
      <c r="G105" s="1249"/>
      <c r="H105" s="999">
        <v>89</v>
      </c>
      <c r="I105" s="304" t="s">
        <v>545</v>
      </c>
      <c r="J105" s="748" t="s">
        <v>30</v>
      </c>
      <c r="K105" s="1387"/>
      <c r="L105" s="1248"/>
      <c r="M105" s="1185" t="s">
        <v>110</v>
      </c>
      <c r="N105" s="1388">
        <v>81150</v>
      </c>
      <c r="O105" s="1186" t="s">
        <v>110</v>
      </c>
      <c r="P105" s="1356" t="s">
        <v>32</v>
      </c>
      <c r="Q105" s="1390">
        <v>46148</v>
      </c>
      <c r="R105" s="1390"/>
      <c r="S105" s="1390"/>
      <c r="T105" s="1390"/>
      <c r="U105" s="1390"/>
      <c r="V105" s="1391">
        <v>6825</v>
      </c>
      <c r="W105" s="1392"/>
      <c r="X105" s="1392">
        <f t="shared" si="11"/>
        <v>6825</v>
      </c>
      <c r="Y105" s="1250">
        <f t="shared" si="12"/>
        <v>0</v>
      </c>
      <c r="Z105" s="1390"/>
      <c r="AA105" s="698">
        <v>0</v>
      </c>
      <c r="AB105" s="737">
        <v>0</v>
      </c>
      <c r="AC105" s="736">
        <v>0</v>
      </c>
      <c r="AD105" s="1251" t="s">
        <v>701</v>
      </c>
      <c r="AE105" s="728"/>
    </row>
    <row r="106" spans="1:31" ht="24.75" customHeight="1">
      <c r="A106" s="1317" t="s">
        <v>703</v>
      </c>
      <c r="B106" s="1066" t="s">
        <v>40</v>
      </c>
      <c r="C106" s="1410">
        <v>46172</v>
      </c>
      <c r="D106" s="1247" t="s">
        <v>50</v>
      </c>
      <c r="E106" s="1248">
        <v>46143</v>
      </c>
      <c r="F106" s="1247" t="s">
        <v>51</v>
      </c>
      <c r="G106" s="1249"/>
      <c r="H106" s="999">
        <v>0</v>
      </c>
      <c r="I106" s="304" t="s">
        <v>545</v>
      </c>
      <c r="J106" s="748" t="s">
        <v>30</v>
      </c>
      <c r="K106" s="1387"/>
      <c r="L106" s="1248"/>
      <c r="M106" s="1185" t="s">
        <v>110</v>
      </c>
      <c r="N106" s="1388">
        <v>21122.05</v>
      </c>
      <c r="O106" s="1186" t="s">
        <v>110</v>
      </c>
      <c r="P106" s="1356" t="s">
        <v>35</v>
      </c>
      <c r="Q106" s="1390">
        <v>46143</v>
      </c>
      <c r="R106" s="1390"/>
      <c r="S106" s="1390"/>
      <c r="T106" s="1390"/>
      <c r="U106" s="1390"/>
      <c r="V106" s="1391">
        <v>1693</v>
      </c>
      <c r="W106" s="1392"/>
      <c r="X106" s="1392">
        <f t="shared" si="11"/>
        <v>1693</v>
      </c>
      <c r="Y106" s="1250">
        <f t="shared" si="12"/>
        <v>0</v>
      </c>
      <c r="Z106" s="1390"/>
      <c r="AA106" s="698">
        <v>0</v>
      </c>
      <c r="AB106" s="737">
        <v>0</v>
      </c>
      <c r="AC106" s="736">
        <v>0</v>
      </c>
      <c r="AD106" s="1251" t="s">
        <v>701</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15405.5</v>
      </c>
      <c r="O107" s="1186" t="s">
        <v>110</v>
      </c>
      <c r="P107" s="1356" t="s">
        <v>35</v>
      </c>
      <c r="Q107" s="1390">
        <v>46143</v>
      </c>
      <c r="R107" s="1390"/>
      <c r="S107" s="1390"/>
      <c r="T107" s="1390"/>
      <c r="U107" s="1390"/>
      <c r="V107" s="1391">
        <v>761</v>
      </c>
      <c r="W107" s="1392"/>
      <c r="X107" s="1392">
        <f t="shared" si="11"/>
        <v>761</v>
      </c>
      <c r="Y107" s="1250">
        <f t="shared" si="12"/>
        <v>0</v>
      </c>
      <c r="Z107" s="1390"/>
      <c r="AA107" s="698">
        <v>0</v>
      </c>
      <c r="AB107" s="737">
        <v>0</v>
      </c>
      <c r="AC107" s="736">
        <v>0</v>
      </c>
      <c r="AD107" s="1251" t="s">
        <v>701</v>
      </c>
      <c r="AE107" s="728"/>
    </row>
    <row r="108" spans="1:31" ht="24.75" customHeight="1">
      <c r="A108" s="1317" t="s">
        <v>705</v>
      </c>
      <c r="B108" s="1066" t="s">
        <v>40</v>
      </c>
      <c r="C108" s="1410">
        <v>46172</v>
      </c>
      <c r="D108" s="1247" t="s">
        <v>50</v>
      </c>
      <c r="E108" s="1248">
        <v>46140</v>
      </c>
      <c r="F108" s="1247" t="s">
        <v>51</v>
      </c>
      <c r="G108" s="1249"/>
      <c r="H108" s="999">
        <v>0</v>
      </c>
      <c r="I108" s="304" t="s">
        <v>545</v>
      </c>
      <c r="J108" s="748" t="s">
        <v>30</v>
      </c>
      <c r="K108" s="1387"/>
      <c r="L108" s="1248"/>
      <c r="M108" s="1185" t="s">
        <v>110</v>
      </c>
      <c r="N108" s="1388">
        <v>33518.699999999997</v>
      </c>
      <c r="O108" s="1186" t="s">
        <v>110</v>
      </c>
      <c r="P108" s="1356" t="s">
        <v>29</v>
      </c>
      <c r="Q108" s="1390">
        <v>46140</v>
      </c>
      <c r="R108" s="1390"/>
      <c r="S108" s="1390"/>
      <c r="T108" s="1390"/>
      <c r="U108" s="1390"/>
      <c r="V108" s="1391">
        <v>3693</v>
      </c>
      <c r="W108" s="1392">
        <v>2153</v>
      </c>
      <c r="X108" s="1392">
        <f t="shared" si="11"/>
        <v>1540</v>
      </c>
      <c r="Y108" s="1250">
        <f t="shared" si="12"/>
        <v>0.58299485513132954</v>
      </c>
      <c r="Z108" s="1390">
        <v>46146</v>
      </c>
      <c r="AA108" s="698">
        <v>0</v>
      </c>
      <c r="AB108" s="737">
        <v>0</v>
      </c>
      <c r="AC108" s="736">
        <v>0</v>
      </c>
      <c r="AD108" s="1251" t="s">
        <v>701</v>
      </c>
      <c r="AE108" s="728"/>
    </row>
    <row r="109" spans="1:31" ht="24.75" customHeight="1">
      <c r="A109" s="1317" t="s">
        <v>706</v>
      </c>
      <c r="B109" s="1066" t="s">
        <v>40</v>
      </c>
      <c r="C109" s="1410">
        <v>46172</v>
      </c>
      <c r="D109" s="1247" t="s">
        <v>50</v>
      </c>
      <c r="E109" s="1248">
        <v>46143</v>
      </c>
      <c r="F109" s="1247" t="s">
        <v>51</v>
      </c>
      <c r="G109" s="1249"/>
      <c r="H109" s="999">
        <v>0</v>
      </c>
      <c r="I109" s="304" t="s">
        <v>545</v>
      </c>
      <c r="J109" s="748" t="s">
        <v>30</v>
      </c>
      <c r="K109" s="1387"/>
      <c r="L109" s="1248"/>
      <c r="M109" s="1185" t="s">
        <v>110</v>
      </c>
      <c r="N109" s="1388">
        <v>1552.9</v>
      </c>
      <c r="O109" s="1186" t="s">
        <v>110</v>
      </c>
      <c r="P109" s="1356" t="s">
        <v>32</v>
      </c>
      <c r="Q109" s="1390">
        <v>46143</v>
      </c>
      <c r="R109" s="1390"/>
      <c r="S109" s="1390"/>
      <c r="T109" s="1390"/>
      <c r="U109" s="1390"/>
      <c r="V109" s="1391">
        <v>94</v>
      </c>
      <c r="W109" s="1392"/>
      <c r="X109" s="1392">
        <f t="shared" si="11"/>
        <v>94</v>
      </c>
      <c r="Y109" s="1250">
        <f t="shared" si="12"/>
        <v>0</v>
      </c>
      <c r="Z109" s="1390"/>
      <c r="AA109" s="698">
        <v>0</v>
      </c>
      <c r="AB109" s="737">
        <v>0</v>
      </c>
      <c r="AC109" s="736">
        <v>0</v>
      </c>
      <c r="AD109" s="1251" t="s">
        <v>701</v>
      </c>
      <c r="AE109" s="728"/>
    </row>
    <row r="110" spans="1:31" ht="24.75" customHeight="1">
      <c r="A110" s="1064" t="s">
        <v>707</v>
      </c>
      <c r="B110" s="1066" t="s">
        <v>40</v>
      </c>
      <c r="C110" s="360">
        <v>46111</v>
      </c>
      <c r="D110" s="366"/>
      <c r="E110" s="367"/>
      <c r="F110" s="701"/>
      <c r="G110" s="701"/>
      <c r="H110" s="999">
        <v>0</v>
      </c>
      <c r="I110" s="304" t="s">
        <v>545</v>
      </c>
      <c r="J110" s="748" t="s">
        <v>33</v>
      </c>
      <c r="K110" s="1000" t="s">
        <v>691</v>
      </c>
      <c r="L110" s="367"/>
      <c r="M110" s="748" t="s">
        <v>238</v>
      </c>
      <c r="N110" s="819"/>
      <c r="O110" s="748" t="s">
        <v>238</v>
      </c>
      <c r="P110" s="739" t="s">
        <v>32</v>
      </c>
      <c r="Q110" s="996"/>
      <c r="R110" s="996"/>
      <c r="S110" s="996"/>
      <c r="T110" s="996"/>
      <c r="U110" s="996"/>
      <c r="V110" s="1001"/>
      <c r="W110" s="1002"/>
      <c r="X110" s="1002">
        <f t="shared" si="9"/>
        <v>0</v>
      </c>
      <c r="Y110" s="256">
        <f t="shared" si="10"/>
        <v>0</v>
      </c>
      <c r="Z110" s="1291"/>
      <c r="AA110" s="817">
        <v>0</v>
      </c>
      <c r="AB110" s="817">
        <v>0</v>
      </c>
      <c r="AC110" s="767">
        <v>0</v>
      </c>
      <c r="AD110" s="1293" t="s">
        <v>708</v>
      </c>
      <c r="AE110" s="728"/>
    </row>
    <row r="111" spans="1:31" ht="24.75" customHeight="1">
      <c r="A111" s="1064" t="s">
        <v>709</v>
      </c>
      <c r="B111" s="1066" t="s">
        <v>40</v>
      </c>
      <c r="C111" s="360">
        <v>46111</v>
      </c>
      <c r="D111" s="366"/>
      <c r="E111" s="367"/>
      <c r="F111" s="701"/>
      <c r="G111" s="701"/>
      <c r="H111" s="999">
        <v>0</v>
      </c>
      <c r="I111" s="304" t="s">
        <v>545</v>
      </c>
      <c r="J111" s="748" t="s">
        <v>33</v>
      </c>
      <c r="K111" s="1000" t="s">
        <v>691</v>
      </c>
      <c r="L111" s="367"/>
      <c r="M111" s="748" t="s">
        <v>238</v>
      </c>
      <c r="N111" s="819"/>
      <c r="O111" s="748" t="s">
        <v>238</v>
      </c>
      <c r="P111" s="739" t="s">
        <v>32</v>
      </c>
      <c r="Q111" s="996"/>
      <c r="R111" s="996"/>
      <c r="S111" s="996"/>
      <c r="T111" s="996"/>
      <c r="U111" s="996"/>
      <c r="V111" s="1001"/>
      <c r="W111" s="1002"/>
      <c r="X111" s="1002">
        <f t="shared" si="9"/>
        <v>0</v>
      </c>
      <c r="Y111" s="3">
        <f t="shared" si="10"/>
        <v>0</v>
      </c>
      <c r="Z111" s="1292"/>
      <c r="AA111" s="817">
        <v>0</v>
      </c>
      <c r="AB111" s="817">
        <v>0</v>
      </c>
      <c r="AC111" s="767">
        <v>0</v>
      </c>
      <c r="AD111" s="1293" t="s">
        <v>708</v>
      </c>
      <c r="AE111" s="728"/>
    </row>
    <row r="112" spans="1:31" ht="24.75" customHeight="1">
      <c r="A112" s="743"/>
      <c r="B112" s="311"/>
      <c r="C112" s="742"/>
      <c r="D112" s="818"/>
      <c r="E112" s="746"/>
      <c r="F112" s="818"/>
      <c r="G112" s="818"/>
      <c r="H112" s="748"/>
      <c r="I112" s="304"/>
      <c r="J112" s="748"/>
      <c r="K112" s="744"/>
      <c r="L112" s="746"/>
      <c r="M112" s="936"/>
      <c r="N112" s="937"/>
      <c r="O112" s="936"/>
      <c r="P112" s="739"/>
      <c r="Q112" s="703"/>
      <c r="R112" s="703"/>
      <c r="S112" s="703"/>
      <c r="T112" s="703"/>
      <c r="U112" s="703"/>
      <c r="V112" s="784"/>
      <c r="W112" s="768"/>
      <c r="X112" s="740"/>
      <c r="Y112" s="1067"/>
      <c r="Z112" s="822"/>
      <c r="AA112" s="932"/>
      <c r="AB112" s="932"/>
      <c r="AC112" s="704"/>
      <c r="AD112" s="699"/>
      <c r="AE112" s="728"/>
    </row>
    <row r="113" spans="1:31" ht="24.75" customHeight="1">
      <c r="A113" s="743"/>
      <c r="B113" s="355"/>
      <c r="C113" s="742"/>
      <c r="D113" s="455"/>
      <c r="E113" s="742"/>
      <c r="F113" s="743"/>
      <c r="G113" s="743"/>
      <c r="H113" s="743"/>
      <c r="I113" s="301"/>
      <c r="J113" s="744"/>
      <c r="K113" s="745"/>
      <c r="L113" s="746"/>
      <c r="M113" s="743"/>
      <c r="N113" s="747"/>
      <c r="O113" s="748"/>
      <c r="P113" s="728"/>
      <c r="Q113" s="749"/>
      <c r="R113" s="750"/>
      <c r="S113" s="750"/>
      <c r="T113" s="750"/>
      <c r="U113" s="750"/>
      <c r="V113" s="751"/>
      <c r="W113" s="751"/>
      <c r="X113" s="752"/>
      <c r="Y113" s="1068"/>
      <c r="Z113" s="688"/>
      <c r="AA113" s="753"/>
      <c r="AB113" s="753"/>
      <c r="AC113" s="751"/>
      <c r="AD113" s="721"/>
      <c r="AE113" s="725"/>
    </row>
    <row r="114" spans="1:31" ht="24.75" customHeight="1">
      <c r="A114" s="1069" t="s">
        <v>710</v>
      </c>
      <c r="B114" s="1069" t="s">
        <v>90</v>
      </c>
      <c r="C114" s="1069" t="s">
        <v>91</v>
      </c>
      <c r="D114" s="1069" t="s">
        <v>444</v>
      </c>
      <c r="E114" s="1069" t="s">
        <v>528</v>
      </c>
      <c r="F114" s="1069" t="s">
        <v>529</v>
      </c>
      <c r="G114" s="1069" t="s">
        <v>92</v>
      </c>
      <c r="H114" s="1069" t="s">
        <v>68</v>
      </c>
      <c r="I114" s="1069" t="s">
        <v>93</v>
      </c>
      <c r="J114" s="1069" t="s">
        <v>26</v>
      </c>
      <c r="K114" s="1069" t="s">
        <v>530</v>
      </c>
      <c r="L114" s="1069" t="s">
        <v>96</v>
      </c>
      <c r="M114" s="1069" t="s">
        <v>95</v>
      </c>
      <c r="N114" s="1070" t="s">
        <v>531</v>
      </c>
      <c r="O114" s="1069" t="s">
        <v>94</v>
      </c>
      <c r="P114" s="1071" t="s">
        <v>97</v>
      </c>
      <c r="Q114" s="1056" t="s">
        <v>98</v>
      </c>
      <c r="R114" s="1056" t="s">
        <v>532</v>
      </c>
      <c r="S114" s="1056" t="s">
        <v>533</v>
      </c>
      <c r="T114" s="1056" t="s">
        <v>534</v>
      </c>
      <c r="U114" s="1056" t="s">
        <v>535</v>
      </c>
      <c r="V114" s="1056" t="s">
        <v>69</v>
      </c>
      <c r="W114" s="1056" t="s">
        <v>536</v>
      </c>
      <c r="X114" s="1072" t="s">
        <v>537</v>
      </c>
      <c r="Y114" s="1072" t="s">
        <v>496</v>
      </c>
      <c r="Z114" s="1071" t="s">
        <v>538</v>
      </c>
      <c r="AA114" s="1057" t="s">
        <v>539</v>
      </c>
      <c r="AB114" s="1056" t="s">
        <v>498</v>
      </c>
      <c r="AC114" s="1056" t="s">
        <v>540</v>
      </c>
      <c r="AD114" s="1058" t="s">
        <v>541</v>
      </c>
      <c r="AE114" s="725"/>
    </row>
    <row r="115" spans="1:31" ht="24.75" customHeight="1">
      <c r="A115" s="743"/>
      <c r="B115" s="355"/>
      <c r="C115" s="299"/>
      <c r="D115" s="701"/>
      <c r="E115" s="742"/>
      <c r="F115" s="743"/>
      <c r="G115" s="743"/>
      <c r="H115" s="744"/>
      <c r="I115" s="301"/>
      <c r="J115" s="744"/>
      <c r="K115" s="744"/>
      <c r="L115" s="746"/>
      <c r="M115" s="702"/>
      <c r="N115" s="819"/>
      <c r="O115" s="702"/>
      <c r="P115" s="694"/>
      <c r="Q115" s="719"/>
      <c r="R115" s="719"/>
      <c r="S115" s="750"/>
      <c r="T115" s="750"/>
      <c r="U115" s="750"/>
      <c r="V115" s="724"/>
      <c r="W115" s="724"/>
      <c r="X115" s="724"/>
      <c r="Y115" s="29"/>
      <c r="Z115" s="719"/>
      <c r="AA115" s="817"/>
      <c r="AB115" s="817"/>
      <c r="AC115" s="767"/>
      <c r="AD115" s="721"/>
      <c r="AE115" s="725"/>
    </row>
    <row r="116" spans="1:31" ht="24.75" customHeight="1">
      <c r="A116" s="743"/>
      <c r="B116" s="355"/>
      <c r="C116" s="299"/>
      <c r="D116" s="455"/>
      <c r="E116" s="742"/>
      <c r="F116" s="743"/>
      <c r="G116" s="743"/>
      <c r="H116" s="744"/>
      <c r="I116" s="304"/>
      <c r="J116" s="748"/>
      <c r="K116" s="745"/>
      <c r="L116" s="746"/>
      <c r="M116" s="748"/>
      <c r="N116" s="774"/>
      <c r="O116" s="748"/>
      <c r="P116" s="728"/>
      <c r="Q116" s="756"/>
      <c r="R116" s="750"/>
      <c r="S116" s="750"/>
      <c r="T116" s="750"/>
      <c r="U116" s="750"/>
      <c r="V116" s="724"/>
      <c r="W116" s="724"/>
      <c r="X116" s="724"/>
      <c r="Y116" s="29"/>
      <c r="Z116" s="719"/>
      <c r="AA116" s="817"/>
      <c r="AB116" s="817"/>
      <c r="AC116" s="767"/>
      <c r="AD116" s="721"/>
      <c r="AE116" s="725"/>
    </row>
    <row r="117" spans="1:31" ht="24.75" customHeight="1">
      <c r="A117" s="743"/>
      <c r="B117" s="745"/>
      <c r="C117" s="745"/>
      <c r="D117" s="745"/>
      <c r="E117" s="745"/>
      <c r="F117" s="743"/>
      <c r="G117" s="743"/>
      <c r="H117" s="745"/>
      <c r="I117" s="745"/>
      <c r="J117" s="745"/>
      <c r="K117" s="745"/>
      <c r="L117" s="743"/>
      <c r="M117" s="745"/>
      <c r="N117" s="775"/>
      <c r="O117" s="745"/>
      <c r="P117" s="725"/>
      <c r="AE117" s="725"/>
    </row>
    <row r="118" spans="1:31" ht="24.75" customHeight="1">
      <c r="A118" s="1069" t="s">
        <v>711</v>
      </c>
      <c r="B118" s="1069" t="s">
        <v>90</v>
      </c>
      <c r="C118" s="1069" t="s">
        <v>91</v>
      </c>
      <c r="D118" s="1069" t="s">
        <v>444</v>
      </c>
      <c r="E118" s="1069" t="s">
        <v>528</v>
      </c>
      <c r="F118" s="1069" t="s">
        <v>529</v>
      </c>
      <c r="G118" s="1069" t="s">
        <v>92</v>
      </c>
      <c r="H118" s="1069" t="s">
        <v>68</v>
      </c>
      <c r="I118" s="1069" t="s">
        <v>93</v>
      </c>
      <c r="J118" s="1069" t="s">
        <v>26</v>
      </c>
      <c r="K118" s="1069" t="s">
        <v>530</v>
      </c>
      <c r="L118" s="1069" t="s">
        <v>96</v>
      </c>
      <c r="M118" s="1069" t="s">
        <v>95</v>
      </c>
      <c r="N118" s="1070" t="s">
        <v>531</v>
      </c>
      <c r="O118" s="1069" t="s">
        <v>94</v>
      </c>
      <c r="P118" s="1073" t="s">
        <v>97</v>
      </c>
      <c r="Q118" s="1074" t="s">
        <v>98</v>
      </c>
      <c r="R118" s="1074" t="s">
        <v>532</v>
      </c>
      <c r="S118" s="1056" t="s">
        <v>533</v>
      </c>
      <c r="T118" s="1056" t="s">
        <v>534</v>
      </c>
      <c r="U118" s="1056" t="s">
        <v>535</v>
      </c>
      <c r="V118" s="1074" t="s">
        <v>69</v>
      </c>
      <c r="W118" s="1074" t="s">
        <v>536</v>
      </c>
      <c r="X118" s="1075" t="s">
        <v>537</v>
      </c>
      <c r="Y118" s="1075" t="s">
        <v>496</v>
      </c>
      <c r="Z118" s="1076" t="s">
        <v>538</v>
      </c>
      <c r="AA118" s="1077" t="s">
        <v>539</v>
      </c>
      <c r="AB118" s="1078" t="s">
        <v>498</v>
      </c>
      <c r="AC118" s="1078" t="s">
        <v>540</v>
      </c>
      <c r="AD118" s="1079" t="s">
        <v>541</v>
      </c>
      <c r="AE118" s="725"/>
    </row>
    <row r="119" spans="1:31" ht="24.75" customHeight="1">
      <c r="A119" s="298" t="s">
        <v>712</v>
      </c>
      <c r="B119" s="355" t="s">
        <v>42</v>
      </c>
      <c r="C119" s="299">
        <v>46096</v>
      </c>
      <c r="D119" s="455"/>
      <c r="E119" s="299"/>
      <c r="F119" s="298"/>
      <c r="G119" s="743"/>
      <c r="H119" s="754">
        <v>0</v>
      </c>
      <c r="I119" s="301" t="s">
        <v>545</v>
      </c>
      <c r="J119" s="744" t="s">
        <v>33</v>
      </c>
      <c r="K119" s="744" t="s">
        <v>526</v>
      </c>
      <c r="L119" s="299"/>
      <c r="M119" s="748" t="s">
        <v>110</v>
      </c>
      <c r="N119" s="819">
        <v>68022.75</v>
      </c>
      <c r="O119" s="748" t="s">
        <v>110</v>
      </c>
      <c r="P119" s="739" t="s">
        <v>32</v>
      </c>
      <c r="Q119" s="1004"/>
      <c r="R119" s="1004"/>
      <c r="S119" s="1080"/>
      <c r="T119" s="1080"/>
      <c r="U119" s="1080"/>
      <c r="V119" s="755">
        <v>4564</v>
      </c>
      <c r="W119" s="724"/>
      <c r="X119" s="755">
        <v>4564</v>
      </c>
      <c r="Y119" s="1068"/>
      <c r="Z119" s="1005"/>
      <c r="AA119" s="737">
        <v>0</v>
      </c>
      <c r="AB119" s="737">
        <v>0</v>
      </c>
      <c r="AC119" s="736">
        <v>0</v>
      </c>
      <c r="AD119" s="721" t="s">
        <v>713</v>
      </c>
      <c r="AE119" s="725"/>
    </row>
    <row r="120" spans="1:31" ht="24.75" customHeight="1">
      <c r="A120" s="298" t="s">
        <v>714</v>
      </c>
      <c r="B120" s="355" t="s">
        <v>42</v>
      </c>
      <c r="C120" s="299">
        <v>46071</v>
      </c>
      <c r="D120" s="455"/>
      <c r="E120" s="299"/>
      <c r="F120" s="298"/>
      <c r="G120" s="743"/>
      <c r="H120" s="754">
        <v>0</v>
      </c>
      <c r="I120" s="301" t="s">
        <v>545</v>
      </c>
      <c r="J120" s="744" t="s">
        <v>33</v>
      </c>
      <c r="K120" s="744" t="s">
        <v>526</v>
      </c>
      <c r="L120" s="299"/>
      <c r="M120" s="748" t="s">
        <v>110</v>
      </c>
      <c r="N120" s="819">
        <v>75444.55</v>
      </c>
      <c r="O120" s="748" t="s">
        <v>110</v>
      </c>
      <c r="P120" s="739" t="s">
        <v>32</v>
      </c>
      <c r="Q120" s="1004"/>
      <c r="R120" s="1004"/>
      <c r="S120" s="1080"/>
      <c r="T120" s="1080"/>
      <c r="U120" s="1080"/>
      <c r="V120" s="755">
        <v>5936</v>
      </c>
      <c r="W120" s="724"/>
      <c r="X120" s="755">
        <v>5936</v>
      </c>
      <c r="Y120" s="1068"/>
      <c r="Z120" s="1005"/>
      <c r="AA120" s="737">
        <v>0</v>
      </c>
      <c r="AB120" s="737">
        <v>0</v>
      </c>
      <c r="AC120" s="736">
        <v>0</v>
      </c>
      <c r="AD120" s="721" t="s">
        <v>713</v>
      </c>
      <c r="AE120" s="725"/>
    </row>
    <row r="121" spans="1:31" ht="24.75" customHeight="1">
      <c r="A121" s="298" t="s">
        <v>715</v>
      </c>
      <c r="B121" s="355" t="s">
        <v>42</v>
      </c>
      <c r="C121" s="299">
        <v>46372</v>
      </c>
      <c r="D121" s="455"/>
      <c r="E121" s="299"/>
      <c r="F121" s="298"/>
      <c r="G121" s="743"/>
      <c r="H121" s="754">
        <v>60</v>
      </c>
      <c r="I121" s="301" t="s">
        <v>545</v>
      </c>
      <c r="J121" s="744" t="s">
        <v>33</v>
      </c>
      <c r="K121" s="744" t="s">
        <v>526</v>
      </c>
      <c r="L121" s="299"/>
      <c r="M121" s="748" t="s">
        <v>110</v>
      </c>
      <c r="N121" s="819">
        <v>82732</v>
      </c>
      <c r="O121" s="748" t="s">
        <v>110</v>
      </c>
      <c r="P121" s="739" t="s">
        <v>32</v>
      </c>
      <c r="Q121" s="1004"/>
      <c r="R121" s="1004"/>
      <c r="S121" s="1080"/>
      <c r="T121" s="1080"/>
      <c r="U121" s="1080"/>
      <c r="V121" s="755">
        <v>7117</v>
      </c>
      <c r="W121" s="724"/>
      <c r="X121" s="755">
        <v>7117</v>
      </c>
      <c r="Y121" s="1068"/>
      <c r="Z121" s="1005"/>
      <c r="AA121" s="737">
        <v>0</v>
      </c>
      <c r="AB121" s="737">
        <v>0</v>
      </c>
      <c r="AC121" s="736">
        <v>0</v>
      </c>
      <c r="AD121" s="721" t="s">
        <v>713</v>
      </c>
      <c r="AE121" s="725"/>
    </row>
    <row r="122" spans="1:31" ht="24.75" customHeight="1">
      <c r="A122" s="298" t="s">
        <v>716</v>
      </c>
      <c r="B122" s="355" t="s">
        <v>42</v>
      </c>
      <c r="C122" s="299">
        <v>46372</v>
      </c>
      <c r="D122" s="455"/>
      <c r="E122" s="299"/>
      <c r="F122" s="298"/>
      <c r="G122" s="743"/>
      <c r="H122" s="754">
        <v>83</v>
      </c>
      <c r="I122" s="301" t="s">
        <v>545</v>
      </c>
      <c r="J122" s="744" t="s">
        <v>33</v>
      </c>
      <c r="K122" s="744" t="s">
        <v>526</v>
      </c>
      <c r="L122" s="299"/>
      <c r="M122" s="748" t="s">
        <v>110</v>
      </c>
      <c r="N122" s="819">
        <v>110980</v>
      </c>
      <c r="O122" s="748" t="s">
        <v>110</v>
      </c>
      <c r="P122" s="739" t="s">
        <v>32</v>
      </c>
      <c r="Q122" s="1004"/>
      <c r="R122" s="1004"/>
      <c r="S122" s="1080"/>
      <c r="T122" s="1080"/>
      <c r="U122" s="1080"/>
      <c r="V122" s="755">
        <v>9590</v>
      </c>
      <c r="W122" s="724"/>
      <c r="X122" s="755">
        <v>9590</v>
      </c>
      <c r="Y122" s="1068"/>
      <c r="Z122" s="1005"/>
      <c r="AA122" s="737">
        <v>0</v>
      </c>
      <c r="AB122" s="737">
        <v>0</v>
      </c>
      <c r="AC122" s="736">
        <v>0</v>
      </c>
      <c r="AD122" s="721" t="s">
        <v>713</v>
      </c>
      <c r="AE122" s="725"/>
    </row>
    <row r="123" spans="1:31" ht="24.75" customHeight="1">
      <c r="A123" s="298" t="s">
        <v>717</v>
      </c>
      <c r="B123" s="355" t="s">
        <v>42</v>
      </c>
      <c r="C123" s="299">
        <v>46372</v>
      </c>
      <c r="D123" s="455"/>
      <c r="E123" s="299"/>
      <c r="F123" s="298"/>
      <c r="G123" s="743"/>
      <c r="H123" s="754">
        <v>84</v>
      </c>
      <c r="I123" s="301" t="s">
        <v>545</v>
      </c>
      <c r="J123" s="744" t="s">
        <v>33</v>
      </c>
      <c r="K123" s="744" t="s">
        <v>526</v>
      </c>
      <c r="L123" s="299"/>
      <c r="M123" s="748" t="s">
        <v>110</v>
      </c>
      <c r="N123" s="819">
        <v>108948</v>
      </c>
      <c r="O123" s="748" t="s">
        <v>110</v>
      </c>
      <c r="P123" s="739" t="s">
        <v>32</v>
      </c>
      <c r="Q123" s="1004"/>
      <c r="R123" s="1004"/>
      <c r="S123" s="1080"/>
      <c r="T123" s="1080"/>
      <c r="U123" s="1080"/>
      <c r="V123" s="755">
        <v>9329</v>
      </c>
      <c r="W123" s="724"/>
      <c r="X123" s="755">
        <v>9329</v>
      </c>
      <c r="Y123" s="1068"/>
      <c r="Z123" s="1005"/>
      <c r="AA123" s="737">
        <v>0</v>
      </c>
      <c r="AB123" s="737">
        <v>0</v>
      </c>
      <c r="AC123" s="736">
        <v>0</v>
      </c>
      <c r="AD123" s="721" t="s">
        <v>713</v>
      </c>
      <c r="AE123" s="725"/>
    </row>
    <row r="124" spans="1:31" ht="24.75" customHeight="1">
      <c r="A124" s="298" t="s">
        <v>718</v>
      </c>
      <c r="B124" s="355" t="s">
        <v>42</v>
      </c>
      <c r="C124" s="299">
        <v>46372</v>
      </c>
      <c r="D124" s="455"/>
      <c r="E124" s="299"/>
      <c r="F124" s="298"/>
      <c r="G124" s="743"/>
      <c r="H124" s="754">
        <v>89</v>
      </c>
      <c r="I124" s="301" t="s">
        <v>545</v>
      </c>
      <c r="J124" s="744" t="s">
        <v>33</v>
      </c>
      <c r="K124" s="744" t="s">
        <v>526</v>
      </c>
      <c r="L124" s="299"/>
      <c r="M124" s="748" t="s">
        <v>110</v>
      </c>
      <c r="N124" s="819">
        <v>116114</v>
      </c>
      <c r="O124" s="748" t="s">
        <v>110</v>
      </c>
      <c r="P124" s="739" t="s">
        <v>32</v>
      </c>
      <c r="Q124" s="1004"/>
      <c r="R124" s="1004"/>
      <c r="S124" s="1080"/>
      <c r="T124" s="1080"/>
      <c r="U124" s="1080"/>
      <c r="V124" s="755">
        <v>9709</v>
      </c>
      <c r="W124" s="724"/>
      <c r="X124" s="755">
        <v>9709</v>
      </c>
      <c r="Y124" s="1068"/>
      <c r="Z124" s="1005"/>
      <c r="AA124" s="737">
        <v>0</v>
      </c>
      <c r="AB124" s="737">
        <v>0</v>
      </c>
      <c r="AC124" s="736">
        <v>0</v>
      </c>
      <c r="AD124" s="721" t="s">
        <v>713</v>
      </c>
      <c r="AE124" s="725"/>
    </row>
    <row r="125" spans="1:31" ht="24.75" customHeight="1">
      <c r="A125" s="298" t="s">
        <v>719</v>
      </c>
      <c r="B125" s="355" t="s">
        <v>42</v>
      </c>
      <c r="C125" s="299">
        <v>46340</v>
      </c>
      <c r="D125" s="455"/>
      <c r="E125" s="299"/>
      <c r="F125" s="298"/>
      <c r="G125" s="743"/>
      <c r="H125" s="754">
        <v>79</v>
      </c>
      <c r="I125" s="301" t="s">
        <v>545</v>
      </c>
      <c r="J125" s="744" t="s">
        <v>33</v>
      </c>
      <c r="K125" s="744" t="s">
        <v>526</v>
      </c>
      <c r="L125" s="299"/>
      <c r="M125" s="748" t="s">
        <v>110</v>
      </c>
      <c r="N125" s="819">
        <v>108665</v>
      </c>
      <c r="O125" s="748" t="s">
        <v>110</v>
      </c>
      <c r="P125" s="739" t="s">
        <v>32</v>
      </c>
      <c r="Q125" s="1004"/>
      <c r="R125" s="1004"/>
      <c r="S125" s="1080"/>
      <c r="T125" s="1080"/>
      <c r="U125" s="1080"/>
      <c r="V125" s="755">
        <v>9263</v>
      </c>
      <c r="W125" s="724"/>
      <c r="X125" s="755">
        <v>9263</v>
      </c>
      <c r="Y125" s="1068"/>
      <c r="Z125" s="1005"/>
      <c r="AA125" s="737">
        <v>0</v>
      </c>
      <c r="AB125" s="737">
        <v>0</v>
      </c>
      <c r="AC125" s="736">
        <v>0</v>
      </c>
      <c r="AD125" s="721" t="s">
        <v>713</v>
      </c>
      <c r="AE125" s="725"/>
    </row>
    <row r="126" spans="1:31" ht="24.75" customHeight="1">
      <c r="A126" s="298" t="s">
        <v>720</v>
      </c>
      <c r="B126" s="355" t="s">
        <v>42</v>
      </c>
      <c r="C126" s="299">
        <v>46340</v>
      </c>
      <c r="D126" s="455"/>
      <c r="E126" s="299"/>
      <c r="F126" s="298"/>
      <c r="G126" s="743"/>
      <c r="H126" s="754">
        <v>87</v>
      </c>
      <c r="I126" s="301" t="s">
        <v>545</v>
      </c>
      <c r="J126" s="744" t="s">
        <v>33</v>
      </c>
      <c r="K126" s="744" t="s">
        <v>526</v>
      </c>
      <c r="L126" s="299"/>
      <c r="M126" s="748" t="s">
        <v>110</v>
      </c>
      <c r="N126" s="819">
        <v>120731</v>
      </c>
      <c r="O126" s="748" t="s">
        <v>110</v>
      </c>
      <c r="P126" s="739" t="s">
        <v>32</v>
      </c>
      <c r="Q126" s="1004"/>
      <c r="R126" s="1004"/>
      <c r="S126" s="1080"/>
      <c r="T126" s="1080"/>
      <c r="U126" s="1080"/>
      <c r="V126" s="755">
        <v>10385</v>
      </c>
      <c r="W126" s="724"/>
      <c r="X126" s="755">
        <v>10385</v>
      </c>
      <c r="Y126" s="1068"/>
      <c r="Z126" s="1005"/>
      <c r="AA126" s="737">
        <v>0</v>
      </c>
      <c r="AB126" s="737">
        <v>0</v>
      </c>
      <c r="AC126" s="736">
        <v>0</v>
      </c>
      <c r="AD126" s="721" t="s">
        <v>713</v>
      </c>
      <c r="AE126" s="725"/>
    </row>
    <row r="127" spans="1:31" ht="24.75" customHeight="1">
      <c r="A127" s="298" t="s">
        <v>721</v>
      </c>
      <c r="B127" s="355" t="s">
        <v>42</v>
      </c>
      <c r="C127" s="299">
        <v>46310</v>
      </c>
      <c r="D127" s="455"/>
      <c r="E127" s="299"/>
      <c r="F127" s="298"/>
      <c r="G127" s="743"/>
      <c r="H127" s="754">
        <v>86</v>
      </c>
      <c r="I127" s="301" t="s">
        <v>545</v>
      </c>
      <c r="J127" s="744" t="s">
        <v>33</v>
      </c>
      <c r="K127" s="744" t="s">
        <v>526</v>
      </c>
      <c r="L127" s="299"/>
      <c r="M127" s="748" t="s">
        <v>110</v>
      </c>
      <c r="N127" s="819">
        <v>111864</v>
      </c>
      <c r="O127" s="748" t="s">
        <v>110</v>
      </c>
      <c r="P127" s="739" t="s">
        <v>32</v>
      </c>
      <c r="Q127" s="1004"/>
      <c r="R127" s="1004"/>
      <c r="S127" s="1080"/>
      <c r="T127" s="1080"/>
      <c r="U127" s="1080"/>
      <c r="V127" s="755">
        <v>9398</v>
      </c>
      <c r="W127" s="724"/>
      <c r="X127" s="755">
        <v>9398</v>
      </c>
      <c r="Y127" s="1068"/>
      <c r="Z127" s="1005"/>
      <c r="AA127" s="737">
        <v>0</v>
      </c>
      <c r="AB127" s="737">
        <v>0</v>
      </c>
      <c r="AC127" s="736">
        <v>0</v>
      </c>
      <c r="AD127" s="721" t="s">
        <v>713</v>
      </c>
      <c r="AE127" s="725"/>
    </row>
    <row r="128" spans="1:31" ht="24.75" customHeight="1">
      <c r="A128" s="298" t="s">
        <v>722</v>
      </c>
      <c r="B128" s="355" t="s">
        <v>42</v>
      </c>
      <c r="C128" s="299">
        <v>46310</v>
      </c>
      <c r="D128" s="455"/>
      <c r="E128" s="299"/>
      <c r="F128" s="298"/>
      <c r="G128" s="743"/>
      <c r="H128" s="754">
        <v>63</v>
      </c>
      <c r="I128" s="301" t="s">
        <v>545</v>
      </c>
      <c r="J128" s="744" t="s">
        <v>33</v>
      </c>
      <c r="K128" s="744" t="s">
        <v>526</v>
      </c>
      <c r="L128" s="299"/>
      <c r="M128" s="748" t="s">
        <v>110</v>
      </c>
      <c r="N128" s="819">
        <v>88533.5</v>
      </c>
      <c r="O128" s="748" t="s">
        <v>110</v>
      </c>
      <c r="P128" s="739" t="s">
        <v>32</v>
      </c>
      <c r="Q128" s="1004"/>
      <c r="R128" s="1004"/>
      <c r="S128" s="1080"/>
      <c r="T128" s="1080"/>
      <c r="U128" s="1080"/>
      <c r="V128" s="755">
        <v>7517</v>
      </c>
      <c r="W128" s="724"/>
      <c r="X128" s="755">
        <v>7517</v>
      </c>
      <c r="Y128" s="1068"/>
      <c r="Z128" s="1005"/>
      <c r="AA128" s="737">
        <v>0</v>
      </c>
      <c r="AB128" s="737">
        <v>0</v>
      </c>
      <c r="AC128" s="736">
        <v>0</v>
      </c>
      <c r="AD128" s="721" t="s">
        <v>713</v>
      </c>
      <c r="AE128" s="725"/>
    </row>
    <row r="129" spans="1:31" ht="24.75" customHeight="1">
      <c r="A129" s="298" t="s">
        <v>723</v>
      </c>
      <c r="B129" s="355" t="s">
        <v>42</v>
      </c>
      <c r="C129" s="299">
        <v>46218</v>
      </c>
      <c r="D129" s="455"/>
      <c r="E129" s="299"/>
      <c r="F129" s="298"/>
      <c r="G129" s="743"/>
      <c r="H129" s="754">
        <v>78</v>
      </c>
      <c r="I129" s="301" t="s">
        <v>545</v>
      </c>
      <c r="J129" s="744" t="s">
        <v>33</v>
      </c>
      <c r="K129" s="744" t="s">
        <v>526</v>
      </c>
      <c r="L129" s="299"/>
      <c r="M129" s="748" t="s">
        <v>110</v>
      </c>
      <c r="N129" s="819">
        <v>75143.5</v>
      </c>
      <c r="O129" s="748" t="s">
        <v>110</v>
      </c>
      <c r="P129" s="739" t="s">
        <v>32</v>
      </c>
      <c r="Q129" s="1004"/>
      <c r="R129" s="1004"/>
      <c r="S129" s="1080"/>
      <c r="T129" s="1080"/>
      <c r="U129" s="1080"/>
      <c r="V129" s="755">
        <v>5920</v>
      </c>
      <c r="W129" s="724"/>
      <c r="X129" s="755">
        <v>5920</v>
      </c>
      <c r="Y129" s="1068"/>
      <c r="Z129" s="1005"/>
      <c r="AA129" s="737">
        <v>0</v>
      </c>
      <c r="AB129" s="737">
        <v>0</v>
      </c>
      <c r="AC129" s="736">
        <v>0</v>
      </c>
      <c r="AD129" s="721" t="s">
        <v>713</v>
      </c>
      <c r="AE129" s="725"/>
    </row>
    <row r="130" spans="1:31" ht="24.75" customHeight="1">
      <c r="A130" s="298" t="s">
        <v>724</v>
      </c>
      <c r="B130" s="355" t="s">
        <v>42</v>
      </c>
      <c r="C130" s="299">
        <v>46310</v>
      </c>
      <c r="D130" s="455"/>
      <c r="E130" s="299"/>
      <c r="F130" s="298"/>
      <c r="G130" s="743"/>
      <c r="H130" s="754">
        <v>60</v>
      </c>
      <c r="I130" s="301" t="s">
        <v>545</v>
      </c>
      <c r="J130" s="744" t="s">
        <v>33</v>
      </c>
      <c r="K130" s="744" t="s">
        <v>526</v>
      </c>
      <c r="L130" s="299"/>
      <c r="M130" s="748" t="s">
        <v>110</v>
      </c>
      <c r="N130" s="819">
        <v>66890</v>
      </c>
      <c r="O130" s="748" t="s">
        <v>110</v>
      </c>
      <c r="P130" s="739" t="s">
        <v>32</v>
      </c>
      <c r="Q130" s="1004"/>
      <c r="R130" s="1004"/>
      <c r="S130" s="1080"/>
      <c r="T130" s="1080"/>
      <c r="U130" s="1080"/>
      <c r="V130" s="755">
        <v>5589</v>
      </c>
      <c r="W130" s="724"/>
      <c r="X130" s="755">
        <v>5589</v>
      </c>
      <c r="Y130" s="1068"/>
      <c r="Z130" s="1005"/>
      <c r="AA130" s="737">
        <v>0</v>
      </c>
      <c r="AB130" s="737">
        <v>0</v>
      </c>
      <c r="AC130" s="736">
        <v>0</v>
      </c>
      <c r="AD130" s="721" t="s">
        <v>713</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65974</v>
      </c>
      <c r="O131" s="748" t="s">
        <v>110</v>
      </c>
      <c r="P131" s="739" t="s">
        <v>32</v>
      </c>
      <c r="Q131" s="1004"/>
      <c r="R131" s="1004"/>
      <c r="S131" s="1080"/>
      <c r="T131" s="1080"/>
      <c r="U131" s="1080"/>
      <c r="V131" s="755">
        <v>5515</v>
      </c>
      <c r="W131" s="724"/>
      <c r="X131" s="755">
        <v>5515</v>
      </c>
      <c r="Y131" s="1068"/>
      <c r="Z131" s="1005"/>
      <c r="AA131" s="737">
        <v>0</v>
      </c>
      <c r="AB131" s="737">
        <v>0</v>
      </c>
      <c r="AC131" s="736">
        <v>0</v>
      </c>
      <c r="AD131" s="721" t="s">
        <v>713</v>
      </c>
      <c r="AE131" s="725"/>
    </row>
    <row r="132" spans="1:31" ht="24.75" customHeight="1">
      <c r="A132" s="298" t="s">
        <v>726</v>
      </c>
      <c r="B132" s="355" t="s">
        <v>42</v>
      </c>
      <c r="C132" s="299">
        <v>46188</v>
      </c>
      <c r="D132" s="455"/>
      <c r="E132" s="299"/>
      <c r="F132" s="298"/>
      <c r="G132" s="743"/>
      <c r="H132" s="754">
        <v>62</v>
      </c>
      <c r="I132" s="301" t="s">
        <v>545</v>
      </c>
      <c r="J132" s="744" t="s">
        <v>33</v>
      </c>
      <c r="K132" s="744" t="s">
        <v>526</v>
      </c>
      <c r="L132" s="299"/>
      <c r="M132" s="748" t="s">
        <v>110</v>
      </c>
      <c r="N132" s="819">
        <v>63989.5</v>
      </c>
      <c r="O132" s="748" t="s">
        <v>110</v>
      </c>
      <c r="P132" s="739" t="s">
        <v>32</v>
      </c>
      <c r="Q132" s="1004"/>
      <c r="R132" s="1004"/>
      <c r="S132" s="1080"/>
      <c r="T132" s="1080"/>
      <c r="U132" s="1080"/>
      <c r="V132" s="755">
        <v>5191</v>
      </c>
      <c r="W132" s="724"/>
      <c r="X132" s="755">
        <v>5191</v>
      </c>
      <c r="Y132" s="1068"/>
      <c r="Z132" s="1005"/>
      <c r="AA132" s="737">
        <v>0</v>
      </c>
      <c r="AB132" s="737">
        <v>0</v>
      </c>
      <c r="AC132" s="736">
        <v>0</v>
      </c>
      <c r="AD132" s="721" t="s">
        <v>713</v>
      </c>
      <c r="AE132" s="725"/>
    </row>
    <row r="133" spans="1:31" ht="24.75" customHeight="1">
      <c r="A133" s="298" t="s">
        <v>727</v>
      </c>
      <c r="B133" s="355" t="s">
        <v>42</v>
      </c>
      <c r="C133" s="299">
        <v>46188</v>
      </c>
      <c r="D133" s="455"/>
      <c r="E133" s="299"/>
      <c r="F133" s="298"/>
      <c r="G133" s="743"/>
      <c r="H133" s="754">
        <v>60</v>
      </c>
      <c r="I133" s="301" t="s">
        <v>545</v>
      </c>
      <c r="J133" s="744" t="s">
        <v>33</v>
      </c>
      <c r="K133" s="744" t="s">
        <v>526</v>
      </c>
      <c r="L133" s="299"/>
      <c r="M133" s="748" t="s">
        <v>110</v>
      </c>
      <c r="N133" s="819">
        <v>67355.5</v>
      </c>
      <c r="O133" s="748" t="s">
        <v>110</v>
      </c>
      <c r="P133" s="739" t="s">
        <v>32</v>
      </c>
      <c r="Q133" s="1004"/>
      <c r="R133" s="1004"/>
      <c r="S133" s="1080"/>
      <c r="T133" s="1080"/>
      <c r="U133" s="1080"/>
      <c r="V133" s="755">
        <v>5620</v>
      </c>
      <c r="W133" s="724"/>
      <c r="X133" s="755">
        <v>5620</v>
      </c>
      <c r="Y133" s="1068"/>
      <c r="Z133" s="1005"/>
      <c r="AA133" s="737">
        <v>0</v>
      </c>
      <c r="AB133" s="737">
        <v>0</v>
      </c>
      <c r="AC133" s="736">
        <v>0</v>
      </c>
      <c r="AD133" s="721" t="s">
        <v>713</v>
      </c>
      <c r="AE133" s="725"/>
    </row>
    <row r="134" spans="1:31" ht="24.75" customHeight="1">
      <c r="A134" s="298" t="s">
        <v>728</v>
      </c>
      <c r="B134" s="355" t="s">
        <v>42</v>
      </c>
      <c r="C134" s="299">
        <v>46127</v>
      </c>
      <c r="D134" s="455"/>
      <c r="E134" s="299"/>
      <c r="F134" s="298"/>
      <c r="G134" s="743"/>
      <c r="H134" s="754">
        <v>86</v>
      </c>
      <c r="I134" s="301" t="s">
        <v>545</v>
      </c>
      <c r="J134" s="744" t="s">
        <v>33</v>
      </c>
      <c r="K134" s="744" t="s">
        <v>526</v>
      </c>
      <c r="L134" s="299"/>
      <c r="M134" s="748" t="s">
        <v>110</v>
      </c>
      <c r="N134" s="819">
        <v>86438.5</v>
      </c>
      <c r="O134" s="748" t="s">
        <v>110</v>
      </c>
      <c r="P134" s="739" t="s">
        <v>32</v>
      </c>
      <c r="Q134" s="1004"/>
      <c r="R134" s="1004"/>
      <c r="S134" s="1080"/>
      <c r="T134" s="1080"/>
      <c r="U134" s="1080"/>
      <c r="V134" s="755">
        <v>6864</v>
      </c>
      <c r="W134" s="724"/>
      <c r="X134" s="755">
        <v>6864</v>
      </c>
      <c r="Y134" s="1068"/>
      <c r="Z134" s="1005"/>
      <c r="AA134" s="737">
        <v>0</v>
      </c>
      <c r="AB134" s="737">
        <v>0</v>
      </c>
      <c r="AC134" s="736">
        <v>0</v>
      </c>
      <c r="AD134" s="721" t="s">
        <v>713</v>
      </c>
      <c r="AE134" s="725"/>
    </row>
    <row r="135" spans="1:31" ht="24.75" customHeight="1">
      <c r="A135" s="298" t="s">
        <v>729</v>
      </c>
      <c r="B135" s="355" t="s">
        <v>42</v>
      </c>
      <c r="C135" s="299">
        <v>46188</v>
      </c>
      <c r="D135" s="455"/>
      <c r="E135" s="299"/>
      <c r="F135" s="298"/>
      <c r="G135" s="743"/>
      <c r="H135" s="754">
        <v>89</v>
      </c>
      <c r="I135" s="301" t="s">
        <v>545</v>
      </c>
      <c r="J135" s="744" t="s">
        <v>33</v>
      </c>
      <c r="K135" s="744" t="s">
        <v>526</v>
      </c>
      <c r="L135" s="299"/>
      <c r="M135" s="748" t="s">
        <v>110</v>
      </c>
      <c r="N135" s="819">
        <v>88748.5</v>
      </c>
      <c r="O135" s="748" t="s">
        <v>110</v>
      </c>
      <c r="P135" s="739" t="s">
        <v>32</v>
      </c>
      <c r="Q135" s="1004"/>
      <c r="R135" s="1004"/>
      <c r="S135" s="1080"/>
      <c r="T135" s="1080"/>
      <c r="U135" s="1080"/>
      <c r="V135" s="755">
        <v>6461</v>
      </c>
      <c r="W135" s="724"/>
      <c r="X135" s="755">
        <v>6461</v>
      </c>
      <c r="Y135" s="1068"/>
      <c r="Z135" s="1005"/>
      <c r="AA135" s="737">
        <v>0</v>
      </c>
      <c r="AB135" s="737">
        <v>0</v>
      </c>
      <c r="AC135" s="736">
        <v>0</v>
      </c>
      <c r="AD135" s="721" t="s">
        <v>713</v>
      </c>
      <c r="AE135" s="725"/>
    </row>
    <row r="136" spans="1:31" ht="24.75" customHeight="1">
      <c r="A136" s="298" t="s">
        <v>730</v>
      </c>
      <c r="B136" s="355" t="s">
        <v>42</v>
      </c>
      <c r="C136" s="299">
        <v>46127</v>
      </c>
      <c r="D136" s="455"/>
      <c r="E136" s="299"/>
      <c r="F136" s="298"/>
      <c r="G136" s="743"/>
      <c r="H136" s="754">
        <v>25</v>
      </c>
      <c r="I136" s="301" t="s">
        <v>545</v>
      </c>
      <c r="J136" s="744" t="s">
        <v>33</v>
      </c>
      <c r="K136" s="744" t="s">
        <v>526</v>
      </c>
      <c r="L136" s="299"/>
      <c r="M136" s="748" t="s">
        <v>110</v>
      </c>
      <c r="N136" s="819">
        <v>33288</v>
      </c>
      <c r="O136" s="748" t="s">
        <v>110</v>
      </c>
      <c r="P136" s="739" t="s">
        <v>32</v>
      </c>
      <c r="Q136" s="1004"/>
      <c r="R136" s="1004"/>
      <c r="S136" s="1080"/>
      <c r="T136" s="1080"/>
      <c r="U136" s="1080"/>
      <c r="V136" s="755">
        <v>2790</v>
      </c>
      <c r="W136" s="724"/>
      <c r="X136" s="755">
        <v>2790</v>
      </c>
      <c r="Y136" s="1068"/>
      <c r="Z136" s="1005"/>
      <c r="AA136" s="737">
        <v>0</v>
      </c>
      <c r="AB136" s="737">
        <v>0</v>
      </c>
      <c r="AC136" s="736">
        <v>0</v>
      </c>
      <c r="AD136" s="721" t="s">
        <v>713</v>
      </c>
      <c r="AE136" s="725"/>
    </row>
    <row r="137" spans="1:31" ht="24.75" customHeight="1">
      <c r="A137" s="298" t="s">
        <v>731</v>
      </c>
      <c r="B137" s="355" t="s">
        <v>42</v>
      </c>
      <c r="C137" s="299">
        <v>46127</v>
      </c>
      <c r="D137" s="455"/>
      <c r="E137" s="299"/>
      <c r="F137" s="298"/>
      <c r="G137" s="743"/>
      <c r="H137" s="754">
        <v>79</v>
      </c>
      <c r="I137" s="301" t="s">
        <v>545</v>
      </c>
      <c r="J137" s="744" t="s">
        <v>33</v>
      </c>
      <c r="K137" s="744" t="s">
        <v>526</v>
      </c>
      <c r="L137" s="299"/>
      <c r="M137" s="748" t="s">
        <v>110</v>
      </c>
      <c r="N137" s="819">
        <v>89875.5</v>
      </c>
      <c r="O137" s="748" t="s">
        <v>110</v>
      </c>
      <c r="P137" s="739" t="s">
        <v>32</v>
      </c>
      <c r="Q137" s="1004"/>
      <c r="R137" s="1004"/>
      <c r="S137" s="1080"/>
      <c r="T137" s="1080"/>
      <c r="U137" s="1080"/>
      <c r="V137" s="755">
        <v>7368</v>
      </c>
      <c r="W137" s="724"/>
      <c r="X137" s="755">
        <v>7368</v>
      </c>
      <c r="Y137" s="1068"/>
      <c r="Z137" s="1005"/>
      <c r="AA137" s="737">
        <v>0</v>
      </c>
      <c r="AB137" s="737">
        <v>0</v>
      </c>
      <c r="AC137" s="736">
        <v>0</v>
      </c>
      <c r="AD137" s="721" t="s">
        <v>713</v>
      </c>
      <c r="AE137" s="725"/>
    </row>
    <row r="138" spans="1:31" ht="24.75" customHeight="1">
      <c r="A138" s="298" t="s">
        <v>732</v>
      </c>
      <c r="B138" s="355" t="s">
        <v>42</v>
      </c>
      <c r="C138" s="299">
        <v>46188</v>
      </c>
      <c r="D138" s="455"/>
      <c r="E138" s="299"/>
      <c r="F138" s="298"/>
      <c r="G138" s="743"/>
      <c r="H138" s="754">
        <v>84</v>
      </c>
      <c r="I138" s="301" t="s">
        <v>545</v>
      </c>
      <c r="J138" s="744" t="s">
        <v>33</v>
      </c>
      <c r="K138" s="744" t="s">
        <v>526</v>
      </c>
      <c r="L138" s="299"/>
      <c r="M138" s="748" t="s">
        <v>110</v>
      </c>
      <c r="N138" s="819">
        <v>95052.5</v>
      </c>
      <c r="O138" s="748" t="s">
        <v>110</v>
      </c>
      <c r="P138" s="739" t="s">
        <v>32</v>
      </c>
      <c r="Q138" s="1004"/>
      <c r="R138" s="1004"/>
      <c r="S138" s="1080"/>
      <c r="T138" s="1080"/>
      <c r="U138" s="1080"/>
      <c r="V138" s="755">
        <v>7844</v>
      </c>
      <c r="W138" s="724"/>
      <c r="X138" s="755">
        <v>7844</v>
      </c>
      <c r="Y138" s="1068"/>
      <c r="Z138" s="1005"/>
      <c r="AA138" s="737">
        <v>0</v>
      </c>
      <c r="AB138" s="737">
        <v>0</v>
      </c>
      <c r="AC138" s="736">
        <v>0</v>
      </c>
      <c r="AD138" s="721" t="s">
        <v>713</v>
      </c>
      <c r="AE138" s="725"/>
    </row>
    <row r="139" spans="1:31" ht="24.75" customHeight="1">
      <c r="A139" s="298" t="s">
        <v>733</v>
      </c>
      <c r="B139" s="355" t="s">
        <v>42</v>
      </c>
      <c r="C139" s="299">
        <v>46188</v>
      </c>
      <c r="D139" s="455"/>
      <c r="E139" s="299"/>
      <c r="F139" s="298"/>
      <c r="G139" s="743"/>
      <c r="H139" s="754">
        <v>88</v>
      </c>
      <c r="I139" s="301" t="s">
        <v>545</v>
      </c>
      <c r="J139" s="744" t="s">
        <v>33</v>
      </c>
      <c r="K139" s="744" t="s">
        <v>526</v>
      </c>
      <c r="L139" s="299"/>
      <c r="M139" s="748" t="s">
        <v>110</v>
      </c>
      <c r="N139" s="819">
        <v>102476</v>
      </c>
      <c r="O139" s="748" t="s">
        <v>110</v>
      </c>
      <c r="P139" s="739" t="s">
        <v>32</v>
      </c>
      <c r="Q139" s="1004"/>
      <c r="R139" s="1004"/>
      <c r="S139" s="1080"/>
      <c r="T139" s="1080"/>
      <c r="U139" s="1080"/>
      <c r="V139" s="755">
        <v>8148</v>
      </c>
      <c r="W139" s="724"/>
      <c r="X139" s="755">
        <v>8148</v>
      </c>
      <c r="Y139" s="1068"/>
      <c r="Z139" s="1005"/>
      <c r="AA139" s="737">
        <v>0</v>
      </c>
      <c r="AB139" s="737">
        <v>0</v>
      </c>
      <c r="AC139" s="736">
        <v>0</v>
      </c>
      <c r="AD139" s="721" t="s">
        <v>713</v>
      </c>
      <c r="AE139" s="725"/>
    </row>
    <row r="140" spans="1:31" ht="24.75" customHeight="1">
      <c r="A140" s="298" t="s">
        <v>734</v>
      </c>
      <c r="B140" s="355" t="s">
        <v>42</v>
      </c>
      <c r="C140" s="299">
        <v>46157</v>
      </c>
      <c r="D140" s="455"/>
      <c r="E140" s="299"/>
      <c r="F140" s="298"/>
      <c r="G140" s="743"/>
      <c r="H140" s="754">
        <v>60</v>
      </c>
      <c r="I140" s="301" t="s">
        <v>545</v>
      </c>
      <c r="J140" s="744" t="s">
        <v>33</v>
      </c>
      <c r="K140" s="744" t="s">
        <v>526</v>
      </c>
      <c r="L140" s="299"/>
      <c r="M140" s="748" t="s">
        <v>110</v>
      </c>
      <c r="N140" s="819">
        <v>80344</v>
      </c>
      <c r="O140" s="748" t="s">
        <v>110</v>
      </c>
      <c r="P140" s="739" t="s">
        <v>32</v>
      </c>
      <c r="Q140" s="1004"/>
      <c r="R140" s="1004"/>
      <c r="S140" s="1080"/>
      <c r="T140" s="1080"/>
      <c r="U140" s="1080"/>
      <c r="V140" s="755">
        <v>6829</v>
      </c>
      <c r="W140" s="724"/>
      <c r="X140" s="755">
        <v>6829</v>
      </c>
      <c r="Y140" s="1068"/>
      <c r="Z140" s="1005"/>
      <c r="AA140" s="737">
        <v>0</v>
      </c>
      <c r="AB140" s="737">
        <v>0</v>
      </c>
      <c r="AC140" s="736">
        <v>0</v>
      </c>
      <c r="AD140" s="721" t="s">
        <v>713</v>
      </c>
      <c r="AE140" s="725"/>
    </row>
    <row r="141" spans="1:31" ht="24.75" customHeight="1">
      <c r="A141" s="298" t="s">
        <v>735</v>
      </c>
      <c r="B141" s="355" t="s">
        <v>42</v>
      </c>
      <c r="C141" s="299">
        <v>46188</v>
      </c>
      <c r="D141" s="455"/>
      <c r="E141" s="299"/>
      <c r="F141" s="298"/>
      <c r="G141" s="743"/>
      <c r="H141" s="754">
        <v>61</v>
      </c>
      <c r="I141" s="301" t="s">
        <v>545</v>
      </c>
      <c r="J141" s="744" t="s">
        <v>33</v>
      </c>
      <c r="K141" s="744" t="s">
        <v>526</v>
      </c>
      <c r="L141" s="299"/>
      <c r="M141" s="748" t="s">
        <v>110</v>
      </c>
      <c r="N141" s="819">
        <v>73166</v>
      </c>
      <c r="O141" s="748" t="s">
        <v>110</v>
      </c>
      <c r="P141" s="739" t="s">
        <v>32</v>
      </c>
      <c r="Q141" s="1004"/>
      <c r="R141" s="1004"/>
      <c r="S141" s="1080"/>
      <c r="T141" s="1080"/>
      <c r="U141" s="1080"/>
      <c r="V141" s="755">
        <v>6157</v>
      </c>
      <c r="W141" s="724"/>
      <c r="X141" s="755">
        <v>6157</v>
      </c>
      <c r="Y141" s="1068"/>
      <c r="Z141" s="1005"/>
      <c r="AA141" s="737">
        <v>0</v>
      </c>
      <c r="AB141" s="737">
        <v>0</v>
      </c>
      <c r="AC141" s="736">
        <v>0</v>
      </c>
      <c r="AD141" s="721" t="s">
        <v>713</v>
      </c>
      <c r="AE141" s="725"/>
    </row>
    <row r="142" spans="1:31" ht="24.75" customHeight="1">
      <c r="A142" s="298" t="s">
        <v>736</v>
      </c>
      <c r="B142" s="355" t="s">
        <v>42</v>
      </c>
      <c r="C142" s="299">
        <v>46188</v>
      </c>
      <c r="D142" s="455"/>
      <c r="E142" s="299"/>
      <c r="F142" s="298"/>
      <c r="G142" s="743"/>
      <c r="H142" s="754">
        <v>89</v>
      </c>
      <c r="I142" s="301" t="s">
        <v>545</v>
      </c>
      <c r="J142" s="744" t="s">
        <v>33</v>
      </c>
      <c r="K142" s="744" t="s">
        <v>526</v>
      </c>
      <c r="L142" s="299"/>
      <c r="M142" s="748" t="s">
        <v>110</v>
      </c>
      <c r="N142" s="819">
        <v>114642</v>
      </c>
      <c r="O142" s="748" t="s">
        <v>110</v>
      </c>
      <c r="P142" s="739" t="s">
        <v>32</v>
      </c>
      <c r="Q142" s="1004"/>
      <c r="R142" s="1004"/>
      <c r="S142" s="1080"/>
      <c r="T142" s="1080"/>
      <c r="U142" s="1080"/>
      <c r="V142" s="755">
        <v>9537</v>
      </c>
      <c r="W142" s="724"/>
      <c r="X142" s="755">
        <v>9537</v>
      </c>
      <c r="Y142" s="1068"/>
      <c r="Z142" s="1005"/>
      <c r="AA142" s="737">
        <v>0</v>
      </c>
      <c r="AB142" s="737">
        <v>0</v>
      </c>
      <c r="AC142" s="736">
        <v>0</v>
      </c>
      <c r="AD142" s="721" t="s">
        <v>713</v>
      </c>
      <c r="AE142" s="725"/>
    </row>
    <row r="143" spans="1:31" ht="24.75" customHeight="1">
      <c r="A143" s="298" t="s">
        <v>737</v>
      </c>
      <c r="B143" s="355" t="s">
        <v>42</v>
      </c>
      <c r="C143" s="299">
        <v>46188</v>
      </c>
      <c r="D143" s="455"/>
      <c r="E143" s="299"/>
      <c r="F143" s="298"/>
      <c r="G143" s="743"/>
      <c r="H143" s="754">
        <v>87</v>
      </c>
      <c r="I143" s="301" t="s">
        <v>545</v>
      </c>
      <c r="J143" s="744" t="s">
        <v>33</v>
      </c>
      <c r="K143" s="744" t="s">
        <v>526</v>
      </c>
      <c r="L143" s="299"/>
      <c r="M143" s="748" t="s">
        <v>110</v>
      </c>
      <c r="N143" s="819">
        <v>85589.5</v>
      </c>
      <c r="O143" s="748" t="s">
        <v>110</v>
      </c>
      <c r="P143" s="739" t="s">
        <v>32</v>
      </c>
      <c r="Q143" s="1004"/>
      <c r="R143" s="1004"/>
      <c r="S143" s="1080"/>
      <c r="T143" s="1080"/>
      <c r="U143" s="1080"/>
      <c r="V143" s="755">
        <v>6796</v>
      </c>
      <c r="W143" s="724"/>
      <c r="X143" s="755">
        <v>6796</v>
      </c>
      <c r="Y143" s="1068"/>
      <c r="Z143" s="1005"/>
      <c r="AA143" s="737">
        <v>0</v>
      </c>
      <c r="AB143" s="737">
        <v>0</v>
      </c>
      <c r="AC143" s="736">
        <v>0</v>
      </c>
      <c r="AD143" s="721" t="s">
        <v>713</v>
      </c>
      <c r="AE143" s="725"/>
    </row>
    <row r="144" spans="1:31" ht="24.75" customHeight="1">
      <c r="A144" s="298" t="s">
        <v>738</v>
      </c>
      <c r="B144" s="355" t="s">
        <v>42</v>
      </c>
      <c r="C144" s="299">
        <v>46188</v>
      </c>
      <c r="D144" s="455"/>
      <c r="E144" s="299"/>
      <c r="F144" s="298"/>
      <c r="G144" s="743"/>
      <c r="H144" s="754">
        <v>76</v>
      </c>
      <c r="I144" s="301" t="s">
        <v>545</v>
      </c>
      <c r="J144" s="744" t="s">
        <v>33</v>
      </c>
      <c r="K144" s="744" t="s">
        <v>526</v>
      </c>
      <c r="L144" s="299"/>
      <c r="M144" s="748" t="s">
        <v>110</v>
      </c>
      <c r="N144" s="819">
        <v>76640</v>
      </c>
      <c r="O144" s="748" t="s">
        <v>110</v>
      </c>
      <c r="P144" s="739" t="s">
        <v>32</v>
      </c>
      <c r="Q144" s="1004"/>
      <c r="R144" s="1004"/>
      <c r="S144" s="1080"/>
      <c r="T144" s="1080"/>
      <c r="U144" s="1080"/>
      <c r="V144" s="755">
        <v>6149</v>
      </c>
      <c r="W144" s="724"/>
      <c r="X144" s="755">
        <v>6149</v>
      </c>
      <c r="Y144" s="1068"/>
      <c r="Z144" s="1005"/>
      <c r="AA144" s="737">
        <v>0</v>
      </c>
      <c r="AB144" s="737">
        <v>0</v>
      </c>
      <c r="AC144" s="736">
        <v>0</v>
      </c>
      <c r="AD144" s="721" t="s">
        <v>713</v>
      </c>
      <c r="AE144" s="725"/>
    </row>
    <row r="145" spans="1:31" ht="24.75" customHeight="1">
      <c r="A145" s="298" t="s">
        <v>739</v>
      </c>
      <c r="B145" s="355" t="s">
        <v>42</v>
      </c>
      <c r="C145" s="299">
        <v>46188</v>
      </c>
      <c r="D145" s="455"/>
      <c r="E145" s="299"/>
      <c r="F145" s="298"/>
      <c r="G145" s="743"/>
      <c r="H145" s="754">
        <v>89</v>
      </c>
      <c r="I145" s="301" t="s">
        <v>545</v>
      </c>
      <c r="J145" s="744" t="s">
        <v>33</v>
      </c>
      <c r="K145" s="744" t="s">
        <v>526</v>
      </c>
      <c r="L145" s="299"/>
      <c r="M145" s="748" t="s">
        <v>110</v>
      </c>
      <c r="N145" s="819">
        <v>80780</v>
      </c>
      <c r="O145" s="748" t="s">
        <v>110</v>
      </c>
      <c r="P145" s="739" t="s">
        <v>32</v>
      </c>
      <c r="Q145" s="1004"/>
      <c r="R145" s="1004"/>
      <c r="S145" s="1080"/>
      <c r="T145" s="1080"/>
      <c r="U145" s="1080"/>
      <c r="V145" s="755">
        <v>6284</v>
      </c>
      <c r="W145" s="724"/>
      <c r="X145" s="755">
        <v>6284</v>
      </c>
      <c r="Y145" s="1068"/>
      <c r="Z145" s="1005"/>
      <c r="AA145" s="737">
        <v>0</v>
      </c>
      <c r="AB145" s="737">
        <v>0</v>
      </c>
      <c r="AC145" s="736">
        <v>0</v>
      </c>
      <c r="AD145" s="721" t="s">
        <v>713</v>
      </c>
      <c r="AE145" s="725"/>
    </row>
    <row r="146" spans="1:31" ht="24.75" customHeight="1">
      <c r="A146" s="298" t="s">
        <v>740</v>
      </c>
      <c r="B146" s="355" t="s">
        <v>42</v>
      </c>
      <c r="C146" s="299">
        <v>46188</v>
      </c>
      <c r="D146" s="455"/>
      <c r="E146" s="299"/>
      <c r="F146" s="298"/>
      <c r="G146" s="743"/>
      <c r="H146" s="754">
        <v>85</v>
      </c>
      <c r="I146" s="301" t="s">
        <v>545</v>
      </c>
      <c r="J146" s="744" t="s">
        <v>33</v>
      </c>
      <c r="K146" s="744" t="s">
        <v>526</v>
      </c>
      <c r="L146" s="299"/>
      <c r="M146" s="748" t="s">
        <v>110</v>
      </c>
      <c r="N146" s="819">
        <v>95244</v>
      </c>
      <c r="O146" s="748" t="s">
        <v>110</v>
      </c>
      <c r="P146" s="739" t="s">
        <v>32</v>
      </c>
      <c r="Q146" s="1004"/>
      <c r="R146" s="1004"/>
      <c r="S146" s="1080"/>
      <c r="T146" s="1080"/>
      <c r="U146" s="1080"/>
      <c r="V146" s="755">
        <v>7743</v>
      </c>
      <c r="W146" s="724"/>
      <c r="X146" s="755">
        <v>7743</v>
      </c>
      <c r="Y146" s="1068"/>
      <c r="Z146" s="1005"/>
      <c r="AA146" s="737">
        <v>0</v>
      </c>
      <c r="AB146" s="737">
        <v>0</v>
      </c>
      <c r="AC146" s="736">
        <v>0</v>
      </c>
      <c r="AD146" s="721" t="s">
        <v>713</v>
      </c>
      <c r="AE146" s="725"/>
    </row>
    <row r="147" spans="1:31" ht="24.75" customHeight="1">
      <c r="A147" s="298" t="s">
        <v>741</v>
      </c>
      <c r="B147" s="355" t="s">
        <v>42</v>
      </c>
      <c r="C147" s="299">
        <v>46127</v>
      </c>
      <c r="D147" s="455"/>
      <c r="E147" s="299"/>
      <c r="F147" s="298"/>
      <c r="G147" s="743"/>
      <c r="H147" s="754">
        <v>87</v>
      </c>
      <c r="I147" s="301" t="s">
        <v>545</v>
      </c>
      <c r="J147" s="744" t="s">
        <v>33</v>
      </c>
      <c r="K147" s="744" t="s">
        <v>526</v>
      </c>
      <c r="L147" s="299"/>
      <c r="M147" s="748" t="s">
        <v>110</v>
      </c>
      <c r="N147" s="819">
        <v>86888</v>
      </c>
      <c r="O147" s="748" t="s">
        <v>110</v>
      </c>
      <c r="P147" s="739" t="s">
        <v>32</v>
      </c>
      <c r="Q147" s="1004"/>
      <c r="R147" s="1004"/>
      <c r="S147" s="1080"/>
      <c r="T147" s="1080"/>
      <c r="U147" s="1080"/>
      <c r="V147" s="755">
        <v>6932</v>
      </c>
      <c r="W147" s="724"/>
      <c r="X147" s="755">
        <v>6932</v>
      </c>
      <c r="Y147" s="1068"/>
      <c r="Z147" s="1005"/>
      <c r="AA147" s="737">
        <v>0</v>
      </c>
      <c r="AB147" s="737">
        <v>0</v>
      </c>
      <c r="AC147" s="736">
        <v>0</v>
      </c>
      <c r="AD147" s="721" t="s">
        <v>713</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75700</v>
      </c>
      <c r="O148" s="748" t="s">
        <v>110</v>
      </c>
      <c r="P148" s="739" t="s">
        <v>32</v>
      </c>
      <c r="Q148" s="1004"/>
      <c r="R148" s="1004"/>
      <c r="S148" s="1080"/>
      <c r="T148" s="1080"/>
      <c r="U148" s="1080"/>
      <c r="V148" s="755">
        <v>6213</v>
      </c>
      <c r="W148" s="724"/>
      <c r="X148" s="755">
        <v>6213</v>
      </c>
      <c r="Y148" s="1068"/>
      <c r="Z148" s="1005"/>
      <c r="AA148" s="737">
        <v>0</v>
      </c>
      <c r="AB148" s="737">
        <v>0</v>
      </c>
      <c r="AC148" s="736">
        <v>0</v>
      </c>
      <c r="AD148" s="721" t="s">
        <v>713</v>
      </c>
      <c r="AE148" s="725"/>
    </row>
    <row r="149" spans="1:31" ht="24.75" customHeight="1">
      <c r="A149" s="298" t="s">
        <v>743</v>
      </c>
      <c r="B149" s="355" t="s">
        <v>42</v>
      </c>
      <c r="C149" s="299">
        <v>46127</v>
      </c>
      <c r="D149" s="455"/>
      <c r="E149" s="299"/>
      <c r="F149" s="298"/>
      <c r="G149" s="743"/>
      <c r="H149" s="754">
        <v>52</v>
      </c>
      <c r="I149" s="301" t="s">
        <v>545</v>
      </c>
      <c r="J149" s="744" t="s">
        <v>33</v>
      </c>
      <c r="K149" s="744" t="s">
        <v>526</v>
      </c>
      <c r="L149" s="299"/>
      <c r="M149" s="748" t="s">
        <v>110</v>
      </c>
      <c r="N149" s="819">
        <v>53698</v>
      </c>
      <c r="O149" s="748" t="s">
        <v>110</v>
      </c>
      <c r="P149" s="739" t="s">
        <v>32</v>
      </c>
      <c r="Q149" s="1004"/>
      <c r="R149" s="1004"/>
      <c r="S149" s="1080"/>
      <c r="T149" s="1080"/>
      <c r="U149" s="1080"/>
      <c r="V149" s="755">
        <v>4339</v>
      </c>
      <c r="W149" s="724"/>
      <c r="X149" s="755">
        <v>4339</v>
      </c>
      <c r="Y149" s="1068"/>
      <c r="Z149" s="1005"/>
      <c r="AA149" s="737">
        <v>0</v>
      </c>
      <c r="AB149" s="737">
        <v>0</v>
      </c>
      <c r="AC149" s="736">
        <v>0</v>
      </c>
      <c r="AD149" s="721" t="s">
        <v>713</v>
      </c>
      <c r="AE149" s="725"/>
    </row>
    <row r="150" spans="1:31" ht="24.75" customHeight="1">
      <c r="A150" s="298" t="s">
        <v>744</v>
      </c>
      <c r="B150" s="355" t="s">
        <v>42</v>
      </c>
      <c r="C150" s="299">
        <v>46127</v>
      </c>
      <c r="D150" s="455"/>
      <c r="E150" s="299"/>
      <c r="F150" s="298"/>
      <c r="G150" s="743"/>
      <c r="H150" s="754">
        <v>48</v>
      </c>
      <c r="I150" s="301" t="s">
        <v>545</v>
      </c>
      <c r="J150" s="744" t="s">
        <v>33</v>
      </c>
      <c r="K150" s="744" t="s">
        <v>526</v>
      </c>
      <c r="L150" s="299"/>
      <c r="M150" s="748" t="s">
        <v>110</v>
      </c>
      <c r="N150" s="819">
        <v>48883</v>
      </c>
      <c r="O150" s="748" t="s">
        <v>110</v>
      </c>
      <c r="P150" s="739" t="s">
        <v>32</v>
      </c>
      <c r="Q150" s="1004"/>
      <c r="R150" s="1004"/>
      <c r="S150" s="1080"/>
      <c r="T150" s="1080"/>
      <c r="U150" s="1080"/>
      <c r="V150" s="755">
        <v>3940</v>
      </c>
      <c r="W150" s="724"/>
      <c r="X150" s="755">
        <v>3940</v>
      </c>
      <c r="Y150" s="1068"/>
      <c r="Z150" s="1005"/>
      <c r="AA150" s="737">
        <v>0</v>
      </c>
      <c r="AB150" s="737">
        <v>0</v>
      </c>
      <c r="AC150" s="736">
        <v>0</v>
      </c>
      <c r="AD150" s="721" t="s">
        <v>713</v>
      </c>
      <c r="AE150" s="725"/>
    </row>
    <row r="151" spans="1:31" ht="24.75" customHeight="1">
      <c r="A151" s="298" t="s">
        <v>745</v>
      </c>
      <c r="B151" s="355" t="s">
        <v>42</v>
      </c>
      <c r="C151" s="299">
        <v>46218</v>
      </c>
      <c r="D151" s="455"/>
      <c r="E151" s="299"/>
      <c r="F151" s="298"/>
      <c r="G151" s="743"/>
      <c r="H151" s="754">
        <v>88</v>
      </c>
      <c r="I151" s="301" t="s">
        <v>545</v>
      </c>
      <c r="J151" s="744" t="s">
        <v>33</v>
      </c>
      <c r="K151" s="744" t="s">
        <v>526</v>
      </c>
      <c r="L151" s="299"/>
      <c r="M151" s="748" t="s">
        <v>110</v>
      </c>
      <c r="N151" s="819">
        <v>83382</v>
      </c>
      <c r="O151" s="748" t="s">
        <v>110</v>
      </c>
      <c r="P151" s="739" t="s">
        <v>32</v>
      </c>
      <c r="Q151" s="1004"/>
      <c r="R151" s="1004"/>
      <c r="S151" s="1080"/>
      <c r="T151" s="1080"/>
      <c r="U151" s="1080"/>
      <c r="V151" s="755">
        <v>6855</v>
      </c>
      <c r="W151" s="724"/>
      <c r="X151" s="755">
        <v>6855</v>
      </c>
      <c r="Y151" s="1068"/>
      <c r="Z151" s="1005"/>
      <c r="AA151" s="737">
        <v>0</v>
      </c>
      <c r="AB151" s="737">
        <v>0</v>
      </c>
      <c r="AC151" s="736">
        <v>0</v>
      </c>
      <c r="AD151" s="721" t="s">
        <v>713</v>
      </c>
      <c r="AE151" s="725"/>
    </row>
    <row r="152" spans="1:31" ht="24.75" customHeight="1">
      <c r="A152" s="298" t="s">
        <v>746</v>
      </c>
      <c r="B152" s="355" t="s">
        <v>42</v>
      </c>
      <c r="C152" s="299">
        <v>46127</v>
      </c>
      <c r="D152" s="455"/>
      <c r="E152" s="299"/>
      <c r="F152" s="298"/>
      <c r="G152" s="743"/>
      <c r="H152" s="754">
        <v>90</v>
      </c>
      <c r="I152" s="301" t="s">
        <v>545</v>
      </c>
      <c r="J152" s="744" t="s">
        <v>33</v>
      </c>
      <c r="K152" s="744" t="s">
        <v>526</v>
      </c>
      <c r="L152" s="299"/>
      <c r="M152" s="748" t="s">
        <v>110</v>
      </c>
      <c r="N152" s="819">
        <v>88834</v>
      </c>
      <c r="O152" s="748" t="s">
        <v>110</v>
      </c>
      <c r="P152" s="739" t="s">
        <v>32</v>
      </c>
      <c r="Q152" s="1004"/>
      <c r="R152" s="1004"/>
      <c r="S152" s="1080"/>
      <c r="T152" s="1080"/>
      <c r="U152" s="1080"/>
      <c r="V152" s="755">
        <v>7147</v>
      </c>
      <c r="W152" s="724"/>
      <c r="X152" s="755">
        <v>7147</v>
      </c>
      <c r="Y152" s="1068"/>
      <c r="Z152" s="1005"/>
      <c r="AA152" s="737">
        <v>0</v>
      </c>
      <c r="AB152" s="737">
        <v>0</v>
      </c>
      <c r="AC152" s="736">
        <v>0</v>
      </c>
      <c r="AD152" s="721" t="s">
        <v>713</v>
      </c>
      <c r="AE152" s="725"/>
    </row>
    <row r="153" spans="1:31" ht="24.75" customHeight="1">
      <c r="A153" s="298" t="s">
        <v>747</v>
      </c>
      <c r="B153" s="355" t="s">
        <v>42</v>
      </c>
      <c r="C153" s="299">
        <v>46127</v>
      </c>
      <c r="D153" s="455"/>
      <c r="E153" s="299"/>
      <c r="F153" s="298"/>
      <c r="G153" s="743"/>
      <c r="H153" s="754">
        <v>83</v>
      </c>
      <c r="I153" s="301" t="s">
        <v>545</v>
      </c>
      <c r="J153" s="744" t="s">
        <v>33</v>
      </c>
      <c r="K153" s="744" t="s">
        <v>526</v>
      </c>
      <c r="L153" s="299"/>
      <c r="M153" s="748" t="s">
        <v>110</v>
      </c>
      <c r="N153" s="819">
        <v>81027.5</v>
      </c>
      <c r="O153" s="748" t="s">
        <v>110</v>
      </c>
      <c r="P153" s="739" t="s">
        <v>32</v>
      </c>
      <c r="Q153" s="1004"/>
      <c r="R153" s="1004"/>
      <c r="S153" s="1080"/>
      <c r="T153" s="1080"/>
      <c r="U153" s="1080"/>
      <c r="V153" s="755">
        <v>6376</v>
      </c>
      <c r="W153" s="724"/>
      <c r="X153" s="755">
        <v>6376</v>
      </c>
      <c r="Y153" s="1068"/>
      <c r="Z153" s="1005"/>
      <c r="AA153" s="737">
        <v>0</v>
      </c>
      <c r="AB153" s="737">
        <v>0</v>
      </c>
      <c r="AC153" s="736">
        <v>0</v>
      </c>
      <c r="AD153" s="721" t="s">
        <v>713</v>
      </c>
      <c r="AE153" s="725"/>
    </row>
    <row r="154" spans="1:31" ht="24.75" customHeight="1">
      <c r="A154" s="298" t="s">
        <v>748</v>
      </c>
      <c r="B154" s="355" t="s">
        <v>42</v>
      </c>
      <c r="C154" s="299">
        <v>46248</v>
      </c>
      <c r="D154" s="455"/>
      <c r="E154" s="299"/>
      <c r="F154" s="298"/>
      <c r="G154" s="743"/>
      <c r="H154" s="754">
        <v>63</v>
      </c>
      <c r="I154" s="301" t="s">
        <v>545</v>
      </c>
      <c r="J154" s="744" t="s">
        <v>33</v>
      </c>
      <c r="K154" s="744" t="s">
        <v>526</v>
      </c>
      <c r="L154" s="299"/>
      <c r="M154" s="748" t="s">
        <v>110</v>
      </c>
      <c r="N154" s="819">
        <v>60264</v>
      </c>
      <c r="O154" s="748" t="s">
        <v>110</v>
      </c>
      <c r="P154" s="739" t="s">
        <v>32</v>
      </c>
      <c r="Q154" s="1004"/>
      <c r="R154" s="1004"/>
      <c r="S154" s="1080"/>
      <c r="T154" s="1080"/>
      <c r="U154" s="1080"/>
      <c r="V154" s="755">
        <v>4784</v>
      </c>
      <c r="W154" s="724"/>
      <c r="X154" s="755">
        <v>4784</v>
      </c>
      <c r="Y154" s="1068"/>
      <c r="Z154" s="1005"/>
      <c r="AA154" s="737">
        <v>0</v>
      </c>
      <c r="AB154" s="737">
        <v>0</v>
      </c>
      <c r="AC154" s="736">
        <v>0</v>
      </c>
      <c r="AD154" s="721" t="s">
        <v>713</v>
      </c>
      <c r="AE154" s="725"/>
    </row>
    <row r="155" spans="1:31" ht="24.75" customHeight="1">
      <c r="A155" s="298" t="s">
        <v>749</v>
      </c>
      <c r="B155" s="355" t="s">
        <v>42</v>
      </c>
      <c r="C155" s="299">
        <v>46248</v>
      </c>
      <c r="D155" s="455"/>
      <c r="E155" s="299"/>
      <c r="F155" s="298"/>
      <c r="G155" s="743"/>
      <c r="H155" s="754">
        <v>86</v>
      </c>
      <c r="I155" s="301" t="s">
        <v>545</v>
      </c>
      <c r="J155" s="744" t="s">
        <v>33</v>
      </c>
      <c r="K155" s="744" t="s">
        <v>526</v>
      </c>
      <c r="L155" s="299"/>
      <c r="M155" s="748" t="s">
        <v>110</v>
      </c>
      <c r="N155" s="819">
        <v>81096</v>
      </c>
      <c r="O155" s="748" t="s">
        <v>110</v>
      </c>
      <c r="P155" s="739" t="s">
        <v>32</v>
      </c>
      <c r="Q155" s="1004"/>
      <c r="R155" s="1004"/>
      <c r="S155" s="1080"/>
      <c r="T155" s="1080"/>
      <c r="U155" s="1080"/>
      <c r="V155" s="755">
        <v>6387</v>
      </c>
      <c r="W155" s="724"/>
      <c r="X155" s="755">
        <v>6387</v>
      </c>
      <c r="Y155" s="1068"/>
      <c r="Z155" s="1005"/>
      <c r="AA155" s="737">
        <v>0</v>
      </c>
      <c r="AB155" s="737">
        <v>0</v>
      </c>
      <c r="AC155" s="736">
        <v>0</v>
      </c>
      <c r="AD155" s="721" t="s">
        <v>713</v>
      </c>
      <c r="AE155" s="725"/>
    </row>
    <row r="156" spans="1:31" ht="24.75" customHeight="1">
      <c r="A156" s="298" t="s">
        <v>750</v>
      </c>
      <c r="B156" s="355" t="s">
        <v>42</v>
      </c>
      <c r="C156" s="299">
        <v>46280</v>
      </c>
      <c r="D156" s="455"/>
      <c r="E156" s="299"/>
      <c r="F156" s="298"/>
      <c r="G156" s="743"/>
      <c r="H156" s="754">
        <v>81</v>
      </c>
      <c r="I156" s="301" t="s">
        <v>545</v>
      </c>
      <c r="J156" s="744" t="s">
        <v>33</v>
      </c>
      <c r="K156" s="744" t="s">
        <v>526</v>
      </c>
      <c r="L156" s="299"/>
      <c r="M156" s="748" t="s">
        <v>110</v>
      </c>
      <c r="N156" s="819">
        <v>79796</v>
      </c>
      <c r="O156" s="748" t="s">
        <v>110</v>
      </c>
      <c r="P156" s="739" t="s">
        <v>32</v>
      </c>
      <c r="Q156" s="1004"/>
      <c r="R156" s="1004"/>
      <c r="S156" s="1080"/>
      <c r="T156" s="1080"/>
      <c r="U156" s="1080"/>
      <c r="V156" s="755">
        <v>6372</v>
      </c>
      <c r="W156" s="724"/>
      <c r="X156" s="755">
        <v>6372</v>
      </c>
      <c r="Y156" s="1068"/>
      <c r="Z156" s="1005"/>
      <c r="AA156" s="737">
        <v>0</v>
      </c>
      <c r="AB156" s="737">
        <v>0</v>
      </c>
      <c r="AC156" s="736">
        <v>0</v>
      </c>
      <c r="AD156" s="721" t="s">
        <v>713</v>
      </c>
      <c r="AE156" s="725"/>
    </row>
    <row r="157" spans="1:31" ht="24.75" customHeight="1">
      <c r="A157" s="298" t="s">
        <v>751</v>
      </c>
      <c r="B157" s="355" t="s">
        <v>42</v>
      </c>
      <c r="C157" s="299">
        <v>46157</v>
      </c>
      <c r="D157" s="455"/>
      <c r="E157" s="299"/>
      <c r="F157" s="298"/>
      <c r="G157" s="743"/>
      <c r="H157" s="754">
        <v>77</v>
      </c>
      <c r="I157" s="301" t="s">
        <v>545</v>
      </c>
      <c r="J157" s="744" t="s">
        <v>33</v>
      </c>
      <c r="K157" s="744" t="s">
        <v>526</v>
      </c>
      <c r="L157" s="299"/>
      <c r="M157" s="748" t="s">
        <v>110</v>
      </c>
      <c r="N157" s="819">
        <v>69082</v>
      </c>
      <c r="O157" s="748" t="s">
        <v>110</v>
      </c>
      <c r="P157" s="739" t="s">
        <v>32</v>
      </c>
      <c r="Q157" s="1004"/>
      <c r="R157" s="1004"/>
      <c r="S157" s="1080"/>
      <c r="T157" s="1080"/>
      <c r="U157" s="1080"/>
      <c r="V157" s="755">
        <v>5363</v>
      </c>
      <c r="W157" s="724"/>
      <c r="X157" s="755">
        <v>5363</v>
      </c>
      <c r="Y157" s="1068"/>
      <c r="Z157" s="1005"/>
      <c r="AA157" s="737">
        <v>0</v>
      </c>
      <c r="AB157" s="737">
        <v>0</v>
      </c>
      <c r="AC157" s="736">
        <v>0</v>
      </c>
      <c r="AD157" s="721" t="s">
        <v>713</v>
      </c>
      <c r="AE157" s="725"/>
    </row>
    <row r="158" spans="1:31" ht="24.75" customHeight="1">
      <c r="A158" s="298" t="s">
        <v>752</v>
      </c>
      <c r="B158" s="355" t="s">
        <v>42</v>
      </c>
      <c r="C158" s="299">
        <v>46281</v>
      </c>
      <c r="D158" s="455"/>
      <c r="E158" s="299"/>
      <c r="F158" s="298"/>
      <c r="G158" s="743"/>
      <c r="H158" s="754">
        <v>67</v>
      </c>
      <c r="I158" s="301" t="s">
        <v>545</v>
      </c>
      <c r="J158" s="744" t="s">
        <v>33</v>
      </c>
      <c r="K158" s="744" t="s">
        <v>526</v>
      </c>
      <c r="L158" s="299"/>
      <c r="M158" s="748" t="s">
        <v>110</v>
      </c>
      <c r="N158" s="819">
        <v>65448</v>
      </c>
      <c r="O158" s="748" t="s">
        <v>110</v>
      </c>
      <c r="P158" s="739" t="s">
        <v>32</v>
      </c>
      <c r="Q158" s="1004"/>
      <c r="R158" s="1004"/>
      <c r="S158" s="1080"/>
      <c r="T158" s="1080"/>
      <c r="U158" s="1080"/>
      <c r="V158" s="755">
        <v>5199</v>
      </c>
      <c r="W158" s="724"/>
      <c r="X158" s="755">
        <v>5199</v>
      </c>
      <c r="Y158" s="1068"/>
      <c r="Z158" s="1005"/>
      <c r="AA158" s="737">
        <v>0</v>
      </c>
      <c r="AB158" s="737">
        <v>0</v>
      </c>
      <c r="AC158" s="736">
        <v>0</v>
      </c>
      <c r="AD158" s="721" t="s">
        <v>713</v>
      </c>
      <c r="AE158" s="725"/>
    </row>
    <row r="159" spans="1:31" ht="24.75" customHeight="1">
      <c r="A159" s="298" t="s">
        <v>753</v>
      </c>
      <c r="B159" s="355" t="s">
        <v>42</v>
      </c>
      <c r="C159" s="299">
        <v>46310</v>
      </c>
      <c r="D159" s="455"/>
      <c r="E159" s="299"/>
      <c r="F159" s="298"/>
      <c r="G159" s="743"/>
      <c r="H159" s="754">
        <v>90</v>
      </c>
      <c r="I159" s="301" t="s">
        <v>545</v>
      </c>
      <c r="J159" s="744" t="s">
        <v>33</v>
      </c>
      <c r="K159" s="744" t="s">
        <v>526</v>
      </c>
      <c r="L159" s="299"/>
      <c r="M159" s="748" t="s">
        <v>110</v>
      </c>
      <c r="N159" s="819">
        <v>116020.5</v>
      </c>
      <c r="O159" s="748" t="s">
        <v>110</v>
      </c>
      <c r="P159" s="739" t="s">
        <v>32</v>
      </c>
      <c r="Q159" s="1004"/>
      <c r="R159" s="1004"/>
      <c r="S159" s="1080"/>
      <c r="T159" s="1080"/>
      <c r="U159" s="1080"/>
      <c r="V159" s="755">
        <v>9771</v>
      </c>
      <c r="W159" s="724"/>
      <c r="X159" s="755">
        <v>9771</v>
      </c>
      <c r="Y159" s="1068"/>
      <c r="Z159" s="1005"/>
      <c r="AA159" s="737">
        <v>0</v>
      </c>
      <c r="AB159" s="737">
        <v>0</v>
      </c>
      <c r="AC159" s="736">
        <v>0</v>
      </c>
      <c r="AD159" s="721" t="s">
        <v>713</v>
      </c>
      <c r="AE159" s="725"/>
    </row>
    <row r="160" spans="1:31" ht="24.75" customHeight="1">
      <c r="A160" s="298" t="s">
        <v>754</v>
      </c>
      <c r="B160" s="355" t="s">
        <v>42</v>
      </c>
      <c r="C160" s="299">
        <v>46372</v>
      </c>
      <c r="D160" s="455"/>
      <c r="E160" s="299"/>
      <c r="F160" s="298"/>
      <c r="G160" s="743"/>
      <c r="H160" s="754">
        <v>90</v>
      </c>
      <c r="I160" s="301" t="s">
        <v>545</v>
      </c>
      <c r="J160" s="744" t="s">
        <v>33</v>
      </c>
      <c r="K160" s="744" t="s">
        <v>526</v>
      </c>
      <c r="L160" s="299"/>
      <c r="M160" s="748" t="s">
        <v>110</v>
      </c>
      <c r="N160" s="819">
        <v>114306</v>
      </c>
      <c r="O160" s="748" t="s">
        <v>110</v>
      </c>
      <c r="P160" s="739" t="s">
        <v>32</v>
      </c>
      <c r="Q160" s="1004"/>
      <c r="R160" s="1004"/>
      <c r="S160" s="1080"/>
      <c r="T160" s="1080"/>
      <c r="U160" s="1080"/>
      <c r="V160" s="755">
        <v>9562</v>
      </c>
      <c r="W160" s="724"/>
      <c r="X160" s="755">
        <v>9562</v>
      </c>
      <c r="Y160" s="1068"/>
      <c r="Z160" s="1005"/>
      <c r="AA160" s="737">
        <v>0</v>
      </c>
      <c r="AB160" s="737">
        <v>0</v>
      </c>
      <c r="AC160" s="736">
        <v>0</v>
      </c>
      <c r="AD160" s="721" t="s">
        <v>713</v>
      </c>
      <c r="AE160" s="725"/>
    </row>
    <row r="161" spans="1:31" ht="24.75" customHeight="1">
      <c r="A161" s="298" t="s">
        <v>755</v>
      </c>
      <c r="B161" s="355" t="s">
        <v>42</v>
      </c>
      <c r="C161" s="299">
        <v>46372</v>
      </c>
      <c r="D161" s="455"/>
      <c r="E161" s="299"/>
      <c r="F161" s="298"/>
      <c r="G161" s="743"/>
      <c r="H161" s="754">
        <v>87</v>
      </c>
      <c r="I161" s="301" t="s">
        <v>545</v>
      </c>
      <c r="J161" s="744" t="s">
        <v>33</v>
      </c>
      <c r="K161" s="744" t="s">
        <v>526</v>
      </c>
      <c r="L161" s="299"/>
      <c r="M161" s="748" t="s">
        <v>110</v>
      </c>
      <c r="N161" s="819">
        <v>80784</v>
      </c>
      <c r="O161" s="748" t="s">
        <v>110</v>
      </c>
      <c r="P161" s="739" t="s">
        <v>32</v>
      </c>
      <c r="Q161" s="1004"/>
      <c r="R161" s="1004"/>
      <c r="S161" s="1080"/>
      <c r="T161" s="1080"/>
      <c r="U161" s="1080"/>
      <c r="V161" s="755">
        <v>6309</v>
      </c>
      <c r="W161" s="724"/>
      <c r="X161" s="755">
        <v>6309</v>
      </c>
      <c r="Y161" s="1068"/>
      <c r="Z161" s="1005"/>
      <c r="AA161" s="737">
        <v>0</v>
      </c>
      <c r="AB161" s="737">
        <v>0</v>
      </c>
      <c r="AC161" s="736">
        <v>0</v>
      </c>
      <c r="AD161" s="721" t="s">
        <v>713</v>
      </c>
      <c r="AE161" s="725"/>
    </row>
    <row r="162" spans="1:31" ht="24.75" customHeight="1">
      <c r="A162" s="298" t="s">
        <v>756</v>
      </c>
      <c r="B162" s="355" t="s">
        <v>42</v>
      </c>
      <c r="C162" s="299">
        <v>46340</v>
      </c>
      <c r="D162" s="455"/>
      <c r="E162" s="299"/>
      <c r="F162" s="298"/>
      <c r="G162" s="743"/>
      <c r="H162" s="754">
        <v>90</v>
      </c>
      <c r="I162" s="301" t="s">
        <v>545</v>
      </c>
      <c r="J162" s="744" t="s">
        <v>33</v>
      </c>
      <c r="K162" s="744" t="s">
        <v>526</v>
      </c>
      <c r="L162" s="299"/>
      <c r="M162" s="748" t="s">
        <v>110</v>
      </c>
      <c r="N162" s="819">
        <v>125540.85</v>
      </c>
      <c r="O162" s="748" t="s">
        <v>110</v>
      </c>
      <c r="P162" s="739" t="s">
        <v>32</v>
      </c>
      <c r="Q162" s="1004"/>
      <c r="R162" s="1004"/>
      <c r="S162" s="1080"/>
      <c r="T162" s="1080"/>
      <c r="U162" s="1080"/>
      <c r="V162" s="755">
        <v>10260</v>
      </c>
      <c r="W162" s="724"/>
      <c r="X162" s="755">
        <v>10260</v>
      </c>
      <c r="Y162" s="1068"/>
      <c r="Z162" s="1005"/>
      <c r="AA162" s="737">
        <v>0</v>
      </c>
      <c r="AB162" s="737">
        <v>0</v>
      </c>
      <c r="AC162" s="736">
        <v>0</v>
      </c>
      <c r="AD162" s="721" t="s">
        <v>713</v>
      </c>
      <c r="AE162" s="725"/>
    </row>
    <row r="163" spans="1:31" ht="24.75" customHeight="1">
      <c r="A163" s="298" t="s">
        <v>757</v>
      </c>
      <c r="B163" s="355" t="s">
        <v>42</v>
      </c>
      <c r="C163" s="299">
        <v>46340</v>
      </c>
      <c r="D163" s="455"/>
      <c r="E163" s="299"/>
      <c r="F163" s="298"/>
      <c r="G163" s="743"/>
      <c r="H163" s="754">
        <v>89</v>
      </c>
      <c r="I163" s="301" t="s">
        <v>545</v>
      </c>
      <c r="J163" s="744" t="s">
        <v>33</v>
      </c>
      <c r="K163" s="744" t="s">
        <v>526</v>
      </c>
      <c r="L163" s="299"/>
      <c r="M163" s="748" t="s">
        <v>110</v>
      </c>
      <c r="N163" s="819">
        <v>119327</v>
      </c>
      <c r="O163" s="748" t="s">
        <v>110</v>
      </c>
      <c r="P163" s="739" t="s">
        <v>32</v>
      </c>
      <c r="Q163" s="1004"/>
      <c r="R163" s="1004"/>
      <c r="S163" s="1080"/>
      <c r="T163" s="1080"/>
      <c r="U163" s="1080"/>
      <c r="V163" s="755">
        <v>10080</v>
      </c>
      <c r="W163" s="724"/>
      <c r="X163" s="755">
        <v>10080</v>
      </c>
      <c r="Y163" s="1068"/>
      <c r="Z163" s="1005"/>
      <c r="AA163" s="737">
        <v>0</v>
      </c>
      <c r="AB163" s="737">
        <v>0</v>
      </c>
      <c r="AC163" s="736">
        <v>0</v>
      </c>
      <c r="AD163" s="721" t="s">
        <v>713</v>
      </c>
      <c r="AE163" s="725"/>
    </row>
    <row r="164" spans="1:31" ht="24.75" customHeight="1">
      <c r="A164" s="298" t="s">
        <v>758</v>
      </c>
      <c r="B164" s="355" t="s">
        <v>42</v>
      </c>
      <c r="C164" s="299">
        <v>46340</v>
      </c>
      <c r="D164" s="455"/>
      <c r="E164" s="299"/>
      <c r="F164" s="298"/>
      <c r="G164" s="743"/>
      <c r="H164" s="754">
        <v>76</v>
      </c>
      <c r="I164" s="301" t="s">
        <v>545</v>
      </c>
      <c r="J164" s="744" t="s">
        <v>33</v>
      </c>
      <c r="K164" s="744" t="s">
        <v>526</v>
      </c>
      <c r="L164" s="299"/>
      <c r="M164" s="748" t="s">
        <v>110</v>
      </c>
      <c r="N164" s="819">
        <v>85720</v>
      </c>
      <c r="O164" s="748" t="s">
        <v>110</v>
      </c>
      <c r="P164" s="739" t="s">
        <v>32</v>
      </c>
      <c r="Q164" s="1004"/>
      <c r="R164" s="1004"/>
      <c r="S164" s="1080"/>
      <c r="T164" s="1080"/>
      <c r="U164" s="1080"/>
      <c r="V164" s="755">
        <v>6859</v>
      </c>
      <c r="W164" s="724"/>
      <c r="X164" s="755">
        <v>6859</v>
      </c>
      <c r="Y164" s="1068"/>
      <c r="Z164" s="1005"/>
      <c r="AA164" s="737">
        <v>0</v>
      </c>
      <c r="AB164" s="737">
        <v>0</v>
      </c>
      <c r="AC164" s="736">
        <v>0</v>
      </c>
      <c r="AD164" s="721" t="s">
        <v>713</v>
      </c>
      <c r="AE164" s="725"/>
    </row>
    <row r="165" spans="1:31" ht="24.75" customHeight="1">
      <c r="A165" s="298" t="s">
        <v>759</v>
      </c>
      <c r="B165" s="355" t="s">
        <v>42</v>
      </c>
      <c r="C165" s="299">
        <v>46340</v>
      </c>
      <c r="D165" s="455"/>
      <c r="E165" s="299"/>
      <c r="F165" s="298"/>
      <c r="G165" s="743"/>
      <c r="H165" s="754">
        <v>84</v>
      </c>
      <c r="I165" s="301" t="s">
        <v>545</v>
      </c>
      <c r="J165" s="744" t="s">
        <v>33</v>
      </c>
      <c r="K165" s="744" t="s">
        <v>526</v>
      </c>
      <c r="L165" s="299"/>
      <c r="M165" s="748" t="s">
        <v>110</v>
      </c>
      <c r="N165" s="819">
        <v>75682</v>
      </c>
      <c r="O165" s="748" t="s">
        <v>110</v>
      </c>
      <c r="P165" s="739" t="s">
        <v>32</v>
      </c>
      <c r="Q165" s="1004"/>
      <c r="R165" s="1004"/>
      <c r="S165" s="1080"/>
      <c r="T165" s="1080"/>
      <c r="U165" s="1080"/>
      <c r="V165" s="755">
        <v>5873</v>
      </c>
      <c r="W165" s="724"/>
      <c r="X165" s="755">
        <v>5873</v>
      </c>
      <c r="Y165" s="1068"/>
      <c r="Z165" s="1005"/>
      <c r="AA165" s="737">
        <v>0</v>
      </c>
      <c r="AB165" s="737">
        <v>0</v>
      </c>
      <c r="AC165" s="736">
        <v>0</v>
      </c>
      <c r="AD165" s="721" t="s">
        <v>713</v>
      </c>
      <c r="AE165" s="725"/>
    </row>
    <row r="166" spans="1:31" ht="24.75" customHeight="1">
      <c r="A166" s="298" t="s">
        <v>760</v>
      </c>
      <c r="B166" s="355" t="s">
        <v>42</v>
      </c>
      <c r="C166" s="299">
        <v>46340</v>
      </c>
      <c r="D166" s="455"/>
      <c r="E166" s="299"/>
      <c r="F166" s="298"/>
      <c r="G166" s="743"/>
      <c r="H166" s="754">
        <v>55</v>
      </c>
      <c r="I166" s="301" t="s">
        <v>545</v>
      </c>
      <c r="J166" s="744" t="s">
        <v>33</v>
      </c>
      <c r="K166" s="744" t="s">
        <v>526</v>
      </c>
      <c r="L166" s="299"/>
      <c r="M166" s="748" t="s">
        <v>110</v>
      </c>
      <c r="N166" s="819">
        <v>60784</v>
      </c>
      <c r="O166" s="748" t="s">
        <v>110</v>
      </c>
      <c r="P166" s="739" t="s">
        <v>32</v>
      </c>
      <c r="Q166" s="1004"/>
      <c r="R166" s="1004"/>
      <c r="S166" s="1080"/>
      <c r="T166" s="1080"/>
      <c r="U166" s="1080"/>
      <c r="V166" s="755">
        <v>4945</v>
      </c>
      <c r="W166" s="724"/>
      <c r="X166" s="755">
        <v>4945</v>
      </c>
      <c r="Y166" s="1068"/>
      <c r="Z166" s="1005"/>
      <c r="AA166" s="737">
        <v>0</v>
      </c>
      <c r="AB166" s="737">
        <v>0</v>
      </c>
      <c r="AC166" s="736">
        <v>0</v>
      </c>
      <c r="AD166" s="721" t="s">
        <v>713</v>
      </c>
      <c r="AE166" s="725"/>
    </row>
    <row r="167" spans="1:31" ht="24.75" customHeight="1">
      <c r="A167" s="298" t="s">
        <v>761</v>
      </c>
      <c r="B167" s="355" t="s">
        <v>42</v>
      </c>
      <c r="C167" s="299">
        <v>46248</v>
      </c>
      <c r="D167" s="455"/>
      <c r="E167" s="299"/>
      <c r="F167" s="298"/>
      <c r="G167" s="743"/>
      <c r="H167" s="754">
        <v>54</v>
      </c>
      <c r="I167" s="301" t="s">
        <v>545</v>
      </c>
      <c r="J167" s="744" t="s">
        <v>33</v>
      </c>
      <c r="K167" s="744" t="s">
        <v>526</v>
      </c>
      <c r="L167" s="299"/>
      <c r="M167" s="748" t="s">
        <v>110</v>
      </c>
      <c r="N167" s="819">
        <v>52670</v>
      </c>
      <c r="O167" s="748" t="s">
        <v>110</v>
      </c>
      <c r="P167" s="739" t="s">
        <v>32</v>
      </c>
      <c r="Q167" s="1004"/>
      <c r="R167" s="1004"/>
      <c r="S167" s="1080"/>
      <c r="T167" s="1080"/>
      <c r="U167" s="1080"/>
      <c r="V167" s="755">
        <v>4275</v>
      </c>
      <c r="W167" s="724"/>
      <c r="X167" s="755">
        <v>4275</v>
      </c>
      <c r="Y167" s="1068"/>
      <c r="Z167" s="1005"/>
      <c r="AA167" s="737">
        <v>0</v>
      </c>
      <c r="AB167" s="737">
        <v>0</v>
      </c>
      <c r="AC167" s="736">
        <v>0</v>
      </c>
      <c r="AD167" s="721" t="s">
        <v>713</v>
      </c>
      <c r="AE167" s="725"/>
    </row>
    <row r="168" spans="1:31" ht="24.75" customHeight="1">
      <c r="A168" s="298" t="s">
        <v>762</v>
      </c>
      <c r="B168" s="355" t="s">
        <v>42</v>
      </c>
      <c r="C168" s="299">
        <v>46102</v>
      </c>
      <c r="D168" s="455"/>
      <c r="E168" s="299"/>
      <c r="F168" s="298"/>
      <c r="G168" s="743"/>
      <c r="H168" s="754">
        <v>88</v>
      </c>
      <c r="I168" s="301" t="s">
        <v>545</v>
      </c>
      <c r="J168" s="744" t="s">
        <v>33</v>
      </c>
      <c r="K168" s="744" t="s">
        <v>526</v>
      </c>
      <c r="L168" s="299"/>
      <c r="M168" s="748" t="s">
        <v>238</v>
      </c>
      <c r="N168" s="819"/>
      <c r="O168" s="748" t="s">
        <v>238</v>
      </c>
      <c r="P168" s="739" t="s">
        <v>32</v>
      </c>
      <c r="Q168" s="1004"/>
      <c r="R168" s="1004"/>
      <c r="S168" s="1080"/>
      <c r="T168" s="1080"/>
      <c r="U168" s="1080"/>
      <c r="V168" s="755">
        <v>6378</v>
      </c>
      <c r="W168" s="724"/>
      <c r="X168" s="755">
        <v>6378</v>
      </c>
      <c r="Y168" s="1068"/>
      <c r="Z168" s="1005"/>
      <c r="AA168" s="737">
        <v>0</v>
      </c>
      <c r="AB168" s="737">
        <v>0</v>
      </c>
      <c r="AC168" s="736">
        <v>0</v>
      </c>
      <c r="AD168" s="721" t="s">
        <v>763</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0"/>
      <c r="T169" s="1080"/>
      <c r="U169" s="1080"/>
      <c r="V169" s="755">
        <v>7373</v>
      </c>
      <c r="W169" s="724"/>
      <c r="X169" s="755">
        <v>7373</v>
      </c>
      <c r="Y169" s="1068"/>
      <c r="Z169" s="1005"/>
      <c r="AA169" s="737">
        <v>0</v>
      </c>
      <c r="AB169" s="737">
        <v>0</v>
      </c>
      <c r="AC169" s="736">
        <v>0</v>
      </c>
      <c r="AD169" s="721" t="s">
        <v>763</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5781</v>
      </c>
      <c r="W170" s="724"/>
      <c r="X170" s="755">
        <v>5781</v>
      </c>
      <c r="Y170" s="1068"/>
      <c r="Z170" s="1005"/>
      <c r="AA170" s="737">
        <v>0</v>
      </c>
      <c r="AB170" s="737">
        <v>0</v>
      </c>
      <c r="AC170" s="736">
        <v>0</v>
      </c>
      <c r="AD170" s="721" t="s">
        <v>763</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9051</v>
      </c>
      <c r="W171" s="724"/>
      <c r="X171" s="755">
        <v>9051</v>
      </c>
      <c r="Y171" s="1068"/>
      <c r="Z171" s="1005"/>
      <c r="AA171" s="737">
        <v>0</v>
      </c>
      <c r="AB171" s="737">
        <v>0</v>
      </c>
      <c r="AC171" s="736">
        <v>0</v>
      </c>
      <c r="AD171" s="721" t="s">
        <v>763</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7261</v>
      </c>
      <c r="W172" s="724"/>
      <c r="X172" s="755">
        <v>7261</v>
      </c>
      <c r="Y172" s="1068"/>
      <c r="Z172" s="1005"/>
      <c r="AA172" s="737">
        <v>0</v>
      </c>
      <c r="AB172" s="737">
        <v>0</v>
      </c>
      <c r="AC172" s="736">
        <v>0</v>
      </c>
      <c r="AD172" s="721" t="s">
        <v>763</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9638</v>
      </c>
      <c r="W173" s="724"/>
      <c r="X173" s="755">
        <v>9638</v>
      </c>
      <c r="Y173" s="1068"/>
      <c r="Z173" s="1005"/>
      <c r="AA173" s="737">
        <v>0</v>
      </c>
      <c r="AB173" s="737">
        <v>0</v>
      </c>
      <c r="AC173" s="736">
        <v>0</v>
      </c>
      <c r="AD173" s="721" t="s">
        <v>763</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8746</v>
      </c>
      <c r="W174" s="724"/>
      <c r="X174" s="755">
        <v>8746</v>
      </c>
      <c r="Y174" s="1068"/>
      <c r="Z174" s="1005"/>
      <c r="AA174" s="737">
        <v>0</v>
      </c>
      <c r="AB174" s="737">
        <v>0</v>
      </c>
      <c r="AC174" s="736">
        <v>0</v>
      </c>
      <c r="AD174" s="721" t="s">
        <v>763</v>
      </c>
      <c r="AE174" s="725"/>
    </row>
    <row r="175" spans="1:31" ht="24.75" customHeight="1">
      <c r="A175" s="298"/>
      <c r="B175" s="355"/>
      <c r="C175" s="299"/>
      <c r="D175" s="455"/>
      <c r="E175" s="299"/>
      <c r="F175" s="298"/>
      <c r="G175" s="743"/>
      <c r="H175" s="1081"/>
      <c r="I175" s="301"/>
      <c r="J175" s="1081"/>
      <c r="K175" s="1082"/>
      <c r="L175" s="299"/>
      <c r="M175" s="1081"/>
      <c r="N175" s="1083"/>
      <c r="O175" s="1081"/>
      <c r="P175" s="1084"/>
      <c r="Q175" s="1004"/>
      <c r="R175" s="1004"/>
      <c r="S175" s="1080"/>
      <c r="T175" s="1080"/>
      <c r="U175" s="1080"/>
      <c r="V175" s="1085"/>
      <c r="W175" s="724"/>
      <c r="X175" s="1085"/>
      <c r="Y175" s="1068"/>
      <c r="Z175" s="1005"/>
      <c r="AA175" s="1006"/>
      <c r="AB175" s="1006"/>
      <c r="AC175" s="1086"/>
      <c r="AD175" s="721"/>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1069" t="s">
        <v>770</v>
      </c>
      <c r="B177" s="1069" t="s">
        <v>90</v>
      </c>
      <c r="C177" s="1069" t="s">
        <v>91</v>
      </c>
      <c r="D177" s="1069" t="s">
        <v>444</v>
      </c>
      <c r="E177" s="1069" t="s">
        <v>528</v>
      </c>
      <c r="F177" s="1069" t="s">
        <v>529</v>
      </c>
      <c r="G177" s="1069" t="s">
        <v>92</v>
      </c>
      <c r="H177" s="1069" t="s">
        <v>68</v>
      </c>
      <c r="I177" s="1069" t="s">
        <v>93</v>
      </c>
      <c r="J177" s="1069" t="s">
        <v>26</v>
      </c>
      <c r="K177" s="1069" t="s">
        <v>530</v>
      </c>
      <c r="L177" s="1069" t="s">
        <v>96</v>
      </c>
      <c r="M177" s="1069" t="s">
        <v>95</v>
      </c>
      <c r="N177" s="1070" t="s">
        <v>531</v>
      </c>
      <c r="O177" s="1069" t="s">
        <v>94</v>
      </c>
      <c r="P177" s="1087" t="s">
        <v>97</v>
      </c>
      <c r="Q177" s="1088" t="s">
        <v>98</v>
      </c>
      <c r="R177" s="1056" t="s">
        <v>532</v>
      </c>
      <c r="S177" s="1056" t="s">
        <v>533</v>
      </c>
      <c r="T177" s="1056" t="s">
        <v>534</v>
      </c>
      <c r="U177" s="1056" t="s">
        <v>535</v>
      </c>
      <c r="V177" s="1088" t="s">
        <v>69</v>
      </c>
      <c r="W177" s="1088" t="s">
        <v>536</v>
      </c>
      <c r="X177" s="1088" t="s">
        <v>537</v>
      </c>
      <c r="Y177" s="1088" t="s">
        <v>496</v>
      </c>
      <c r="Z177" s="1088" t="s">
        <v>538</v>
      </c>
      <c r="AA177" s="1089" t="s">
        <v>539</v>
      </c>
      <c r="AB177" s="1088" t="s">
        <v>498</v>
      </c>
      <c r="AC177" s="1088" t="s">
        <v>540</v>
      </c>
      <c r="AD177" s="1090" t="s">
        <v>541</v>
      </c>
      <c r="AE177" s="725"/>
    </row>
    <row r="178" spans="1:31" ht="24.75" customHeight="1">
      <c r="A178" s="743" t="s">
        <v>771</v>
      </c>
      <c r="B178" s="355" t="s">
        <v>43</v>
      </c>
      <c r="C178" s="742">
        <v>46388</v>
      </c>
      <c r="D178" s="455" t="s">
        <v>60</v>
      </c>
      <c r="E178" s="742"/>
      <c r="F178" s="743"/>
      <c r="G178" s="743"/>
      <c r="H178" s="754">
        <v>55</v>
      </c>
      <c r="I178" s="301" t="s">
        <v>545</v>
      </c>
      <c r="J178" s="744" t="s">
        <v>30</v>
      </c>
      <c r="K178" s="744"/>
      <c r="L178" s="742"/>
      <c r="M178" s="748" t="s">
        <v>110</v>
      </c>
      <c r="N178" s="776">
        <v>55435.9</v>
      </c>
      <c r="O178" s="748" t="s">
        <v>110</v>
      </c>
      <c r="P178" s="728" t="s">
        <v>29</v>
      </c>
      <c r="Q178" s="719">
        <v>46024</v>
      </c>
      <c r="R178" s="719"/>
      <c r="S178" s="750"/>
      <c r="T178" s="750"/>
      <c r="U178" s="750"/>
      <c r="V178" s="755">
        <v>4571</v>
      </c>
      <c r="W178" s="1465">
        <v>3989</v>
      </c>
      <c r="X178" s="1392">
        <f t="shared" ref="X178:X188" si="13">SUM(V178-W178)</f>
        <v>582</v>
      </c>
      <c r="Y178" s="29">
        <f t="shared" ref="Y178:Y188" si="14">IFERROR($W178/$V178, 0)</f>
        <v>0.8726755633340626</v>
      </c>
      <c r="Z178" s="719">
        <v>46128</v>
      </c>
      <c r="AA178" s="737">
        <v>0</v>
      </c>
      <c r="AB178" s="737">
        <v>0</v>
      </c>
      <c r="AC178" s="736">
        <v>0</v>
      </c>
      <c r="AD178" s="721" t="s">
        <v>772</v>
      </c>
      <c r="AE178" s="725"/>
    </row>
    <row r="179" spans="1:31" ht="24.75" customHeight="1">
      <c r="A179" s="743" t="s">
        <v>773</v>
      </c>
      <c r="B179" s="355" t="s">
        <v>43</v>
      </c>
      <c r="C179" s="742">
        <v>46388</v>
      </c>
      <c r="D179" s="455" t="s">
        <v>60</v>
      </c>
      <c r="E179" s="742"/>
      <c r="F179" s="743"/>
      <c r="G179" s="743"/>
      <c r="H179" s="744">
        <v>71</v>
      </c>
      <c r="I179" s="301" t="s">
        <v>545</v>
      </c>
      <c r="J179" s="744" t="s">
        <v>30</v>
      </c>
      <c r="K179" s="744"/>
      <c r="L179" s="742"/>
      <c r="M179" s="748" t="s">
        <v>110</v>
      </c>
      <c r="N179" s="774">
        <v>74320.899999999994</v>
      </c>
      <c r="O179" s="748" t="s">
        <v>110</v>
      </c>
      <c r="P179" s="728" t="s">
        <v>29</v>
      </c>
      <c r="Q179" s="719">
        <v>46024</v>
      </c>
      <c r="R179" s="756"/>
      <c r="S179" s="750"/>
      <c r="T179" s="750"/>
      <c r="U179" s="750"/>
      <c r="V179" s="724">
        <v>5990</v>
      </c>
      <c r="W179" s="1465">
        <v>2880</v>
      </c>
      <c r="X179" s="1392">
        <f t="shared" si="13"/>
        <v>3110</v>
      </c>
      <c r="Y179" s="29">
        <f t="shared" si="14"/>
        <v>0.48080133555926546</v>
      </c>
      <c r="Z179" s="719">
        <v>46140</v>
      </c>
      <c r="AA179" s="737">
        <v>0</v>
      </c>
      <c r="AB179" s="737">
        <v>0</v>
      </c>
      <c r="AC179" s="736">
        <v>0</v>
      </c>
      <c r="AD179" s="721" t="s">
        <v>772</v>
      </c>
      <c r="AE179" s="725"/>
    </row>
    <row r="180" spans="1:31" ht="24.75" customHeight="1">
      <c r="A180" s="743" t="s">
        <v>774</v>
      </c>
      <c r="B180" s="355" t="s">
        <v>43</v>
      </c>
      <c r="C180" s="742">
        <v>46388</v>
      </c>
      <c r="D180" s="455"/>
      <c r="E180" s="742"/>
      <c r="F180" s="743"/>
      <c r="G180" s="743"/>
      <c r="H180" s="744">
        <v>88</v>
      </c>
      <c r="I180" s="301" t="s">
        <v>545</v>
      </c>
      <c r="J180" s="744" t="s">
        <v>30</v>
      </c>
      <c r="K180" s="744"/>
      <c r="L180" s="742"/>
      <c r="M180" s="748" t="s">
        <v>110</v>
      </c>
      <c r="N180" s="774">
        <v>88069</v>
      </c>
      <c r="O180" s="748" t="s">
        <v>110</v>
      </c>
      <c r="P180" s="728" t="s">
        <v>35</v>
      </c>
      <c r="Q180" s="719">
        <v>46024</v>
      </c>
      <c r="R180" s="756"/>
      <c r="S180" s="750"/>
      <c r="T180" s="750"/>
      <c r="U180" s="750"/>
      <c r="V180" s="724">
        <v>7242</v>
      </c>
      <c r="W180" s="767"/>
      <c r="X180" s="1392">
        <f t="shared" si="13"/>
        <v>7242</v>
      </c>
      <c r="Y180" s="29">
        <f t="shared" si="14"/>
        <v>0</v>
      </c>
      <c r="Z180" s="719"/>
      <c r="AA180" s="737">
        <v>0</v>
      </c>
      <c r="AB180" s="737">
        <v>0</v>
      </c>
      <c r="AC180" s="736">
        <v>0</v>
      </c>
      <c r="AD180" s="721" t="s">
        <v>772</v>
      </c>
      <c r="AE180" s="725"/>
    </row>
    <row r="181" spans="1:31" ht="24.75" customHeight="1">
      <c r="A181" s="743" t="s">
        <v>775</v>
      </c>
      <c r="B181" s="355" t="s">
        <v>43</v>
      </c>
      <c r="C181" s="742">
        <v>46520</v>
      </c>
      <c r="D181" s="455" t="s">
        <v>60</v>
      </c>
      <c r="E181" s="742">
        <v>46029</v>
      </c>
      <c r="F181" s="743" t="s">
        <v>776</v>
      </c>
      <c r="G181" s="743"/>
      <c r="H181" s="744">
        <v>73</v>
      </c>
      <c r="I181" s="301" t="s">
        <v>545</v>
      </c>
      <c r="J181" s="744" t="s">
        <v>30</v>
      </c>
      <c r="K181" s="744"/>
      <c r="L181" s="746"/>
      <c r="M181" s="748" t="s">
        <v>110</v>
      </c>
      <c r="N181" s="774">
        <v>99925.7</v>
      </c>
      <c r="O181" s="748" t="s">
        <v>110</v>
      </c>
      <c r="P181" s="728" t="s">
        <v>35</v>
      </c>
      <c r="Q181" s="719">
        <v>46024</v>
      </c>
      <c r="R181" s="719"/>
      <c r="S181" s="750"/>
      <c r="T181" s="750"/>
      <c r="U181" s="750"/>
      <c r="V181" s="724">
        <v>7660</v>
      </c>
      <c r="W181" s="767"/>
      <c r="X181" s="1392">
        <f t="shared" si="13"/>
        <v>7660</v>
      </c>
      <c r="Y181" s="29">
        <f t="shared" si="14"/>
        <v>0</v>
      </c>
      <c r="Z181" s="688"/>
      <c r="AA181" s="737">
        <v>0</v>
      </c>
      <c r="AB181" s="737">
        <v>0</v>
      </c>
      <c r="AC181" s="736">
        <v>0</v>
      </c>
      <c r="AD181" s="721" t="s">
        <v>777</v>
      </c>
      <c r="AE181" s="725"/>
    </row>
    <row r="182" spans="1:31" ht="24.75" customHeight="1">
      <c r="A182" s="743" t="s">
        <v>778</v>
      </c>
      <c r="B182" s="355" t="s">
        <v>43</v>
      </c>
      <c r="C182" s="742">
        <v>46203</v>
      </c>
      <c r="D182" s="455"/>
      <c r="E182" s="742"/>
      <c r="F182" s="743"/>
      <c r="G182" s="743"/>
      <c r="H182" s="744">
        <v>87</v>
      </c>
      <c r="I182" s="301" t="s">
        <v>545</v>
      </c>
      <c r="J182" s="744" t="s">
        <v>30</v>
      </c>
      <c r="K182" s="744"/>
      <c r="L182" s="746"/>
      <c r="M182" s="748" t="s">
        <v>110</v>
      </c>
      <c r="N182" s="774">
        <v>108458.4</v>
      </c>
      <c r="O182" s="748" t="s">
        <v>110</v>
      </c>
      <c r="P182" s="728" t="s">
        <v>32</v>
      </c>
      <c r="Q182" s="756"/>
      <c r="R182" s="756"/>
      <c r="S182" s="750"/>
      <c r="T182" s="750"/>
      <c r="U182" s="750"/>
      <c r="V182" s="724">
        <v>8596</v>
      </c>
      <c r="W182" s="767"/>
      <c r="X182" s="1392">
        <f t="shared" si="13"/>
        <v>8596</v>
      </c>
      <c r="Y182" s="29">
        <f t="shared" si="14"/>
        <v>0</v>
      </c>
      <c r="Z182" s="719"/>
      <c r="AA182" s="737">
        <v>0</v>
      </c>
      <c r="AB182" s="737">
        <v>0</v>
      </c>
      <c r="AC182" s="736">
        <v>0</v>
      </c>
      <c r="AD182" s="721" t="s">
        <v>777</v>
      </c>
      <c r="AE182" s="725"/>
    </row>
    <row r="183" spans="1:31" ht="24.75" customHeight="1">
      <c r="A183" s="743" t="s">
        <v>779</v>
      </c>
      <c r="B183" s="355" t="s">
        <v>43</v>
      </c>
      <c r="C183" s="742">
        <v>46388</v>
      </c>
      <c r="D183" s="455"/>
      <c r="E183" s="742"/>
      <c r="F183" s="743"/>
      <c r="G183" s="743"/>
      <c r="H183" s="744">
        <v>70</v>
      </c>
      <c r="I183" s="301" t="s">
        <v>545</v>
      </c>
      <c r="J183" s="744" t="s">
        <v>30</v>
      </c>
      <c r="K183" s="744"/>
      <c r="L183" s="746"/>
      <c r="M183" s="748" t="s">
        <v>110</v>
      </c>
      <c r="N183" s="774">
        <v>70105.25</v>
      </c>
      <c r="O183" s="748" t="s">
        <v>110</v>
      </c>
      <c r="P183" s="728" t="s">
        <v>32</v>
      </c>
      <c r="Q183" s="756"/>
      <c r="R183" s="756"/>
      <c r="S183" s="750"/>
      <c r="T183" s="750"/>
      <c r="U183" s="750"/>
      <c r="V183" s="724">
        <v>5648</v>
      </c>
      <c r="W183" s="767"/>
      <c r="X183" s="1392">
        <f t="shared" si="13"/>
        <v>5648</v>
      </c>
      <c r="Y183" s="29">
        <f t="shared" si="14"/>
        <v>0</v>
      </c>
      <c r="Z183" s="688"/>
      <c r="AA183" s="737">
        <v>0</v>
      </c>
      <c r="AB183" s="737">
        <v>0</v>
      </c>
      <c r="AC183" s="736">
        <v>0</v>
      </c>
      <c r="AD183" s="721" t="s">
        <v>777</v>
      </c>
      <c r="AE183" s="725"/>
    </row>
    <row r="184" spans="1:31" ht="24.75" customHeight="1">
      <c r="A184" s="1205" t="s">
        <v>780</v>
      </c>
      <c r="B184" s="355" t="s">
        <v>43</v>
      </c>
      <c r="C184" s="742">
        <v>46388</v>
      </c>
      <c r="D184" s="455"/>
      <c r="E184" s="742"/>
      <c r="F184" s="743"/>
      <c r="G184" s="743"/>
      <c r="H184" s="744">
        <v>77</v>
      </c>
      <c r="I184" s="301" t="s">
        <v>545</v>
      </c>
      <c r="J184" s="744" t="s">
        <v>30</v>
      </c>
      <c r="K184" s="744"/>
      <c r="L184" s="746"/>
      <c r="M184" s="748" t="s">
        <v>110</v>
      </c>
      <c r="N184" s="774">
        <v>78047.350000000006</v>
      </c>
      <c r="O184" s="748" t="s">
        <v>110</v>
      </c>
      <c r="P184" s="728" t="s">
        <v>32</v>
      </c>
      <c r="Q184" s="756"/>
      <c r="R184" s="756"/>
      <c r="S184" s="750"/>
      <c r="T184" s="750"/>
      <c r="U184" s="750"/>
      <c r="V184" s="724">
        <v>6238</v>
      </c>
      <c r="W184" s="767"/>
      <c r="X184" s="1392">
        <f t="shared" si="13"/>
        <v>6238</v>
      </c>
      <c r="Y184" s="29">
        <f t="shared" si="14"/>
        <v>0</v>
      </c>
      <c r="Z184" s="688"/>
      <c r="AA184" s="737">
        <v>0</v>
      </c>
      <c r="AB184" s="737">
        <v>0</v>
      </c>
      <c r="AC184" s="736">
        <v>0</v>
      </c>
      <c r="AD184" s="721" t="s">
        <v>781</v>
      </c>
      <c r="AE184" s="725"/>
    </row>
    <row r="185" spans="1:31" ht="24.75" customHeight="1">
      <c r="A185" s="743" t="s">
        <v>782</v>
      </c>
      <c r="B185" s="355" t="s">
        <v>43</v>
      </c>
      <c r="C185" s="742">
        <v>46203</v>
      </c>
      <c r="D185" s="455"/>
      <c r="E185" s="742"/>
      <c r="F185" s="743"/>
      <c r="G185" s="743"/>
      <c r="H185" s="744">
        <v>52</v>
      </c>
      <c r="I185" s="301" t="s">
        <v>545</v>
      </c>
      <c r="J185" s="744" t="s">
        <v>30</v>
      </c>
      <c r="K185" s="744"/>
      <c r="L185" s="746"/>
      <c r="M185" s="748" t="s">
        <v>110</v>
      </c>
      <c r="N185" s="774">
        <v>91411.65</v>
      </c>
      <c r="O185" s="748" t="s">
        <v>110</v>
      </c>
      <c r="P185" s="728" t="s">
        <v>32</v>
      </c>
      <c r="Q185" s="756"/>
      <c r="R185" s="756"/>
      <c r="S185" s="750"/>
      <c r="T185" s="750"/>
      <c r="U185" s="750"/>
      <c r="V185" s="724">
        <v>5926</v>
      </c>
      <c r="W185" s="767"/>
      <c r="X185" s="1392">
        <f t="shared" si="13"/>
        <v>5926</v>
      </c>
      <c r="Y185" s="29">
        <f t="shared" si="14"/>
        <v>0</v>
      </c>
      <c r="Z185" s="719"/>
      <c r="AA185" s="737">
        <v>0</v>
      </c>
      <c r="AB185" s="737">
        <v>0</v>
      </c>
      <c r="AC185" s="736">
        <v>0</v>
      </c>
      <c r="AD185" s="721" t="s">
        <v>772</v>
      </c>
      <c r="AE185" s="725"/>
    </row>
    <row r="186" spans="1:31" ht="24.75" customHeight="1">
      <c r="A186" s="298" t="s">
        <v>783</v>
      </c>
      <c r="B186" s="355" t="s">
        <v>43</v>
      </c>
      <c r="C186" s="742">
        <v>46203</v>
      </c>
      <c r="D186" s="455"/>
      <c r="E186" s="299"/>
      <c r="F186" s="298"/>
      <c r="G186" s="743"/>
      <c r="H186" s="744">
        <v>81</v>
      </c>
      <c r="I186" s="301" t="s">
        <v>545</v>
      </c>
      <c r="J186" s="744" t="s">
        <v>30</v>
      </c>
      <c r="K186" s="744"/>
      <c r="L186" s="299"/>
      <c r="M186" s="748" t="s">
        <v>110</v>
      </c>
      <c r="N186" s="774">
        <v>105892.05</v>
      </c>
      <c r="O186" s="748" t="s">
        <v>110</v>
      </c>
      <c r="P186" s="728" t="s">
        <v>32</v>
      </c>
      <c r="Q186" s="1004"/>
      <c r="R186" s="1004"/>
      <c r="S186" s="1080"/>
      <c r="T186" s="1080"/>
      <c r="U186" s="1080"/>
      <c r="V186" s="724">
        <v>8641</v>
      </c>
      <c r="W186" s="1002"/>
      <c r="X186" s="1392">
        <f t="shared" si="13"/>
        <v>8641</v>
      </c>
      <c r="Y186" s="29">
        <f t="shared" si="14"/>
        <v>0</v>
      </c>
      <c r="Z186" s="22"/>
      <c r="AA186" s="737">
        <v>0</v>
      </c>
      <c r="AB186" s="737">
        <v>0</v>
      </c>
      <c r="AC186" s="736">
        <v>0</v>
      </c>
      <c r="AD186" s="721" t="s">
        <v>772</v>
      </c>
      <c r="AE186" s="725"/>
    </row>
    <row r="187" spans="1:31" ht="24.75" customHeight="1">
      <c r="A187" s="298" t="s">
        <v>784</v>
      </c>
      <c r="B187" s="355" t="s">
        <v>43</v>
      </c>
      <c r="C187" s="742">
        <v>46203</v>
      </c>
      <c r="D187" s="455"/>
      <c r="E187" s="299"/>
      <c r="F187" s="298"/>
      <c r="G187" s="743"/>
      <c r="H187" s="744">
        <v>79</v>
      </c>
      <c r="I187" s="301" t="s">
        <v>545</v>
      </c>
      <c r="J187" s="744" t="s">
        <v>30</v>
      </c>
      <c r="K187" s="744"/>
      <c r="L187" s="299"/>
      <c r="M187" s="748" t="s">
        <v>110</v>
      </c>
      <c r="N187" s="774">
        <v>88420</v>
      </c>
      <c r="O187" s="748" t="s">
        <v>110</v>
      </c>
      <c r="P187" s="728" t="s">
        <v>32</v>
      </c>
      <c r="Q187" s="1007"/>
      <c r="R187" s="1007"/>
      <c r="S187" s="1091"/>
      <c r="T187" s="1091"/>
      <c r="U187" s="1091"/>
      <c r="V187" s="769">
        <v>7502</v>
      </c>
      <c r="W187" s="1008"/>
      <c r="X187" s="1392">
        <f t="shared" si="13"/>
        <v>7502</v>
      </c>
      <c r="Y187" s="1092">
        <f t="shared" si="14"/>
        <v>0</v>
      </c>
      <c r="Z187" s="1093"/>
      <c r="AA187" s="737">
        <v>0</v>
      </c>
      <c r="AB187" s="737">
        <v>0</v>
      </c>
      <c r="AC187" s="736">
        <v>0</v>
      </c>
      <c r="AD187" s="721" t="s">
        <v>772</v>
      </c>
      <c r="AE187" s="725"/>
    </row>
    <row r="188" spans="1:31" ht="24.75" customHeight="1">
      <c r="A188" s="1257" t="s">
        <v>785</v>
      </c>
      <c r="B188" s="355" t="s">
        <v>43</v>
      </c>
      <c r="C188" s="742">
        <v>46203</v>
      </c>
      <c r="D188" s="455" t="s">
        <v>60</v>
      </c>
      <c r="E188" s="742">
        <v>46029</v>
      </c>
      <c r="F188" s="298" t="s">
        <v>776</v>
      </c>
      <c r="G188" s="743"/>
      <c r="H188" s="744">
        <v>0</v>
      </c>
      <c r="I188" s="301" t="s">
        <v>545</v>
      </c>
      <c r="J188" s="744" t="s">
        <v>30</v>
      </c>
      <c r="K188" s="744"/>
      <c r="L188" s="299"/>
      <c r="M188" s="748" t="s">
        <v>110</v>
      </c>
      <c r="N188" s="774">
        <v>50239.7</v>
      </c>
      <c r="O188" s="748" t="s">
        <v>110</v>
      </c>
      <c r="P188" s="728" t="s">
        <v>35</v>
      </c>
      <c r="Q188" s="719">
        <v>46024</v>
      </c>
      <c r="R188" s="1359"/>
      <c r="S188" s="1091"/>
      <c r="T188" s="1091"/>
      <c r="U188" s="1091"/>
      <c r="V188" s="769">
        <v>3682</v>
      </c>
      <c r="W188" s="1008"/>
      <c r="X188" s="1392">
        <f t="shared" si="13"/>
        <v>3682</v>
      </c>
      <c r="Y188" s="1092">
        <f t="shared" si="14"/>
        <v>0</v>
      </c>
      <c r="Z188" s="1093"/>
      <c r="AA188" s="737">
        <v>0</v>
      </c>
      <c r="AB188" s="737">
        <v>0</v>
      </c>
      <c r="AC188" s="736">
        <v>0</v>
      </c>
      <c r="AD188" s="1245" t="s">
        <v>786</v>
      </c>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79"/>
      <c r="B191" s="780"/>
      <c r="C191" s="780"/>
      <c r="D191" s="780"/>
      <c r="E191" s="780"/>
      <c r="F191" s="779"/>
      <c r="G191" s="779"/>
      <c r="H191" s="780"/>
      <c r="I191" s="780"/>
      <c r="J191" s="780"/>
      <c r="K191" s="780"/>
      <c r="L191" s="779"/>
      <c r="M191" s="780"/>
      <c r="N191" s="815"/>
      <c r="O191" s="780"/>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77"/>
      <c r="Q195" s="726"/>
      <c r="R195" s="726"/>
      <c r="S195" s="726"/>
      <c r="T195" s="726"/>
      <c r="U195" s="726"/>
      <c r="V195" s="764"/>
      <c r="W195" s="726"/>
      <c r="X195" s="726"/>
      <c r="Y195" s="726"/>
      <c r="Z195" s="726"/>
      <c r="AA195" s="726"/>
      <c r="AB195" s="726"/>
      <c r="AC195" s="726"/>
      <c r="AD195" s="766"/>
    </row>
    <row r="196" spans="1:31" ht="24.75" customHeight="1">
      <c r="A196" s="743"/>
      <c r="B196" s="745"/>
      <c r="C196" s="745"/>
      <c r="D196" s="745"/>
      <c r="E196" s="745"/>
      <c r="F196" s="743"/>
      <c r="G196" s="743"/>
      <c r="H196" s="745"/>
      <c r="I196" s="745"/>
      <c r="J196" s="745"/>
      <c r="K196" s="745"/>
      <c r="L196" s="743"/>
      <c r="M196" s="745"/>
      <c r="N196" s="775"/>
      <c r="O196" s="745"/>
      <c r="P196" s="725"/>
    </row>
    <row r="197" spans="1:31" ht="24.75" customHeight="1">
      <c r="A197" s="743"/>
      <c r="B197" s="745"/>
      <c r="C197" s="745"/>
      <c r="D197" s="745"/>
      <c r="E197" s="745"/>
      <c r="F197" s="743"/>
      <c r="G197" s="743"/>
      <c r="H197" s="745"/>
      <c r="I197" s="745"/>
      <c r="J197" s="745"/>
      <c r="K197" s="745"/>
      <c r="L197" s="743"/>
      <c r="M197" s="745"/>
      <c r="N197" s="775"/>
      <c r="O197" s="745"/>
      <c r="P197" s="725"/>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15" customHeight="1">
      <c r="A224" s="764"/>
      <c r="B224" s="726"/>
      <c r="C224" s="726"/>
      <c r="D224" s="726"/>
      <c r="E224" s="726"/>
      <c r="F224" s="764"/>
      <c r="G224" s="764"/>
      <c r="H224" s="726"/>
      <c r="I224" s="726"/>
      <c r="J224" s="726"/>
      <c r="K224" s="726"/>
      <c r="L224" s="764"/>
      <c r="M224" s="726"/>
      <c r="N224" s="765"/>
      <c r="O224" s="726"/>
    </row>
  </sheetData>
  <sortState xmlns:xlrd2="http://schemas.microsoft.com/office/spreadsheetml/2017/richdata2" ref="A2:AD44">
    <sortCondition descending="1" ref="B2:B44"/>
  </sortState>
  <dataValidations count="7">
    <dataValidation allowBlank="1" showInputMessage="1" showErrorMessage="1" sqref="D113 L2:L35 L181:L1048576 L115:L117 D119:D176 D116 Q42:U42 L42 Q189:U1048576 Q35:U35 Q116:U117 Q115:V115 R179:R180 Q182:R187 S179:V188 Q2:V34 L37:L40 Q37:V40 V53:V77 V79:V111 Q53:U113 Q44:V52 L44:L113 D178:D188" xr:uid="{1D31F93E-3D68-4310-94BF-578ADAD65882}"/>
    <dataValidation type="list" allowBlank="1" showInputMessage="1" showErrorMessage="1" sqref="J42 J115:J116 J119:J176 J69 J63 J102:J113 J33:J35 J37:J40 J44 J98:J99 J73:J83 J178:J188" xr:uid="{5598570D-D2DE-4A6E-ABB1-14F4B3480632}">
      <formula1>"Received, Pending, Not Required"</formula1>
    </dataValidation>
    <dataValidation type="list" allowBlank="1" showInputMessage="1" showErrorMessage="1" sqref="I119:I174 I115:I117 I39 I80 I42 I83 I34:I35 I44 I102:I113 I73:I78 I178:I1048576" xr:uid="{BDA55F74-4FDA-49CF-8062-F3046665EBCB}">
      <formula1>"On Track, In Jeopardy, Completed on Track, Completed, Completed -Missed TSD"</formula1>
    </dataValidation>
    <dataValidation type="list" allowBlank="1" showInputMessage="1" showErrorMessage="1" sqref="I81:I82 I37:I38 I79 I84:I101 I40 I2:I33 I45:I72" xr:uid="{B676ED09-FB47-4D85-B41D-60012AA8BA0B}">
      <formula1>"On Track, In Jeopardy, Completed on Track, Completed, Completed -Missed TSD, On Hold Per Tillman"</formula1>
    </dataValidation>
    <dataValidation type="list" allowBlank="1" showInputMessage="1" showErrorMessage="1" sqref="K115:K117 K119:K174 K42 K2:K35 K37:K40 K80:K113 K44:K78 K178:K1048576" xr:uid="{E79CFDF7-5B00-4092-B572-9E33744A1925}">
      <formula1>"Pending Locates,Permits, SOW Pending, NTP Pending, Materials, Reassigned, Door Tags"</formula1>
    </dataValidation>
    <dataValidation type="list" allowBlank="1" showInputMessage="1" showErrorMessage="1" sqref="P115:P117 P119:P174 P2:P35 P37:P42 P44:P113 P178:P1048576"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787</v>
      </c>
      <c r="B2" s="377" t="s">
        <v>34</v>
      </c>
      <c r="C2" s="1410">
        <v>46172</v>
      </c>
      <c r="D2" s="360" t="s">
        <v>50</v>
      </c>
      <c r="E2" s="360">
        <v>45905</v>
      </c>
      <c r="F2" s="360" t="s">
        <v>55</v>
      </c>
      <c r="G2" s="361"/>
      <c r="H2" s="362">
        <v>0</v>
      </c>
      <c r="I2" s="1059" t="s">
        <v>604</v>
      </c>
      <c r="J2" s="362" t="s">
        <v>30</v>
      </c>
      <c r="K2" s="369"/>
      <c r="L2" s="299">
        <v>45943</v>
      </c>
      <c r="M2" s="681" t="s">
        <v>110</v>
      </c>
      <c r="N2" s="609">
        <v>2167.3000000000002</v>
      </c>
      <c r="O2" s="362" t="s">
        <v>110</v>
      </c>
      <c r="P2" s="484" t="s">
        <v>38</v>
      </c>
      <c r="Q2" s="363">
        <v>45908</v>
      </c>
      <c r="R2" s="1446" t="s">
        <v>110</v>
      </c>
      <c r="S2" s="363" t="s">
        <v>788</v>
      </c>
      <c r="T2" s="373" t="s">
        <v>789</v>
      </c>
      <c r="U2" s="373" t="s">
        <v>789</v>
      </c>
      <c r="V2" s="333">
        <v>158</v>
      </c>
      <c r="W2" s="450">
        <v>195</v>
      </c>
      <c r="X2" s="44">
        <f t="shared" ref="X2:X32" si="0">SUM(V2-W2)</f>
        <v>-37</v>
      </c>
      <c r="Y2" s="3">
        <f t="shared" ref="Y2:Y34" si="1">IFERROR($W2/$V2, 0)</f>
        <v>1.2341772151898733</v>
      </c>
      <c r="Z2" s="30" t="s">
        <v>790</v>
      </c>
      <c r="AA2" s="1197">
        <v>1</v>
      </c>
      <c r="AB2" s="1197">
        <v>1</v>
      </c>
      <c r="AC2" s="1197">
        <v>1</v>
      </c>
      <c r="AD2" s="1374" t="s">
        <v>791</v>
      </c>
    </row>
    <row r="3" spans="1:30" ht="39.75" customHeight="1">
      <c r="A3" s="616" t="s">
        <v>792</v>
      </c>
      <c r="B3" s="377" t="s">
        <v>34</v>
      </c>
      <c r="C3" s="1410">
        <v>46172</v>
      </c>
      <c r="D3" s="358" t="s">
        <v>50</v>
      </c>
      <c r="E3" s="360">
        <v>46077</v>
      </c>
      <c r="F3" s="358" t="s">
        <v>61</v>
      </c>
      <c r="G3" s="691" t="s">
        <v>793</v>
      </c>
      <c r="H3" s="692">
        <v>0</v>
      </c>
      <c r="I3" s="1059" t="s">
        <v>604</v>
      </c>
      <c r="J3" s="692" t="s">
        <v>30</v>
      </c>
      <c r="K3" s="990"/>
      <c r="L3" s="360" t="s">
        <v>590</v>
      </c>
      <c r="M3" s="692" t="s">
        <v>110</v>
      </c>
      <c r="N3" s="991">
        <v>49846.95</v>
      </c>
      <c r="O3" s="692" t="s">
        <v>110</v>
      </c>
      <c r="P3" s="1445" t="s">
        <v>38</v>
      </c>
      <c r="Q3" s="992">
        <v>46093</v>
      </c>
      <c r="R3" s="703" t="s">
        <v>238</v>
      </c>
      <c r="S3" s="363" t="s">
        <v>788</v>
      </c>
      <c r="T3" s="373" t="s">
        <v>789</v>
      </c>
      <c r="U3" s="373" t="s">
        <v>789</v>
      </c>
      <c r="V3" s="993">
        <v>3109</v>
      </c>
      <c r="W3" s="1253">
        <v>3128</v>
      </c>
      <c r="X3" s="993">
        <f>SUM(V3-W3)</f>
        <v>-19</v>
      </c>
      <c r="Y3" s="383">
        <f>IFERROR($W3/$V3, 0)</f>
        <v>1.0061112898037954</v>
      </c>
      <c r="Z3" s="992">
        <v>46132</v>
      </c>
      <c r="AA3" s="1197">
        <v>1</v>
      </c>
      <c r="AB3" s="698">
        <v>0</v>
      </c>
      <c r="AC3" s="704">
        <v>0</v>
      </c>
      <c r="AD3" s="699" t="s">
        <v>794</v>
      </c>
    </row>
    <row r="4" spans="1:30" ht="39.75" customHeight="1">
      <c r="A4" s="1436" t="s">
        <v>795</v>
      </c>
      <c r="B4" s="377" t="s">
        <v>34</v>
      </c>
      <c r="C4" s="1410">
        <v>46172</v>
      </c>
      <c r="D4" s="1249" t="s">
        <v>54</v>
      </c>
      <c r="E4" s="360">
        <v>46139</v>
      </c>
      <c r="F4" s="358" t="s">
        <v>53</v>
      </c>
      <c r="G4" s="691" t="s">
        <v>796</v>
      </c>
      <c r="H4" s="692">
        <v>0</v>
      </c>
      <c r="I4" s="1059" t="s">
        <v>604</v>
      </c>
      <c r="J4" s="692" t="s">
        <v>30</v>
      </c>
      <c r="K4" s="990"/>
      <c r="L4" s="360" t="s">
        <v>590</v>
      </c>
      <c r="M4" s="692" t="s">
        <v>110</v>
      </c>
      <c r="N4" s="945">
        <v>85069.95</v>
      </c>
      <c r="O4" s="744" t="s">
        <v>110</v>
      </c>
      <c r="P4" s="1254" t="s">
        <v>38</v>
      </c>
      <c r="Q4" s="992">
        <v>46093</v>
      </c>
      <c r="R4" s="703" t="s">
        <v>238</v>
      </c>
      <c r="S4" s="363" t="s">
        <v>788</v>
      </c>
      <c r="T4" s="373" t="s">
        <v>789</v>
      </c>
      <c r="U4" s="373" t="s">
        <v>789</v>
      </c>
      <c r="V4" s="993">
        <v>6787</v>
      </c>
      <c r="W4" s="1253">
        <v>6802</v>
      </c>
      <c r="X4" s="993">
        <f>SUM(V4-W4)</f>
        <v>-15</v>
      </c>
      <c r="Y4" s="383">
        <f>IFERROR($W4/$V4, 0)</f>
        <v>1.0022101075585679</v>
      </c>
      <c r="Z4" s="992">
        <v>46139</v>
      </c>
      <c r="AA4" s="1197">
        <v>1</v>
      </c>
      <c r="AB4" s="698">
        <v>0</v>
      </c>
      <c r="AC4" s="704">
        <v>0</v>
      </c>
      <c r="AD4" s="699" t="s">
        <v>797</v>
      </c>
    </row>
    <row r="5" spans="1:30" ht="39.75" customHeight="1">
      <c r="A5" s="730" t="s">
        <v>798</v>
      </c>
      <c r="B5" s="377" t="s">
        <v>34</v>
      </c>
      <c r="C5" s="1410">
        <v>46172</v>
      </c>
      <c r="D5" s="690" t="s">
        <v>52</v>
      </c>
      <c r="E5" s="690">
        <v>46114</v>
      </c>
      <c r="F5" s="690" t="s">
        <v>53</v>
      </c>
      <c r="G5" s="691" t="s">
        <v>799</v>
      </c>
      <c r="H5" s="692">
        <v>0</v>
      </c>
      <c r="I5" s="1059" t="s">
        <v>604</v>
      </c>
      <c r="J5" s="692" t="s">
        <v>30</v>
      </c>
      <c r="K5" s="702"/>
      <c r="L5" s="360" t="s">
        <v>590</v>
      </c>
      <c r="M5" s="692" t="s">
        <v>110</v>
      </c>
      <c r="N5" s="693">
        <v>82825</v>
      </c>
      <c r="O5" s="744" t="s">
        <v>110</v>
      </c>
      <c r="P5" s="1254" t="s">
        <v>38</v>
      </c>
      <c r="Q5" s="695">
        <v>45965</v>
      </c>
      <c r="R5" s="703" t="s">
        <v>238</v>
      </c>
      <c r="S5" s="363" t="s">
        <v>788</v>
      </c>
      <c r="T5" s="373" t="s">
        <v>789</v>
      </c>
      <c r="U5" s="373" t="s">
        <v>789</v>
      </c>
      <c r="V5" s="333">
        <v>6210</v>
      </c>
      <c r="W5" s="450">
        <v>6210</v>
      </c>
      <c r="X5" s="696">
        <f t="shared" ref="X5:X8" si="2">SUM(V5-W5)</f>
        <v>0</v>
      </c>
      <c r="Y5" s="365">
        <f t="shared" ref="Y5:Y8" si="3">IFERROR($W5/$V5, 0)</f>
        <v>1</v>
      </c>
      <c r="Z5" s="703">
        <v>46128</v>
      </c>
      <c r="AA5" s="698">
        <v>0</v>
      </c>
      <c r="AB5" s="698">
        <v>0</v>
      </c>
      <c r="AC5" s="704">
        <v>0</v>
      </c>
      <c r="AD5" s="699" t="s">
        <v>800</v>
      </c>
    </row>
    <row r="6" spans="1:30" ht="39.75" customHeight="1">
      <c r="A6" s="730" t="s">
        <v>801</v>
      </c>
      <c r="B6" s="377" t="s">
        <v>34</v>
      </c>
      <c r="C6" s="1264">
        <v>46171</v>
      </c>
      <c r="D6" s="1249" t="s">
        <v>54</v>
      </c>
      <c r="E6" s="1264">
        <v>46127</v>
      </c>
      <c r="F6" s="1249" t="s">
        <v>53</v>
      </c>
      <c r="G6" s="1264" t="s">
        <v>802</v>
      </c>
      <c r="H6" s="1185">
        <v>56</v>
      </c>
      <c r="I6" s="1059" t="s">
        <v>604</v>
      </c>
      <c r="J6" s="1273" t="s">
        <v>30</v>
      </c>
      <c r="K6" s="702"/>
      <c r="L6" s="1264">
        <v>46120</v>
      </c>
      <c r="M6" s="1271" t="s">
        <v>110</v>
      </c>
      <c r="N6" s="1451">
        <v>75665</v>
      </c>
      <c r="O6" s="1271" t="s">
        <v>110</v>
      </c>
      <c r="P6" s="1503" t="s">
        <v>38</v>
      </c>
      <c r="Q6" s="1232">
        <v>46132</v>
      </c>
      <c r="R6" s="703" t="s">
        <v>238</v>
      </c>
      <c r="S6" s="363" t="s">
        <v>788</v>
      </c>
      <c r="T6" s="373" t="s">
        <v>789</v>
      </c>
      <c r="U6" s="373" t="s">
        <v>789</v>
      </c>
      <c r="V6" s="1235">
        <v>6249</v>
      </c>
      <c r="W6" s="1504">
        <v>6333</v>
      </c>
      <c r="X6" s="1234">
        <f>SUM(V6-W6)</f>
        <v>-84</v>
      </c>
      <c r="Y6" s="365">
        <f>IFERROR($W6/$V6, 0)</f>
        <v>1.0134421507441191</v>
      </c>
      <c r="Z6" s="1232">
        <v>46141</v>
      </c>
      <c r="AA6" s="698">
        <v>0</v>
      </c>
      <c r="AB6" s="698">
        <v>0</v>
      </c>
      <c r="AC6" s="1268">
        <v>0</v>
      </c>
      <c r="AD6" s="1251" t="s">
        <v>619</v>
      </c>
    </row>
    <row r="7" spans="1:30" ht="39.75" customHeight="1">
      <c r="A7" s="1371" t="s">
        <v>803</v>
      </c>
      <c r="B7" s="377" t="s">
        <v>34</v>
      </c>
      <c r="C7" s="700">
        <v>46171</v>
      </c>
      <c r="D7" s="700" t="s">
        <v>54</v>
      </c>
      <c r="E7" s="700">
        <v>46127</v>
      </c>
      <c r="F7" s="701" t="s">
        <v>53</v>
      </c>
      <c r="G7" s="700" t="s">
        <v>804</v>
      </c>
      <c r="H7" s="702">
        <v>30</v>
      </c>
      <c r="I7" s="1059" t="s">
        <v>604</v>
      </c>
      <c r="J7" s="1062" t="s">
        <v>30</v>
      </c>
      <c r="K7" s="692"/>
      <c r="L7" s="360" t="s">
        <v>590</v>
      </c>
      <c r="M7" s="372" t="s">
        <v>110</v>
      </c>
      <c r="N7" s="706">
        <v>45160</v>
      </c>
      <c r="O7" s="372" t="s">
        <v>110</v>
      </c>
      <c r="P7" s="1373" t="s">
        <v>38</v>
      </c>
      <c r="Q7" s="703">
        <v>46132</v>
      </c>
      <c r="R7" s="996" t="s">
        <v>110</v>
      </c>
      <c r="S7" s="363">
        <v>46149</v>
      </c>
      <c r="T7" s="363">
        <v>46153</v>
      </c>
      <c r="U7" s="373" t="s">
        <v>789</v>
      </c>
      <c r="V7" s="704">
        <v>3700</v>
      </c>
      <c r="W7" s="1372">
        <v>3815</v>
      </c>
      <c r="X7" s="696">
        <f t="shared" si="2"/>
        <v>-115</v>
      </c>
      <c r="Y7" s="365">
        <f t="shared" si="3"/>
        <v>1.0310810810810811</v>
      </c>
      <c r="Z7" s="703">
        <v>46135</v>
      </c>
      <c r="AA7" s="698">
        <v>0</v>
      </c>
      <c r="AB7" s="698">
        <v>0</v>
      </c>
      <c r="AC7" s="1060">
        <v>0</v>
      </c>
      <c r="AD7" s="699" t="s">
        <v>805</v>
      </c>
    </row>
    <row r="8" spans="1:30" ht="39.75" customHeight="1">
      <c r="A8" s="730" t="s">
        <v>806</v>
      </c>
      <c r="B8" s="377" t="s">
        <v>34</v>
      </c>
      <c r="C8" s="1410">
        <v>46172</v>
      </c>
      <c r="D8" s="700" t="s">
        <v>52</v>
      </c>
      <c r="E8" s="700">
        <v>46118</v>
      </c>
      <c r="F8" s="701" t="s">
        <v>53</v>
      </c>
      <c r="G8" s="700" t="s">
        <v>807</v>
      </c>
      <c r="H8" s="1062">
        <v>72</v>
      </c>
      <c r="I8" s="372" t="s">
        <v>604</v>
      </c>
      <c r="J8" s="1062" t="s">
        <v>30</v>
      </c>
      <c r="K8" s="692"/>
      <c r="L8" s="700">
        <v>46120</v>
      </c>
      <c r="M8" s="372" t="s">
        <v>110</v>
      </c>
      <c r="N8" s="1063">
        <v>85035</v>
      </c>
      <c r="O8" s="372" t="s">
        <v>110</v>
      </c>
      <c r="P8" s="731" t="s">
        <v>38</v>
      </c>
      <c r="Q8" s="703">
        <v>46118</v>
      </c>
      <c r="R8" s="703" t="s">
        <v>238</v>
      </c>
      <c r="S8" s="363" t="s">
        <v>788</v>
      </c>
      <c r="T8" s="373" t="s">
        <v>789</v>
      </c>
      <c r="U8" s="373" t="s">
        <v>789</v>
      </c>
      <c r="V8" s="671">
        <v>5830</v>
      </c>
      <c r="W8" s="450">
        <v>5830</v>
      </c>
      <c r="X8" s="696">
        <f t="shared" si="2"/>
        <v>0</v>
      </c>
      <c r="Y8" s="365">
        <f t="shared" si="3"/>
        <v>1</v>
      </c>
      <c r="Z8" s="703">
        <v>46135</v>
      </c>
      <c r="AA8" s="698">
        <v>0</v>
      </c>
      <c r="AB8" s="698">
        <v>0</v>
      </c>
      <c r="AC8" s="1060">
        <v>0</v>
      </c>
      <c r="AD8" s="699" t="s">
        <v>614</v>
      </c>
    </row>
    <row r="9" spans="1:30" ht="39.75" customHeight="1">
      <c r="A9" s="1357" t="s">
        <v>808</v>
      </c>
      <c r="B9" s="377" t="s">
        <v>34</v>
      </c>
      <c r="C9" s="1410">
        <v>46172</v>
      </c>
      <c r="D9" s="367" t="s">
        <v>54</v>
      </c>
      <c r="E9" s="367">
        <v>46101</v>
      </c>
      <c r="F9" s="366" t="s">
        <v>53</v>
      </c>
      <c r="G9" s="700" t="s">
        <v>809</v>
      </c>
      <c r="H9" s="994">
        <v>0</v>
      </c>
      <c r="I9" s="372" t="s">
        <v>604</v>
      </c>
      <c r="J9" s="1062" t="s">
        <v>30</v>
      </c>
      <c r="K9" s="692"/>
      <c r="L9" s="360" t="s">
        <v>590</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810</v>
      </c>
      <c r="B10" s="377" t="s">
        <v>34</v>
      </c>
      <c r="C10" s="1410">
        <v>46172</v>
      </c>
      <c r="D10" s="700" t="s">
        <v>54</v>
      </c>
      <c r="E10" s="700">
        <v>46101</v>
      </c>
      <c r="F10" s="701" t="s">
        <v>53</v>
      </c>
      <c r="G10" s="700" t="s">
        <v>811</v>
      </c>
      <c r="H10" s="702">
        <v>0</v>
      </c>
      <c r="I10" s="372" t="s">
        <v>604</v>
      </c>
      <c r="J10" s="1062" t="s">
        <v>30</v>
      </c>
      <c r="K10" s="692"/>
      <c r="L10" s="360" t="s">
        <v>590</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812</v>
      </c>
    </row>
    <row r="11" spans="1:30" ht="39.75" customHeight="1">
      <c r="A11" s="730" t="s">
        <v>130</v>
      </c>
      <c r="B11" s="377" t="s">
        <v>34</v>
      </c>
      <c r="C11" s="690">
        <v>46040</v>
      </c>
      <c r="D11" s="1249" t="s">
        <v>813</v>
      </c>
      <c r="E11" s="700">
        <v>45867</v>
      </c>
      <c r="F11" s="701" t="s">
        <v>53</v>
      </c>
      <c r="G11" s="1249" t="s">
        <v>814</v>
      </c>
      <c r="H11" s="702">
        <v>0</v>
      </c>
      <c r="I11" s="372" t="s">
        <v>604</v>
      </c>
      <c r="J11" s="1185" t="s">
        <v>30</v>
      </c>
      <c r="K11" s="362"/>
      <c r="L11" s="360" t="s">
        <v>590</v>
      </c>
      <c r="M11" s="1185" t="s">
        <v>110</v>
      </c>
      <c r="N11" s="706">
        <v>144972.5</v>
      </c>
      <c r="O11" s="1185" t="s">
        <v>110</v>
      </c>
      <c r="P11" s="731" t="s">
        <v>38</v>
      </c>
      <c r="Q11" s="1232">
        <v>45867</v>
      </c>
      <c r="R11" s="1232" t="s">
        <v>238</v>
      </c>
      <c r="S11" s="363" t="s">
        <v>788</v>
      </c>
      <c r="T11" s="373" t="s">
        <v>789</v>
      </c>
      <c r="U11" s="373" t="s">
        <v>789</v>
      </c>
      <c r="V11" s="1233">
        <v>9840</v>
      </c>
      <c r="W11" s="1272">
        <v>9806</v>
      </c>
      <c r="X11" s="1234">
        <f t="shared" si="0"/>
        <v>34</v>
      </c>
      <c r="Y11" s="365">
        <f t="shared" si="1"/>
        <v>0.99654471544715451</v>
      </c>
      <c r="Z11" s="1232">
        <v>45884</v>
      </c>
      <c r="AA11" s="698">
        <v>1</v>
      </c>
      <c r="AB11" s="698">
        <v>0</v>
      </c>
      <c r="AC11" s="1235">
        <v>9106</v>
      </c>
      <c r="AD11" s="1251" t="s">
        <v>815</v>
      </c>
    </row>
    <row r="12" spans="1:30" ht="39.75" customHeight="1">
      <c r="A12" s="1371" t="s">
        <v>816</v>
      </c>
      <c r="B12" s="377" t="s">
        <v>34</v>
      </c>
      <c r="C12" s="690">
        <v>46103</v>
      </c>
      <c r="D12" s="358" t="s">
        <v>52</v>
      </c>
      <c r="E12" s="700">
        <v>46077</v>
      </c>
      <c r="F12" s="366" t="s">
        <v>53</v>
      </c>
      <c r="G12" s="1249" t="s">
        <v>817</v>
      </c>
      <c r="H12" s="369">
        <v>0</v>
      </c>
      <c r="I12" s="372" t="s">
        <v>604</v>
      </c>
      <c r="J12" s="1185" t="s">
        <v>30</v>
      </c>
      <c r="K12" s="1231"/>
      <c r="L12" s="360" t="s">
        <v>590</v>
      </c>
      <c r="M12" s="1185" t="s">
        <v>110</v>
      </c>
      <c r="N12" s="416">
        <v>12977.65</v>
      </c>
      <c r="O12" s="1185" t="s">
        <v>110</v>
      </c>
      <c r="P12" s="1373" t="s">
        <v>38</v>
      </c>
      <c r="Q12" s="370">
        <v>46115</v>
      </c>
      <c r="R12" s="703" t="s">
        <v>110</v>
      </c>
      <c r="S12" s="363">
        <v>46147</v>
      </c>
      <c r="T12" s="373" t="s">
        <v>789</v>
      </c>
      <c r="U12" s="373" t="s">
        <v>789</v>
      </c>
      <c r="V12" s="9">
        <v>1029</v>
      </c>
      <c r="W12" s="1376">
        <v>1036</v>
      </c>
      <c r="X12" s="364">
        <f t="shared" si="0"/>
        <v>-7</v>
      </c>
      <c r="Y12" s="365">
        <f t="shared" si="1"/>
        <v>1.0068027210884354</v>
      </c>
      <c r="Z12" s="370">
        <v>46120</v>
      </c>
      <c r="AA12" s="698">
        <v>1</v>
      </c>
      <c r="AB12" s="698">
        <v>0</v>
      </c>
      <c r="AC12" s="1235">
        <v>0</v>
      </c>
      <c r="AD12" s="1251"/>
    </row>
    <row r="13" spans="1:30" ht="39.75" customHeight="1">
      <c r="A13" s="1371" t="s">
        <v>818</v>
      </c>
      <c r="B13" s="377" t="s">
        <v>34</v>
      </c>
      <c r="C13" s="700">
        <v>46174</v>
      </c>
      <c r="D13" s="701" t="s">
        <v>54</v>
      </c>
      <c r="E13" s="700">
        <v>46118</v>
      </c>
      <c r="F13" s="701" t="s">
        <v>51</v>
      </c>
      <c r="G13" s="701" t="s">
        <v>819</v>
      </c>
      <c r="H13" s="702">
        <v>0</v>
      </c>
      <c r="I13" s="372" t="s">
        <v>604</v>
      </c>
      <c r="J13" s="1062" t="s">
        <v>30</v>
      </c>
      <c r="K13" s="692"/>
      <c r="L13" s="360" t="s">
        <v>590</v>
      </c>
      <c r="M13" s="702" t="s">
        <v>110</v>
      </c>
      <c r="N13" s="706">
        <v>170309.8</v>
      </c>
      <c r="O13" s="748" t="s">
        <v>110</v>
      </c>
      <c r="P13" s="1364" t="s">
        <v>38</v>
      </c>
      <c r="Q13" s="703">
        <v>46119</v>
      </c>
      <c r="R13" s="703" t="s">
        <v>110</v>
      </c>
      <c r="S13" s="363">
        <v>46153</v>
      </c>
      <c r="T13" s="373" t="s">
        <v>789</v>
      </c>
      <c r="U13" s="373" t="s">
        <v>789</v>
      </c>
      <c r="V13" s="696">
        <v>14858</v>
      </c>
      <c r="W13" s="1372">
        <v>14858</v>
      </c>
      <c r="X13" s="696">
        <f t="shared" si="0"/>
        <v>0</v>
      </c>
      <c r="Y13" s="365">
        <f t="shared" si="1"/>
        <v>1</v>
      </c>
      <c r="Z13" s="703">
        <v>46122</v>
      </c>
      <c r="AA13" s="698">
        <v>1</v>
      </c>
      <c r="AB13" s="698">
        <v>0</v>
      </c>
      <c r="AC13" s="704">
        <v>0</v>
      </c>
      <c r="AD13" s="699" t="s">
        <v>820</v>
      </c>
    </row>
    <row r="14" spans="1:30" ht="39.75" customHeight="1">
      <c r="A14" s="730" t="s">
        <v>821</v>
      </c>
      <c r="B14" s="377" t="s">
        <v>34</v>
      </c>
      <c r="C14" s="690">
        <v>46112</v>
      </c>
      <c r="D14" s="366" t="s">
        <v>50</v>
      </c>
      <c r="E14" s="700">
        <v>46077</v>
      </c>
      <c r="F14" s="701"/>
      <c r="G14" s="701" t="s">
        <v>822</v>
      </c>
      <c r="H14" s="702">
        <v>0</v>
      </c>
      <c r="I14" s="1059" t="s">
        <v>604</v>
      </c>
      <c r="J14" s="702" t="s">
        <v>30</v>
      </c>
      <c r="K14" s="692"/>
      <c r="L14" s="360" t="s">
        <v>590</v>
      </c>
      <c r="M14" s="702" t="s">
        <v>110</v>
      </c>
      <c r="N14" s="706">
        <v>3995.4</v>
      </c>
      <c r="O14" s="702" t="s">
        <v>110</v>
      </c>
      <c r="P14" s="731" t="s">
        <v>38</v>
      </c>
      <c r="Q14" s="703">
        <v>46077</v>
      </c>
      <c r="R14" s="703" t="s">
        <v>238</v>
      </c>
      <c r="S14" s="363" t="s">
        <v>788</v>
      </c>
      <c r="T14" s="373" t="s">
        <v>789</v>
      </c>
      <c r="U14" s="373" t="s">
        <v>789</v>
      </c>
      <c r="V14" s="704">
        <v>294</v>
      </c>
      <c r="W14" s="732">
        <v>313</v>
      </c>
      <c r="X14" s="696">
        <f t="shared" si="0"/>
        <v>-19</v>
      </c>
      <c r="Y14" s="365">
        <f t="shared" si="1"/>
        <v>1.064625850340136</v>
      </c>
      <c r="Z14" s="703">
        <v>46099</v>
      </c>
      <c r="AA14" s="698">
        <v>1</v>
      </c>
      <c r="AB14" s="698">
        <v>0</v>
      </c>
      <c r="AC14" s="704">
        <v>0</v>
      </c>
      <c r="AD14" s="699" t="s">
        <v>823</v>
      </c>
    </row>
    <row r="15" spans="1:30" ht="39.75" customHeight="1">
      <c r="A15" s="730" t="s">
        <v>824</v>
      </c>
      <c r="B15" s="377" t="s">
        <v>34</v>
      </c>
      <c r="C15" s="1410">
        <v>46172</v>
      </c>
      <c r="D15" s="366" t="s">
        <v>54</v>
      </c>
      <c r="E15" s="367">
        <v>46056</v>
      </c>
      <c r="F15" s="366" t="s">
        <v>53</v>
      </c>
      <c r="G15" s="1249" t="s">
        <v>825</v>
      </c>
      <c r="H15" s="1185">
        <v>0</v>
      </c>
      <c r="I15" s="1271" t="s">
        <v>604</v>
      </c>
      <c r="J15" s="1185" t="s">
        <v>30</v>
      </c>
      <c r="K15" s="692"/>
      <c r="L15" s="360" t="s">
        <v>590</v>
      </c>
      <c r="M15" s="1185" t="s">
        <v>110</v>
      </c>
      <c r="N15" s="416">
        <v>118710.8</v>
      </c>
      <c r="O15" s="1185" t="s">
        <v>110</v>
      </c>
      <c r="P15" s="731" t="s">
        <v>38</v>
      </c>
      <c r="Q15" s="370">
        <v>46062</v>
      </c>
      <c r="R15" s="370" t="s">
        <v>238</v>
      </c>
      <c r="S15" s="363" t="s">
        <v>788</v>
      </c>
      <c r="T15" s="373" t="s">
        <v>789</v>
      </c>
      <c r="U15" s="373" t="s">
        <v>789</v>
      </c>
      <c r="V15" s="9">
        <v>6978</v>
      </c>
      <c r="W15" s="485">
        <v>6978</v>
      </c>
      <c r="X15" s="364">
        <f t="shared" si="0"/>
        <v>0</v>
      </c>
      <c r="Y15" s="365">
        <f t="shared" si="1"/>
        <v>1</v>
      </c>
      <c r="Z15" s="370">
        <v>46064</v>
      </c>
      <c r="AA15" s="698">
        <v>0</v>
      </c>
      <c r="AB15" s="698">
        <v>0</v>
      </c>
      <c r="AC15" s="1235">
        <v>0</v>
      </c>
      <c r="AD15" s="1251" t="s">
        <v>826</v>
      </c>
    </row>
    <row r="16" spans="1:30" ht="39.75" customHeight="1">
      <c r="A16" s="616" t="s">
        <v>827</v>
      </c>
      <c r="B16" s="377" t="s">
        <v>34</v>
      </c>
      <c r="C16" s="360">
        <v>46174</v>
      </c>
      <c r="D16" s="366" t="s">
        <v>58</v>
      </c>
      <c r="E16" s="367">
        <v>46070</v>
      </c>
      <c r="F16" s="366" t="s">
        <v>53</v>
      </c>
      <c r="G16" s="701"/>
      <c r="H16" s="994">
        <v>115</v>
      </c>
      <c r="I16" s="372" t="s">
        <v>604</v>
      </c>
      <c r="J16" s="744" t="s">
        <v>36</v>
      </c>
      <c r="K16" s="692"/>
      <c r="L16" s="360" t="s">
        <v>590</v>
      </c>
      <c r="M16" s="702" t="s">
        <v>110</v>
      </c>
      <c r="N16" s="819">
        <v>125188</v>
      </c>
      <c r="O16" s="702" t="s">
        <v>110</v>
      </c>
      <c r="P16" s="731" t="s">
        <v>38</v>
      </c>
      <c r="Q16" s="996">
        <v>46083</v>
      </c>
      <c r="R16" s="996" t="s">
        <v>110</v>
      </c>
      <c r="S16" s="363">
        <v>46154</v>
      </c>
      <c r="T16" s="373" t="s">
        <v>789</v>
      </c>
      <c r="U16" s="373" t="s">
        <v>789</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828</v>
      </c>
      <c r="B17" s="377" t="s">
        <v>37</v>
      </c>
      <c r="C17" s="1410">
        <v>46172</v>
      </c>
      <c r="D17" s="701" t="s">
        <v>54</v>
      </c>
      <c r="E17" s="367">
        <v>46128</v>
      </c>
      <c r="F17" s="366" t="s">
        <v>51</v>
      </c>
      <c r="G17" s="701" t="s">
        <v>829</v>
      </c>
      <c r="H17" s="994">
        <v>0</v>
      </c>
      <c r="I17" s="372" t="s">
        <v>604</v>
      </c>
      <c r="J17" s="702" t="s">
        <v>30</v>
      </c>
      <c r="K17" s="990"/>
      <c r="L17" s="360" t="s">
        <v>590</v>
      </c>
      <c r="M17" s="702" t="s">
        <v>110</v>
      </c>
      <c r="N17" s="995">
        <v>146065.95000000001</v>
      </c>
      <c r="O17" s="1344" t="s">
        <v>110</v>
      </c>
      <c r="P17" s="731" t="s">
        <v>38</v>
      </c>
      <c r="Q17" s="996">
        <v>46087</v>
      </c>
      <c r="R17" s="703" t="s">
        <v>238</v>
      </c>
      <c r="S17" s="363" t="s">
        <v>788</v>
      </c>
      <c r="T17" s="373" t="s">
        <v>789</v>
      </c>
      <c r="U17" s="373" t="s">
        <v>789</v>
      </c>
      <c r="V17" s="997">
        <v>3461</v>
      </c>
      <c r="W17" s="1395">
        <v>3428</v>
      </c>
      <c r="X17" s="993">
        <f t="shared" si="0"/>
        <v>33</v>
      </c>
      <c r="Y17" s="365">
        <f t="shared" si="1"/>
        <v>0.99046518347298473</v>
      </c>
      <c r="Z17" s="1232">
        <v>46106</v>
      </c>
      <c r="AA17" s="698">
        <v>1</v>
      </c>
      <c r="AB17" s="698">
        <v>0</v>
      </c>
      <c r="AC17" s="704">
        <v>0</v>
      </c>
      <c r="AD17" s="699" t="s">
        <v>830</v>
      </c>
    </row>
    <row r="18" spans="1:30" ht="39.75" customHeight="1">
      <c r="A18" s="730" t="s">
        <v>831</v>
      </c>
      <c r="B18" s="377" t="s">
        <v>37</v>
      </c>
      <c r="C18" s="690">
        <v>46006</v>
      </c>
      <c r="D18" s="701" t="s">
        <v>52</v>
      </c>
      <c r="E18" s="700">
        <v>45987</v>
      </c>
      <c r="F18" s="701" t="s">
        <v>51</v>
      </c>
      <c r="G18" s="701" t="s">
        <v>832</v>
      </c>
      <c r="H18" s="702">
        <v>30</v>
      </c>
      <c r="I18" s="372" t="s">
        <v>604</v>
      </c>
      <c r="J18" s="1062" t="s">
        <v>30</v>
      </c>
      <c r="K18" s="692"/>
      <c r="L18" s="360" t="s">
        <v>590</v>
      </c>
      <c r="M18" s="702" t="s">
        <v>110</v>
      </c>
      <c r="N18" s="820">
        <v>31387.05</v>
      </c>
      <c r="O18" s="702" t="s">
        <v>110</v>
      </c>
      <c r="P18" s="731" t="s">
        <v>38</v>
      </c>
      <c r="Q18" s="703">
        <v>45992</v>
      </c>
      <c r="R18" s="703" t="s">
        <v>238</v>
      </c>
      <c r="S18" s="363">
        <v>46122</v>
      </c>
      <c r="T18" s="373" t="s">
        <v>789</v>
      </c>
      <c r="U18" s="373" t="s">
        <v>789</v>
      </c>
      <c r="V18" s="704">
        <v>2580</v>
      </c>
      <c r="W18" s="732">
        <v>2637</v>
      </c>
      <c r="X18" s="696">
        <f t="shared" si="0"/>
        <v>-57</v>
      </c>
      <c r="Y18" s="365">
        <f t="shared" si="1"/>
        <v>1.0220930232558139</v>
      </c>
      <c r="Z18" s="703">
        <v>46001</v>
      </c>
      <c r="AA18" s="698">
        <v>0</v>
      </c>
      <c r="AB18" s="698">
        <v>0</v>
      </c>
      <c r="AC18" s="704">
        <v>0</v>
      </c>
      <c r="AD18" s="800" t="s">
        <v>833</v>
      </c>
    </row>
    <row r="19" spans="1:30" ht="39.75" customHeight="1">
      <c r="A19" s="730" t="s">
        <v>834</v>
      </c>
      <c r="B19" s="377" t="s">
        <v>37</v>
      </c>
      <c r="C19" s="690">
        <v>46040</v>
      </c>
      <c r="D19" s="701" t="s">
        <v>52</v>
      </c>
      <c r="E19" s="700">
        <v>46031</v>
      </c>
      <c r="F19" s="701" t="s">
        <v>51</v>
      </c>
      <c r="G19" s="701" t="s">
        <v>835</v>
      </c>
      <c r="H19" s="702">
        <v>73</v>
      </c>
      <c r="I19" s="372" t="s">
        <v>604</v>
      </c>
      <c r="J19" s="1062" t="s">
        <v>30</v>
      </c>
      <c r="K19" s="692"/>
      <c r="L19" s="360" t="s">
        <v>590</v>
      </c>
      <c r="M19" s="702" t="s">
        <v>110</v>
      </c>
      <c r="N19" s="706">
        <v>77814</v>
      </c>
      <c r="O19" s="702" t="s">
        <v>110</v>
      </c>
      <c r="P19" s="731" t="s">
        <v>38</v>
      </c>
      <c r="Q19" s="703">
        <v>46015</v>
      </c>
      <c r="R19" s="703" t="s">
        <v>238</v>
      </c>
      <c r="S19" s="363">
        <v>46122</v>
      </c>
      <c r="T19" s="373" t="s">
        <v>789</v>
      </c>
      <c r="U19" s="373" t="s">
        <v>789</v>
      </c>
      <c r="V19" s="704">
        <v>6263</v>
      </c>
      <c r="W19" s="732">
        <v>6221</v>
      </c>
      <c r="X19" s="696">
        <f t="shared" si="0"/>
        <v>42</v>
      </c>
      <c r="Y19" s="365">
        <f t="shared" si="1"/>
        <v>0.9932939485869392</v>
      </c>
      <c r="Z19" s="703">
        <v>46024</v>
      </c>
      <c r="AA19" s="698">
        <v>0</v>
      </c>
      <c r="AB19" s="698">
        <v>0</v>
      </c>
      <c r="AC19" s="704">
        <v>0</v>
      </c>
      <c r="AD19" s="1358" t="s">
        <v>836</v>
      </c>
    </row>
    <row r="20" spans="1:30" ht="39.75" customHeight="1">
      <c r="A20" s="730" t="s">
        <v>837</v>
      </c>
      <c r="B20" s="377" t="s">
        <v>37</v>
      </c>
      <c r="C20" s="690">
        <v>46081</v>
      </c>
      <c r="D20" s="701" t="s">
        <v>50</v>
      </c>
      <c r="E20" s="700">
        <v>46001</v>
      </c>
      <c r="F20" s="701" t="s">
        <v>51</v>
      </c>
      <c r="G20" s="701" t="s">
        <v>838</v>
      </c>
      <c r="H20" s="702">
        <v>80</v>
      </c>
      <c r="I20" s="372" t="s">
        <v>604</v>
      </c>
      <c r="J20" s="1062" t="s">
        <v>30</v>
      </c>
      <c r="K20" s="692"/>
      <c r="L20" s="700">
        <v>46021</v>
      </c>
      <c r="M20" s="702" t="s">
        <v>110</v>
      </c>
      <c r="N20" s="706">
        <v>65843.5</v>
      </c>
      <c r="O20" s="702" t="s">
        <v>110</v>
      </c>
      <c r="P20" s="731" t="s">
        <v>38</v>
      </c>
      <c r="Q20" s="703">
        <v>45995</v>
      </c>
      <c r="R20" s="703" t="s">
        <v>238</v>
      </c>
      <c r="S20" s="363" t="s">
        <v>788</v>
      </c>
      <c r="T20" s="373" t="s">
        <v>789</v>
      </c>
      <c r="U20" s="373" t="s">
        <v>789</v>
      </c>
      <c r="V20" s="704">
        <v>5052</v>
      </c>
      <c r="W20" s="732">
        <v>4889</v>
      </c>
      <c r="X20" s="696">
        <f t="shared" si="0"/>
        <v>163</v>
      </c>
      <c r="Y20" s="365">
        <f t="shared" si="1"/>
        <v>0.967735550277118</v>
      </c>
      <c r="Z20" s="703">
        <v>46001</v>
      </c>
      <c r="AA20" s="698">
        <v>0</v>
      </c>
      <c r="AB20" s="698">
        <v>0</v>
      </c>
      <c r="AC20" s="704">
        <v>0</v>
      </c>
      <c r="AD20" s="699" t="s">
        <v>839</v>
      </c>
    </row>
    <row r="21" spans="1:30" ht="39.75" customHeight="1">
      <c r="A21" s="730" t="s">
        <v>840</v>
      </c>
      <c r="B21" s="377" t="s">
        <v>37</v>
      </c>
      <c r="C21" s="690">
        <v>46081</v>
      </c>
      <c r="D21" s="701" t="s">
        <v>52</v>
      </c>
      <c r="E21" s="700">
        <v>46043</v>
      </c>
      <c r="F21" s="701" t="s">
        <v>51</v>
      </c>
      <c r="G21" s="701" t="s">
        <v>841</v>
      </c>
      <c r="H21" s="702">
        <v>61</v>
      </c>
      <c r="I21" s="372" t="s">
        <v>604</v>
      </c>
      <c r="J21" s="702" t="s">
        <v>30</v>
      </c>
      <c r="K21" s="692"/>
      <c r="L21" s="700">
        <v>46038</v>
      </c>
      <c r="M21" s="702" t="s">
        <v>110</v>
      </c>
      <c r="N21" s="706">
        <v>56650</v>
      </c>
      <c r="O21" s="702" t="s">
        <v>110</v>
      </c>
      <c r="P21" s="731" t="s">
        <v>38</v>
      </c>
      <c r="Q21" s="703">
        <v>46038</v>
      </c>
      <c r="R21" s="703" t="s">
        <v>238</v>
      </c>
      <c r="S21" s="363">
        <v>46122</v>
      </c>
      <c r="T21" s="373" t="s">
        <v>789</v>
      </c>
      <c r="U21" s="373" t="s">
        <v>789</v>
      </c>
      <c r="V21" s="704">
        <v>4641</v>
      </c>
      <c r="W21" s="732">
        <v>4757</v>
      </c>
      <c r="X21" s="696">
        <f t="shared" si="0"/>
        <v>-116</v>
      </c>
      <c r="Y21" s="365">
        <f t="shared" si="1"/>
        <v>1.0249946132299073</v>
      </c>
      <c r="Z21" s="703">
        <v>46051</v>
      </c>
      <c r="AA21" s="698">
        <v>0</v>
      </c>
      <c r="AB21" s="698">
        <v>0</v>
      </c>
      <c r="AC21" s="704">
        <v>0</v>
      </c>
      <c r="AD21" s="699" t="s">
        <v>842</v>
      </c>
    </row>
    <row r="22" spans="1:30" ht="39.75" customHeight="1">
      <c r="A22" s="616" t="s">
        <v>843</v>
      </c>
      <c r="B22" s="377" t="s">
        <v>37</v>
      </c>
      <c r="C22" s="360">
        <v>46053</v>
      </c>
      <c r="D22" s="366" t="s">
        <v>52</v>
      </c>
      <c r="E22" s="367">
        <v>45964</v>
      </c>
      <c r="F22" s="366" t="s">
        <v>51</v>
      </c>
      <c r="G22" s="368"/>
      <c r="H22" s="369">
        <v>82</v>
      </c>
      <c r="I22" s="372" t="s">
        <v>604</v>
      </c>
      <c r="J22" s="369" t="s">
        <v>30</v>
      </c>
      <c r="K22" s="362"/>
      <c r="L22" s="360" t="s">
        <v>590</v>
      </c>
      <c r="M22" s="369" t="s">
        <v>110</v>
      </c>
      <c r="N22" s="635">
        <v>101871</v>
      </c>
      <c r="O22" s="369" t="s">
        <v>110</v>
      </c>
      <c r="P22" s="484" t="s">
        <v>38</v>
      </c>
      <c r="Q22" s="370">
        <v>45965</v>
      </c>
      <c r="R22" s="703" t="s">
        <v>238</v>
      </c>
      <c r="S22" s="363">
        <v>46122</v>
      </c>
      <c r="T22" s="373" t="s">
        <v>789</v>
      </c>
      <c r="U22" s="373" t="s">
        <v>789</v>
      </c>
      <c r="V22" s="9">
        <v>8100</v>
      </c>
      <c r="W22" s="485">
        <v>7972</v>
      </c>
      <c r="X22" s="364">
        <f t="shared" si="0"/>
        <v>128</v>
      </c>
      <c r="Y22" s="365">
        <f t="shared" si="1"/>
        <v>0.98419753086419748</v>
      </c>
      <c r="Z22" s="370">
        <v>45973</v>
      </c>
      <c r="AA22" s="280">
        <v>0</v>
      </c>
      <c r="AB22" s="280">
        <v>0</v>
      </c>
      <c r="AC22" s="9">
        <v>0</v>
      </c>
      <c r="AD22" s="800" t="s">
        <v>844</v>
      </c>
    </row>
    <row r="23" spans="1:30" ht="39.75" customHeight="1">
      <c r="A23" s="616" t="s">
        <v>845</v>
      </c>
      <c r="B23" s="377" t="s">
        <v>37</v>
      </c>
      <c r="C23" s="360">
        <v>46053</v>
      </c>
      <c r="D23" s="366" t="s">
        <v>52</v>
      </c>
      <c r="E23" s="367">
        <v>45974</v>
      </c>
      <c r="F23" s="366" t="s">
        <v>51</v>
      </c>
      <c r="G23" s="368" t="s">
        <v>846</v>
      </c>
      <c r="H23" s="369">
        <v>77</v>
      </c>
      <c r="I23" s="372" t="s">
        <v>604</v>
      </c>
      <c r="J23" s="369" t="s">
        <v>30</v>
      </c>
      <c r="K23" s="362"/>
      <c r="L23" s="367">
        <v>45965</v>
      </c>
      <c r="M23" s="369" t="s">
        <v>110</v>
      </c>
      <c r="N23" s="635">
        <v>90786</v>
      </c>
      <c r="O23" s="369" t="s">
        <v>110</v>
      </c>
      <c r="P23" s="484" t="s">
        <v>38</v>
      </c>
      <c r="Q23" s="370">
        <v>45965</v>
      </c>
      <c r="R23" s="703" t="s">
        <v>238</v>
      </c>
      <c r="S23" s="363">
        <v>46122</v>
      </c>
      <c r="T23" s="373" t="s">
        <v>789</v>
      </c>
      <c r="U23" s="373" t="s">
        <v>789</v>
      </c>
      <c r="V23" s="9">
        <v>8013</v>
      </c>
      <c r="W23" s="485">
        <v>7885</v>
      </c>
      <c r="X23" s="364">
        <f t="shared" si="0"/>
        <v>128</v>
      </c>
      <c r="Y23" s="365">
        <f t="shared" si="1"/>
        <v>0.98402595781854485</v>
      </c>
      <c r="Z23" s="370">
        <v>45979</v>
      </c>
      <c r="AA23" s="280">
        <v>0</v>
      </c>
      <c r="AB23" s="280">
        <v>0</v>
      </c>
      <c r="AC23" s="9">
        <v>0</v>
      </c>
      <c r="AD23" s="800" t="s">
        <v>844</v>
      </c>
    </row>
    <row r="24" spans="1:30" ht="39.75" customHeight="1">
      <c r="A24" s="782" t="s">
        <v>847</v>
      </c>
      <c r="B24" s="311" t="s">
        <v>37</v>
      </c>
      <c r="C24" s="690">
        <v>46040</v>
      </c>
      <c r="D24" s="701" t="s">
        <v>52</v>
      </c>
      <c r="E24" s="700">
        <v>45996</v>
      </c>
      <c r="F24" s="701" t="s">
        <v>51</v>
      </c>
      <c r="G24" s="701" t="s">
        <v>848</v>
      </c>
      <c r="H24" s="702">
        <v>78</v>
      </c>
      <c r="I24" s="372" t="s">
        <v>604</v>
      </c>
      <c r="J24" s="702" t="s">
        <v>30</v>
      </c>
      <c r="K24" s="692"/>
      <c r="L24" s="360" t="s">
        <v>590</v>
      </c>
      <c r="M24" s="702" t="s">
        <v>110</v>
      </c>
      <c r="N24" s="706">
        <v>84477</v>
      </c>
      <c r="O24" s="702" t="s">
        <v>110</v>
      </c>
      <c r="P24" s="731" t="s">
        <v>38</v>
      </c>
      <c r="Q24" s="703">
        <v>46000</v>
      </c>
      <c r="R24" s="703" t="s">
        <v>238</v>
      </c>
      <c r="S24" s="363">
        <v>46122</v>
      </c>
      <c r="T24" s="373" t="s">
        <v>789</v>
      </c>
      <c r="U24" s="373" t="s">
        <v>789</v>
      </c>
      <c r="V24" s="704">
        <v>6758</v>
      </c>
      <c r="W24" s="757">
        <v>6565</v>
      </c>
      <c r="X24" s="724">
        <f t="shared" si="0"/>
        <v>193</v>
      </c>
      <c r="Y24" s="3">
        <f t="shared" si="1"/>
        <v>0.97144125480911514</v>
      </c>
      <c r="Z24" s="781">
        <v>46006</v>
      </c>
      <c r="AA24" s="698">
        <v>0</v>
      </c>
      <c r="AB24" s="796">
        <v>0</v>
      </c>
      <c r="AC24" s="797">
        <v>0</v>
      </c>
      <c r="AD24" s="801" t="s">
        <v>849</v>
      </c>
    </row>
    <row r="25" spans="1:30" ht="39.75" customHeight="1">
      <c r="A25" s="616" t="s">
        <v>850</v>
      </c>
      <c r="B25" s="1187" t="s">
        <v>37</v>
      </c>
      <c r="C25" s="1355">
        <v>46171</v>
      </c>
      <c r="D25" s="366" t="s">
        <v>469</v>
      </c>
      <c r="E25" s="367">
        <v>46129</v>
      </c>
      <c r="F25" s="366" t="s">
        <v>51</v>
      </c>
      <c r="G25" s="1249"/>
      <c r="H25" s="369">
        <v>80</v>
      </c>
      <c r="I25" s="1271" t="s">
        <v>604</v>
      </c>
      <c r="J25" s="1273" t="s">
        <v>30</v>
      </c>
      <c r="K25" s="692"/>
      <c r="L25" s="360" t="s">
        <v>590</v>
      </c>
      <c r="M25" s="702" t="s">
        <v>110</v>
      </c>
      <c r="N25" s="416">
        <v>77548</v>
      </c>
      <c r="O25" s="1186" t="s">
        <v>110</v>
      </c>
      <c r="P25" s="1447" t="s">
        <v>38</v>
      </c>
      <c r="Q25" s="1232">
        <v>46132</v>
      </c>
      <c r="R25" s="703" t="s">
        <v>238</v>
      </c>
      <c r="S25" s="363" t="s">
        <v>788</v>
      </c>
      <c r="T25" s="373" t="s">
        <v>789</v>
      </c>
      <c r="U25" s="373" t="s">
        <v>789</v>
      </c>
      <c r="V25" s="9">
        <v>6605</v>
      </c>
      <c r="W25" s="485">
        <v>6518</v>
      </c>
      <c r="X25" s="364">
        <f>SUM(V25-W25)</f>
        <v>87</v>
      </c>
      <c r="Y25" s="1250">
        <f>IFERROR($W25/$V25, 0)</f>
        <v>0.98682816048448141</v>
      </c>
      <c r="Z25" s="1232">
        <v>46135</v>
      </c>
      <c r="AA25" s="698">
        <v>0</v>
      </c>
      <c r="AB25" s="1196">
        <v>0</v>
      </c>
      <c r="AC25" s="1456">
        <v>0</v>
      </c>
      <c r="AD25" s="1251" t="s">
        <v>851</v>
      </c>
    </row>
    <row r="26" spans="1:30" ht="39.75" customHeight="1">
      <c r="A26" s="730" t="s">
        <v>852</v>
      </c>
      <c r="B26" s="691" t="s">
        <v>31</v>
      </c>
      <c r="C26" s="690">
        <v>46117</v>
      </c>
      <c r="D26" s="690" t="s">
        <v>56</v>
      </c>
      <c r="E26" s="690">
        <v>46100</v>
      </c>
      <c r="F26" s="375" t="s">
        <v>57</v>
      </c>
      <c r="G26" s="691" t="s">
        <v>853</v>
      </c>
      <c r="H26" s="692">
        <v>0</v>
      </c>
      <c r="I26" s="1059" t="s">
        <v>604</v>
      </c>
      <c r="J26" s="692" t="s">
        <v>30</v>
      </c>
      <c r="K26" s="692"/>
      <c r="L26" s="360" t="s">
        <v>590</v>
      </c>
      <c r="M26" s="692" t="s">
        <v>110</v>
      </c>
      <c r="N26" s="693">
        <v>13022.05</v>
      </c>
      <c r="O26" s="692" t="s">
        <v>110</v>
      </c>
      <c r="P26" s="731" t="s">
        <v>38</v>
      </c>
      <c r="Q26" s="719">
        <v>46097</v>
      </c>
      <c r="R26" s="1232" t="s">
        <v>238</v>
      </c>
      <c r="S26" s="363" t="s">
        <v>788</v>
      </c>
      <c r="T26" s="373" t="s">
        <v>789</v>
      </c>
      <c r="U26" s="373" t="s">
        <v>789</v>
      </c>
      <c r="V26" s="333">
        <v>923</v>
      </c>
      <c r="W26" s="450">
        <v>918</v>
      </c>
      <c r="X26" s="696">
        <f t="shared" si="0"/>
        <v>5</v>
      </c>
      <c r="Y26" s="365">
        <f t="shared" si="1"/>
        <v>0.99458288190682553</v>
      </c>
      <c r="Z26" s="1255">
        <v>46106</v>
      </c>
      <c r="AA26" s="698">
        <v>0</v>
      </c>
      <c r="AB26" s="698">
        <v>0</v>
      </c>
      <c r="AC26" s="696">
        <v>0</v>
      </c>
      <c r="AD26" s="711" t="s">
        <v>854</v>
      </c>
    </row>
    <row r="27" spans="1:30" ht="39.75" customHeight="1">
      <c r="A27" s="1429" t="s">
        <v>855</v>
      </c>
      <c r="B27" s="743" t="s">
        <v>31</v>
      </c>
      <c r="C27" s="742">
        <v>46020</v>
      </c>
      <c r="D27" s="742" t="s">
        <v>856</v>
      </c>
      <c r="E27" s="742">
        <v>46133</v>
      </c>
      <c r="F27" s="743" t="s">
        <v>61</v>
      </c>
      <c r="G27" s="743" t="s">
        <v>857</v>
      </c>
      <c r="H27" s="744">
        <v>0</v>
      </c>
      <c r="I27" s="744" t="s">
        <v>604</v>
      </c>
      <c r="J27" s="744" t="s">
        <v>30</v>
      </c>
      <c r="K27" s="744"/>
      <c r="L27" s="360" t="s">
        <v>590</v>
      </c>
      <c r="M27" s="744" t="s">
        <v>110</v>
      </c>
      <c r="N27" s="774">
        <v>17916.55</v>
      </c>
      <c r="O27" s="744" t="s">
        <v>110</v>
      </c>
      <c r="P27" s="1364" t="s">
        <v>38</v>
      </c>
      <c r="Q27" s="695">
        <v>46126</v>
      </c>
      <c r="R27" s="695" t="s">
        <v>110</v>
      </c>
      <c r="S27" s="695">
        <v>46148</v>
      </c>
      <c r="T27" s="373" t="s">
        <v>789</v>
      </c>
      <c r="U27" s="373" t="s">
        <v>789</v>
      </c>
      <c r="V27" s="376">
        <v>1433</v>
      </c>
      <c r="W27" s="1430">
        <v>1362</v>
      </c>
      <c r="X27" s="696">
        <f t="shared" si="0"/>
        <v>71</v>
      </c>
      <c r="Y27" s="365">
        <f>IFERROR($W27/$V27, 0)</f>
        <v>0.95045359385903694</v>
      </c>
      <c r="Z27" s="703">
        <v>46134</v>
      </c>
      <c r="AA27" s="698">
        <v>1</v>
      </c>
      <c r="AB27" s="698">
        <v>0</v>
      </c>
      <c r="AC27" s="696">
        <v>0</v>
      </c>
      <c r="AD27" s="711" t="s">
        <v>858</v>
      </c>
    </row>
    <row r="28" spans="1:30" ht="39.75" customHeight="1">
      <c r="A28" s="1429" t="s">
        <v>859</v>
      </c>
      <c r="B28" s="743" t="s">
        <v>31</v>
      </c>
      <c r="C28" s="742">
        <v>46010</v>
      </c>
      <c r="D28" s="742" t="s">
        <v>856</v>
      </c>
      <c r="E28" s="742">
        <v>46133</v>
      </c>
      <c r="F28" s="743" t="s">
        <v>61</v>
      </c>
      <c r="G28" s="743" t="s">
        <v>860</v>
      </c>
      <c r="H28" s="744">
        <v>0</v>
      </c>
      <c r="I28" s="301" t="s">
        <v>604</v>
      </c>
      <c r="J28" s="744" t="s">
        <v>30</v>
      </c>
      <c r="K28" s="744"/>
      <c r="L28" s="742" t="s">
        <v>590</v>
      </c>
      <c r="M28" s="744" t="s">
        <v>110</v>
      </c>
      <c r="N28" s="774">
        <v>34863</v>
      </c>
      <c r="O28" s="744" t="s">
        <v>110</v>
      </c>
      <c r="P28" s="1364" t="s">
        <v>38</v>
      </c>
      <c r="Q28" s="695">
        <v>46126</v>
      </c>
      <c r="R28" s="695" t="s">
        <v>110</v>
      </c>
      <c r="S28" s="695">
        <v>46143</v>
      </c>
      <c r="T28" s="373" t="s">
        <v>789</v>
      </c>
      <c r="U28" s="373" t="s">
        <v>789</v>
      </c>
      <c r="V28" s="333">
        <v>2307</v>
      </c>
      <c r="W28" s="1365">
        <v>2334</v>
      </c>
      <c r="X28" s="696">
        <f t="shared" si="0"/>
        <v>-27</v>
      </c>
      <c r="Y28" s="365">
        <f t="shared" ref="Y28" si="4">IFERROR($W28/$V28, 0)</f>
        <v>1.0117035110533159</v>
      </c>
      <c r="Z28" s="703">
        <v>46134</v>
      </c>
      <c r="AA28" s="698">
        <v>1</v>
      </c>
      <c r="AB28" s="698">
        <v>0</v>
      </c>
      <c r="AC28" s="1060">
        <v>0</v>
      </c>
      <c r="AD28" s="699" t="s">
        <v>861</v>
      </c>
    </row>
    <row r="29" spans="1:30" ht="39.75" customHeight="1">
      <c r="A29" s="616" t="s">
        <v>862</v>
      </c>
      <c r="B29" s="358" t="s">
        <v>31</v>
      </c>
      <c r="C29" s="360">
        <v>46021</v>
      </c>
      <c r="D29" s="358" t="s">
        <v>863</v>
      </c>
      <c r="E29" s="360" t="s">
        <v>260</v>
      </c>
      <c r="F29" s="358" t="s">
        <v>61</v>
      </c>
      <c r="G29" s="361" t="s">
        <v>864</v>
      </c>
      <c r="H29" s="362">
        <v>0</v>
      </c>
      <c r="I29" s="362" t="s">
        <v>604</v>
      </c>
      <c r="J29" s="362" t="s">
        <v>30</v>
      </c>
      <c r="K29" s="362"/>
      <c r="L29" s="360" t="s">
        <v>590</v>
      </c>
      <c r="M29" s="362" t="s">
        <v>110</v>
      </c>
      <c r="N29" s="609">
        <v>1931.75</v>
      </c>
      <c r="O29" s="579" t="s">
        <v>110</v>
      </c>
      <c r="P29" s="1282" t="s">
        <v>38</v>
      </c>
      <c r="Q29" s="59"/>
      <c r="R29" s="1232" t="s">
        <v>238</v>
      </c>
      <c r="S29" s="363" t="s">
        <v>788</v>
      </c>
      <c r="T29" s="373" t="s">
        <v>789</v>
      </c>
      <c r="U29" s="373" t="s">
        <v>789</v>
      </c>
      <c r="V29" s="333">
        <v>0</v>
      </c>
      <c r="W29" s="450">
        <v>0</v>
      </c>
      <c r="X29" s="364">
        <f t="shared" si="0"/>
        <v>0</v>
      </c>
      <c r="Y29" s="365">
        <f t="shared" si="1"/>
        <v>0</v>
      </c>
      <c r="Z29" s="370">
        <v>45996</v>
      </c>
      <c r="AA29" s="280">
        <v>0</v>
      </c>
      <c r="AB29" s="280">
        <v>1</v>
      </c>
      <c r="AC29" s="364">
        <v>0</v>
      </c>
      <c r="AD29" s="798" t="s">
        <v>865</v>
      </c>
    </row>
    <row r="30" spans="1:30" ht="39.75" customHeight="1">
      <c r="A30" s="1462" t="s">
        <v>866</v>
      </c>
      <c r="B30" s="1200" t="s">
        <v>31</v>
      </c>
      <c r="C30" s="1201">
        <v>46203</v>
      </c>
      <c r="D30" s="1200" t="s">
        <v>56</v>
      </c>
      <c r="E30" s="1201">
        <v>46100</v>
      </c>
      <c r="F30" s="1200" t="s">
        <v>61</v>
      </c>
      <c r="G30" s="1200"/>
      <c r="H30" s="1202">
        <v>36</v>
      </c>
      <c r="I30" s="301" t="s">
        <v>604</v>
      </c>
      <c r="J30" s="744" t="s">
        <v>30</v>
      </c>
      <c r="K30" s="362"/>
      <c r="L30" s="1201">
        <v>46098</v>
      </c>
      <c r="M30" s="744" t="s">
        <v>110</v>
      </c>
      <c r="N30" s="774">
        <v>61453.599999999999</v>
      </c>
      <c r="O30" s="744" t="s">
        <v>110</v>
      </c>
      <c r="P30" s="1447" t="s">
        <v>38</v>
      </c>
      <c r="Q30" s="1219">
        <v>46097</v>
      </c>
      <c r="R30" s="703" t="s">
        <v>238</v>
      </c>
      <c r="S30" s="363" t="s">
        <v>788</v>
      </c>
      <c r="T30" s="373" t="s">
        <v>789</v>
      </c>
      <c r="U30" s="373" t="s">
        <v>789</v>
      </c>
      <c r="V30" s="1455">
        <v>3439</v>
      </c>
      <c r="W30" s="1461">
        <v>3439</v>
      </c>
      <c r="X30" s="1437">
        <f t="shared" si="0"/>
        <v>0</v>
      </c>
      <c r="Y30" s="1426">
        <f>IFERROR($W30/$V30, 0)</f>
        <v>1</v>
      </c>
      <c r="Z30" s="1415">
        <v>46140</v>
      </c>
      <c r="AA30" s="1220">
        <v>0</v>
      </c>
      <c r="AB30" s="698">
        <v>0</v>
      </c>
      <c r="AC30" s="1060">
        <v>0</v>
      </c>
      <c r="AD30" s="1362" t="s">
        <v>867</v>
      </c>
    </row>
    <row r="31" spans="1:30" ht="39.75" customHeight="1">
      <c r="A31" s="1505" t="s">
        <v>868</v>
      </c>
      <c r="B31" s="1345" t="s">
        <v>43</v>
      </c>
      <c r="C31" s="1284">
        <v>46171</v>
      </c>
      <c r="D31" s="1506" t="s">
        <v>60</v>
      </c>
      <c r="E31" s="1284">
        <v>46029</v>
      </c>
      <c r="F31" s="1346" t="s">
        <v>869</v>
      </c>
      <c r="G31" s="1346"/>
      <c r="H31" s="1507">
        <v>53</v>
      </c>
      <c r="I31" s="301" t="s">
        <v>604</v>
      </c>
      <c r="J31" s="744" t="s">
        <v>30</v>
      </c>
      <c r="K31" s="362"/>
      <c r="L31" s="360" t="s">
        <v>590</v>
      </c>
      <c r="M31" s="1186" t="s">
        <v>110</v>
      </c>
      <c r="N31" s="1508">
        <v>51528.05</v>
      </c>
      <c r="O31" s="1186" t="s">
        <v>110</v>
      </c>
      <c r="P31" s="1509" t="s">
        <v>38</v>
      </c>
      <c r="Q31" s="1510">
        <v>46024</v>
      </c>
      <c r="R31" s="703" t="s">
        <v>238</v>
      </c>
      <c r="S31" s="363" t="s">
        <v>788</v>
      </c>
      <c r="T31" s="373" t="s">
        <v>789</v>
      </c>
      <c r="U31" s="373" t="s">
        <v>789</v>
      </c>
      <c r="V31" s="1511">
        <v>4005</v>
      </c>
      <c r="W31" s="1512">
        <v>4047</v>
      </c>
      <c r="X31" s="364">
        <f>SUM(V31-W31)</f>
        <v>-42</v>
      </c>
      <c r="Y31" s="1513">
        <f>IFERROR($W31/$V31, 0)</f>
        <v>1.0104868913857679</v>
      </c>
      <c r="Z31" s="1510">
        <v>46112</v>
      </c>
      <c r="AA31" s="1196">
        <v>0</v>
      </c>
      <c r="AB31" s="1196">
        <v>0</v>
      </c>
      <c r="AC31" s="1456">
        <v>0</v>
      </c>
      <c r="AD31" s="1245" t="s">
        <v>777</v>
      </c>
    </row>
    <row r="32" spans="1:30" ht="39.75" customHeight="1">
      <c r="A32" s="1375" t="s">
        <v>870</v>
      </c>
      <c r="B32" s="1066" t="s">
        <v>40</v>
      </c>
      <c r="C32" s="1315">
        <v>46130</v>
      </c>
      <c r="D32" s="1247" t="s">
        <v>50</v>
      </c>
      <c r="E32" s="1248">
        <v>46121</v>
      </c>
      <c r="F32" s="1247" t="s">
        <v>51</v>
      </c>
      <c r="G32" s="1249"/>
      <c r="H32" s="999">
        <v>0</v>
      </c>
      <c r="I32" s="304" t="s">
        <v>604</v>
      </c>
      <c r="J32" s="748" t="s">
        <v>30</v>
      </c>
      <c r="K32" s="1387"/>
      <c r="L32" s="360" t="s">
        <v>590</v>
      </c>
      <c r="M32" s="1185" t="s">
        <v>110</v>
      </c>
      <c r="N32" s="1388">
        <v>4434.3999999999996</v>
      </c>
      <c r="O32" s="1185" t="s">
        <v>110</v>
      </c>
      <c r="P32" s="1394" t="s">
        <v>38</v>
      </c>
      <c r="Q32" s="1390">
        <v>46121</v>
      </c>
      <c r="R32" s="703" t="s">
        <v>238</v>
      </c>
      <c r="S32" s="363" t="s">
        <v>788</v>
      </c>
      <c r="T32" s="373" t="s">
        <v>789</v>
      </c>
      <c r="U32" s="373" t="s">
        <v>789</v>
      </c>
      <c r="V32" s="1391">
        <v>329</v>
      </c>
      <c r="W32" s="1395">
        <v>339</v>
      </c>
      <c r="X32" s="1392">
        <f t="shared" si="0"/>
        <v>-10</v>
      </c>
      <c r="Y32" s="1250">
        <f t="shared" si="1"/>
        <v>1.0303951367781155</v>
      </c>
      <c r="Z32" s="1390">
        <v>46132</v>
      </c>
      <c r="AA32" s="817">
        <v>0</v>
      </c>
      <c r="AB32" s="821">
        <v>0</v>
      </c>
      <c r="AC32" s="736">
        <v>0</v>
      </c>
      <c r="AD32" s="1316" t="s">
        <v>871</v>
      </c>
    </row>
    <row r="33" spans="1:30" ht="39.75" customHeight="1">
      <c r="A33" s="1375" t="s">
        <v>872</v>
      </c>
      <c r="B33" s="1066" t="s">
        <v>40</v>
      </c>
      <c r="C33" s="1315">
        <v>46130</v>
      </c>
      <c r="D33" s="1247" t="s">
        <v>50</v>
      </c>
      <c r="E33" s="1248">
        <v>46121</v>
      </c>
      <c r="F33" s="1247" t="s">
        <v>51</v>
      </c>
      <c r="G33" s="1249"/>
      <c r="H33" s="999">
        <v>0</v>
      </c>
      <c r="I33" s="304" t="s">
        <v>604</v>
      </c>
      <c r="J33" s="748" t="s">
        <v>30</v>
      </c>
      <c r="K33" s="1387"/>
      <c r="L33" s="360" t="s">
        <v>590</v>
      </c>
      <c r="M33" s="1185" t="s">
        <v>110</v>
      </c>
      <c r="N33" s="1388">
        <v>3969.75</v>
      </c>
      <c r="O33" s="1185" t="s">
        <v>110</v>
      </c>
      <c r="P33" s="1394" t="s">
        <v>38</v>
      </c>
      <c r="Q33" s="1390">
        <v>46121</v>
      </c>
      <c r="R33" s="1390" t="s">
        <v>238</v>
      </c>
      <c r="S33" s="363" t="s">
        <v>788</v>
      </c>
      <c r="T33" s="373" t="s">
        <v>789</v>
      </c>
      <c r="U33" s="373" t="s">
        <v>789</v>
      </c>
      <c r="V33" s="1391">
        <v>295</v>
      </c>
      <c r="W33" s="1395">
        <v>288</v>
      </c>
      <c r="X33" s="1392">
        <v>295</v>
      </c>
      <c r="Y33" s="1250">
        <f t="shared" si="1"/>
        <v>0.97627118644067801</v>
      </c>
      <c r="Z33" s="1390">
        <v>46132</v>
      </c>
      <c r="AA33" s="698">
        <v>1</v>
      </c>
      <c r="AB33" s="1197">
        <v>1</v>
      </c>
      <c r="AC33" s="1197">
        <v>1</v>
      </c>
      <c r="AD33" s="1316" t="s">
        <v>873</v>
      </c>
    </row>
    <row r="34" spans="1:30" ht="39.75" customHeight="1">
      <c r="A34" s="1375" t="s">
        <v>874</v>
      </c>
      <c r="B34" s="1066" t="s">
        <v>40</v>
      </c>
      <c r="C34" s="1315">
        <v>46130</v>
      </c>
      <c r="D34" s="1247" t="s">
        <v>50</v>
      </c>
      <c r="E34" s="1248">
        <v>46121</v>
      </c>
      <c r="F34" s="1247" t="s">
        <v>51</v>
      </c>
      <c r="G34" s="1249"/>
      <c r="H34" s="999">
        <v>0</v>
      </c>
      <c r="I34" s="304" t="s">
        <v>604</v>
      </c>
      <c r="J34" s="748" t="s">
        <v>30</v>
      </c>
      <c r="K34" s="1387"/>
      <c r="L34" s="360" t="s">
        <v>590</v>
      </c>
      <c r="M34" s="1185" t="s">
        <v>110</v>
      </c>
      <c r="N34" s="1388">
        <v>4004.55</v>
      </c>
      <c r="O34" s="1185" t="s">
        <v>110</v>
      </c>
      <c r="P34" s="1394" t="s">
        <v>38</v>
      </c>
      <c r="Q34" s="1390">
        <v>46121</v>
      </c>
      <c r="R34" s="1390" t="s">
        <v>238</v>
      </c>
      <c r="S34" s="363" t="s">
        <v>788</v>
      </c>
      <c r="T34" s="373" t="s">
        <v>789</v>
      </c>
      <c r="U34" s="373" t="s">
        <v>789</v>
      </c>
      <c r="V34" s="1391">
        <v>303</v>
      </c>
      <c r="W34" s="1395">
        <v>290</v>
      </c>
      <c r="X34" s="1392">
        <f>SUM(V34-W34)</f>
        <v>13</v>
      </c>
      <c r="Y34" s="1250">
        <f t="shared" si="1"/>
        <v>0.95709570957095713</v>
      </c>
      <c r="Z34" s="1390">
        <v>46133</v>
      </c>
      <c r="AA34" s="698">
        <v>1</v>
      </c>
      <c r="AB34" s="1197">
        <v>1</v>
      </c>
      <c r="AC34" s="1197">
        <v>1</v>
      </c>
      <c r="AD34" s="1316" t="s">
        <v>875</v>
      </c>
    </row>
    <row r="35" spans="1:30" ht="39.75" customHeight="1">
      <c r="A35" s="1377" t="s">
        <v>876</v>
      </c>
      <c r="B35" s="1066" t="s">
        <v>40</v>
      </c>
      <c r="C35" s="360">
        <v>46111</v>
      </c>
      <c r="D35" s="1249" t="s">
        <v>52</v>
      </c>
      <c r="E35" s="367">
        <v>46106</v>
      </c>
      <c r="F35" s="701" t="s">
        <v>51</v>
      </c>
      <c r="G35" s="701" t="s">
        <v>877</v>
      </c>
      <c r="H35" s="999">
        <v>0</v>
      </c>
      <c r="I35" s="304" t="s">
        <v>604</v>
      </c>
      <c r="J35" s="748" t="s">
        <v>30</v>
      </c>
      <c r="K35" s="362"/>
      <c r="L35" s="360" t="s">
        <v>590</v>
      </c>
      <c r="M35" s="748" t="s">
        <v>110</v>
      </c>
      <c r="N35" s="819">
        <v>26639.1</v>
      </c>
      <c r="O35" s="748" t="s">
        <v>110</v>
      </c>
      <c r="P35" s="1364" t="s">
        <v>38</v>
      </c>
      <c r="Q35" s="370">
        <v>46087</v>
      </c>
      <c r="R35" s="703" t="s">
        <v>110</v>
      </c>
      <c r="S35" s="363">
        <v>46132</v>
      </c>
      <c r="T35" s="373" t="s">
        <v>789</v>
      </c>
      <c r="U35" s="373" t="s">
        <v>789</v>
      </c>
      <c r="V35" s="9">
        <v>2136</v>
      </c>
      <c r="W35" s="1376">
        <v>2179</v>
      </c>
      <c r="X35" s="364">
        <f>SUM(V35-W35)</f>
        <v>-43</v>
      </c>
      <c r="Y35" s="365">
        <f>IFERROR($W35/$V35, 0)</f>
        <v>1.0201310861423221</v>
      </c>
      <c r="Z35" s="21">
        <v>46112</v>
      </c>
      <c r="AA35" s="817">
        <v>1</v>
      </c>
      <c r="AB35" s="817">
        <v>1</v>
      </c>
      <c r="AC35" s="817">
        <v>1</v>
      </c>
      <c r="AD35" s="1251" t="s">
        <v>878</v>
      </c>
    </row>
    <row r="36" spans="1:30" ht="39.75" customHeight="1">
      <c r="A36" s="1357" t="s">
        <v>879</v>
      </c>
      <c r="B36" s="1066" t="s">
        <v>40</v>
      </c>
      <c r="C36" s="360">
        <v>46140</v>
      </c>
      <c r="D36" s="701" t="s">
        <v>52</v>
      </c>
      <c r="E36" s="367">
        <v>46106</v>
      </c>
      <c r="F36" s="701" t="s">
        <v>51</v>
      </c>
      <c r="G36" s="701" t="s">
        <v>880</v>
      </c>
      <c r="H36" s="999">
        <v>0</v>
      </c>
      <c r="I36" s="304" t="s">
        <v>604</v>
      </c>
      <c r="J36" s="748" t="s">
        <v>30</v>
      </c>
      <c r="K36" s="362"/>
      <c r="L36" s="360" t="s">
        <v>590</v>
      </c>
      <c r="M36" s="748" t="s">
        <v>110</v>
      </c>
      <c r="N36" s="819">
        <v>1698.25</v>
      </c>
      <c r="O36" s="748" t="s">
        <v>110</v>
      </c>
      <c r="P36" s="1364" t="s">
        <v>38</v>
      </c>
      <c r="Q36" s="996">
        <v>46087</v>
      </c>
      <c r="R36" s="703" t="s">
        <v>110</v>
      </c>
      <c r="S36" s="363">
        <v>46132</v>
      </c>
      <c r="T36" s="373" t="s">
        <v>789</v>
      </c>
      <c r="U36" s="373" t="s">
        <v>789</v>
      </c>
      <c r="V36" s="997">
        <v>105</v>
      </c>
      <c r="W36" s="1363">
        <v>102</v>
      </c>
      <c r="X36" s="993">
        <f t="shared" ref="X36:X37" si="5">SUM(V36-W36)</f>
        <v>3</v>
      </c>
      <c r="Y36" s="365">
        <f t="shared" ref="Y36:Y37" si="6">IFERROR($W36/$V36, 0)</f>
        <v>0.97142857142857142</v>
      </c>
      <c r="Z36" s="1003">
        <v>46119</v>
      </c>
      <c r="AA36" s="817">
        <v>1</v>
      </c>
      <c r="AB36" s="821">
        <v>0</v>
      </c>
      <c r="AC36" s="736">
        <v>0</v>
      </c>
      <c r="AD36" s="699" t="s">
        <v>881</v>
      </c>
    </row>
    <row r="37" spans="1:30" ht="39.75" customHeight="1">
      <c r="A37" s="1357" t="s">
        <v>882</v>
      </c>
      <c r="B37" s="1066" t="s">
        <v>40</v>
      </c>
      <c r="C37" s="360">
        <v>46140</v>
      </c>
      <c r="D37" s="366" t="s">
        <v>52</v>
      </c>
      <c r="E37" s="367">
        <v>46106</v>
      </c>
      <c r="F37" s="701" t="s">
        <v>51</v>
      </c>
      <c r="G37" s="701" t="s">
        <v>883</v>
      </c>
      <c r="H37" s="999">
        <v>0</v>
      </c>
      <c r="I37" s="304" t="s">
        <v>604</v>
      </c>
      <c r="J37" s="748" t="s">
        <v>30</v>
      </c>
      <c r="K37" s="362"/>
      <c r="L37" s="360" t="s">
        <v>590</v>
      </c>
      <c r="M37" s="748" t="s">
        <v>110</v>
      </c>
      <c r="N37" s="819">
        <v>5779.1</v>
      </c>
      <c r="O37" s="748" t="s">
        <v>110</v>
      </c>
      <c r="P37" s="1364" t="s">
        <v>38</v>
      </c>
      <c r="Q37" s="996">
        <v>46106</v>
      </c>
      <c r="R37" s="703" t="s">
        <v>110</v>
      </c>
      <c r="S37" s="363">
        <v>46132</v>
      </c>
      <c r="T37" s="373" t="s">
        <v>789</v>
      </c>
      <c r="U37" s="373" t="s">
        <v>789</v>
      </c>
      <c r="V37" s="997">
        <v>406</v>
      </c>
      <c r="W37" s="1363">
        <v>417</v>
      </c>
      <c r="X37" s="993">
        <f t="shared" si="5"/>
        <v>-11</v>
      </c>
      <c r="Y37" s="365">
        <f t="shared" si="6"/>
        <v>1.0270935960591132</v>
      </c>
      <c r="Z37" s="1003">
        <v>46119</v>
      </c>
      <c r="AA37" s="817">
        <v>1</v>
      </c>
      <c r="AB37" s="817">
        <v>1</v>
      </c>
      <c r="AC37" s="817">
        <v>1</v>
      </c>
      <c r="AD37" s="1251" t="s">
        <v>884</v>
      </c>
    </row>
    <row r="38" spans="1:30" ht="39.75" customHeight="1">
      <c r="A38" s="1357" t="s">
        <v>885</v>
      </c>
      <c r="B38" s="1066" t="s">
        <v>40</v>
      </c>
      <c r="C38" s="360">
        <v>46111</v>
      </c>
      <c r="D38" s="366" t="s">
        <v>50</v>
      </c>
      <c r="E38" s="367">
        <v>46087</v>
      </c>
      <c r="F38" s="701" t="s">
        <v>51</v>
      </c>
      <c r="G38" s="701" t="s">
        <v>886</v>
      </c>
      <c r="H38" s="999">
        <v>0</v>
      </c>
      <c r="I38" s="304" t="s">
        <v>604</v>
      </c>
      <c r="J38" s="748" t="s">
        <v>30</v>
      </c>
      <c r="K38" s="362"/>
      <c r="L38" s="360" t="s">
        <v>590</v>
      </c>
      <c r="M38" s="748" t="s">
        <v>110</v>
      </c>
      <c r="N38" s="819">
        <v>9496.2000000000007</v>
      </c>
      <c r="O38" s="748" t="s">
        <v>110</v>
      </c>
      <c r="P38" s="1364" t="s">
        <v>38</v>
      </c>
      <c r="Q38" s="996">
        <v>46087</v>
      </c>
      <c r="R38" s="703" t="s">
        <v>110</v>
      </c>
      <c r="S38" s="363">
        <v>46132</v>
      </c>
      <c r="T38" s="373" t="s">
        <v>789</v>
      </c>
      <c r="U38" s="373" t="s">
        <v>789</v>
      </c>
      <c r="V38" s="997">
        <v>742</v>
      </c>
      <c r="W38" s="1363">
        <v>752</v>
      </c>
      <c r="X38" s="993">
        <f t="shared" ref="X38" si="7">SUM(V38-W38)</f>
        <v>-10</v>
      </c>
      <c r="Y38" s="365">
        <f t="shared" ref="Y38" si="8">IFERROR($W38/$V38, 0)</f>
        <v>1.013477088948787</v>
      </c>
      <c r="Z38" s="1003">
        <v>46115</v>
      </c>
      <c r="AA38" s="817">
        <v>1</v>
      </c>
      <c r="AB38" s="817">
        <v>1</v>
      </c>
      <c r="AC38" s="817">
        <v>1</v>
      </c>
      <c r="AD38" s="699" t="s">
        <v>887</v>
      </c>
    </row>
    <row r="39" spans="1:30" ht="39.75" customHeight="1">
      <c r="A39" s="1371" t="s">
        <v>431</v>
      </c>
      <c r="B39" s="359" t="s">
        <v>28</v>
      </c>
      <c r="C39" s="690">
        <v>46080</v>
      </c>
      <c r="D39" s="701" t="s">
        <v>464</v>
      </c>
      <c r="E39" s="700">
        <v>45748</v>
      </c>
      <c r="F39" s="366" t="s">
        <v>59</v>
      </c>
      <c r="G39" s="701" t="s">
        <v>432</v>
      </c>
      <c r="H39" s="702">
        <v>0</v>
      </c>
      <c r="I39" s="702" t="s">
        <v>604</v>
      </c>
      <c r="J39" s="702" t="s">
        <v>30</v>
      </c>
      <c r="K39" s="702"/>
      <c r="L39" s="700">
        <v>46028</v>
      </c>
      <c r="M39" s="702" t="s">
        <v>110</v>
      </c>
      <c r="N39" s="706">
        <v>29634.15</v>
      </c>
      <c r="O39" s="702" t="s">
        <v>110</v>
      </c>
      <c r="P39" s="1373" t="s">
        <v>38</v>
      </c>
      <c r="Q39" s="703">
        <v>45743</v>
      </c>
      <c r="R39" s="703" t="s">
        <v>110</v>
      </c>
      <c r="S39" s="363">
        <v>46134</v>
      </c>
      <c r="T39" s="373" t="s">
        <v>789</v>
      </c>
      <c r="U39" s="373" t="s">
        <v>789</v>
      </c>
      <c r="V39" s="704">
        <v>1831</v>
      </c>
      <c r="W39" s="1372">
        <v>1929</v>
      </c>
      <c r="X39" s="696">
        <f t="shared" ref="X39:X44" si="9">SUM(V39-W39)</f>
        <v>-98</v>
      </c>
      <c r="Y39" s="365">
        <f t="shared" ref="Y39:Y44" si="10">IFERROR($W39/$V39, 0)</f>
        <v>1.0535226652102676</v>
      </c>
      <c r="Z39" s="703">
        <v>45790</v>
      </c>
      <c r="AA39" s="698">
        <v>0</v>
      </c>
      <c r="AB39" s="698">
        <v>0</v>
      </c>
      <c r="AC39" s="704">
        <v>0</v>
      </c>
      <c r="AD39" s="711" t="s">
        <v>888</v>
      </c>
    </row>
    <row r="40" spans="1:30" ht="39.75" customHeight="1">
      <c r="A40" s="616" t="s">
        <v>510</v>
      </c>
      <c r="B40" s="359" t="s">
        <v>28</v>
      </c>
      <c r="C40" s="360">
        <v>45991</v>
      </c>
      <c r="D40" s="360" t="s">
        <v>50</v>
      </c>
      <c r="E40" s="367">
        <v>45748</v>
      </c>
      <c r="F40" s="366" t="s">
        <v>59</v>
      </c>
      <c r="G40" s="368" t="s">
        <v>889</v>
      </c>
      <c r="H40" s="369">
        <v>0</v>
      </c>
      <c r="I40" s="369" t="s">
        <v>604</v>
      </c>
      <c r="J40" s="362" t="s">
        <v>30</v>
      </c>
      <c r="K40" s="589"/>
      <c r="L40" s="367">
        <v>45741</v>
      </c>
      <c r="M40" s="362" t="s">
        <v>110</v>
      </c>
      <c r="N40" s="635">
        <v>17203.45</v>
      </c>
      <c r="O40" s="362" t="s">
        <v>110</v>
      </c>
      <c r="P40" s="484" t="s">
        <v>38</v>
      </c>
      <c r="Q40" s="370">
        <v>45742</v>
      </c>
      <c r="R40" s="370" t="s">
        <v>238</v>
      </c>
      <c r="S40" s="363">
        <v>46134</v>
      </c>
      <c r="T40" s="373" t="s">
        <v>789</v>
      </c>
      <c r="U40" s="373" t="s">
        <v>789</v>
      </c>
      <c r="V40" s="9">
        <v>1157</v>
      </c>
      <c r="W40" s="485">
        <v>1321</v>
      </c>
      <c r="X40" s="364">
        <f t="shared" si="9"/>
        <v>-164</v>
      </c>
      <c r="Y40" s="365">
        <f t="shared" si="10"/>
        <v>1.1417458945548833</v>
      </c>
      <c r="Z40" s="370">
        <v>45925</v>
      </c>
      <c r="AA40" s="280">
        <v>0</v>
      </c>
      <c r="AB40" s="280">
        <v>0</v>
      </c>
      <c r="AC40" s="1060">
        <v>0</v>
      </c>
      <c r="AD40" s="1047" t="s">
        <v>888</v>
      </c>
    </row>
    <row r="41" spans="1:30" ht="39.75" customHeight="1">
      <c r="A41" s="667" t="s">
        <v>433</v>
      </c>
      <c r="B41" s="568" t="s">
        <v>28</v>
      </c>
      <c r="C41" s="598">
        <v>45991</v>
      </c>
      <c r="D41" s="677" t="s">
        <v>50</v>
      </c>
      <c r="E41" s="24">
        <v>45779</v>
      </c>
      <c r="F41" s="569" t="s">
        <v>59</v>
      </c>
      <c r="G41" s="571" t="s">
        <v>434</v>
      </c>
      <c r="H41" s="572">
        <v>0</v>
      </c>
      <c r="I41" s="369" t="s">
        <v>604</v>
      </c>
      <c r="J41" s="362" t="s">
        <v>30</v>
      </c>
      <c r="K41" s="605"/>
      <c r="L41" s="19">
        <v>45742</v>
      </c>
      <c r="M41" s="607" t="s">
        <v>110</v>
      </c>
      <c r="N41" s="670">
        <v>23800.25</v>
      </c>
      <c r="O41" s="300" t="s">
        <v>110</v>
      </c>
      <c r="P41" s="1281" t="s">
        <v>38</v>
      </c>
      <c r="Q41" s="21">
        <v>45743</v>
      </c>
      <c r="R41" s="370" t="s">
        <v>238</v>
      </c>
      <c r="S41" s="363">
        <v>46134</v>
      </c>
      <c r="T41" s="373" t="s">
        <v>789</v>
      </c>
      <c r="U41" s="373" t="s">
        <v>789</v>
      </c>
      <c r="V41" s="5">
        <v>1697</v>
      </c>
      <c r="W41" s="645">
        <v>1815</v>
      </c>
      <c r="X41" s="364">
        <f t="shared" si="9"/>
        <v>-118</v>
      </c>
      <c r="Y41" s="256">
        <f t="shared" si="10"/>
        <v>1.0695344725987035</v>
      </c>
      <c r="Z41" s="21">
        <v>45791</v>
      </c>
      <c r="AA41" s="464">
        <v>1</v>
      </c>
      <c r="AB41" s="464">
        <v>0</v>
      </c>
      <c r="AC41" s="1096">
        <v>0</v>
      </c>
      <c r="AD41" s="1047" t="s">
        <v>888</v>
      </c>
    </row>
    <row r="42" spans="1:30" ht="39.75" customHeight="1">
      <c r="A42" s="730" t="s">
        <v>435</v>
      </c>
      <c r="B42" s="359" t="s">
        <v>28</v>
      </c>
      <c r="C42" s="690">
        <v>46044</v>
      </c>
      <c r="D42" s="690" t="s">
        <v>50</v>
      </c>
      <c r="E42" s="700">
        <v>45700</v>
      </c>
      <c r="F42" s="700" t="s">
        <v>59</v>
      </c>
      <c r="G42" s="700" t="s">
        <v>436</v>
      </c>
      <c r="H42" s="702">
        <v>0</v>
      </c>
      <c r="I42" s="702" t="s">
        <v>604</v>
      </c>
      <c r="J42" s="702" t="s">
        <v>30</v>
      </c>
      <c r="K42" s="702"/>
      <c r="L42" s="700">
        <v>45700</v>
      </c>
      <c r="M42" s="702" t="s">
        <v>110</v>
      </c>
      <c r="N42" s="706">
        <v>19745.25</v>
      </c>
      <c r="O42" s="702" t="s">
        <v>110</v>
      </c>
      <c r="P42" s="1279" t="s">
        <v>38</v>
      </c>
      <c r="Q42" s="703">
        <v>45696</v>
      </c>
      <c r="R42" s="703" t="s">
        <v>238</v>
      </c>
      <c r="S42" s="363">
        <v>46140</v>
      </c>
      <c r="T42" s="373" t="s">
        <v>789</v>
      </c>
      <c r="U42" s="373" t="s">
        <v>789</v>
      </c>
      <c r="V42" s="704">
        <v>1534</v>
      </c>
      <c r="W42" s="732">
        <v>1571</v>
      </c>
      <c r="X42" s="696">
        <f t="shared" si="9"/>
        <v>-37</v>
      </c>
      <c r="Y42" s="365">
        <f t="shared" si="10"/>
        <v>1.0241199478487615</v>
      </c>
      <c r="Z42" s="703">
        <v>45736</v>
      </c>
      <c r="AA42" s="698">
        <v>0</v>
      </c>
      <c r="AB42" s="698">
        <v>0</v>
      </c>
      <c r="AC42" s="1097">
        <v>0</v>
      </c>
      <c r="AD42" s="1047" t="s">
        <v>890</v>
      </c>
    </row>
    <row r="43" spans="1:30" ht="39.75" customHeight="1">
      <c r="A43" s="730" t="s">
        <v>437</v>
      </c>
      <c r="B43" s="359" t="s">
        <v>28</v>
      </c>
      <c r="C43" s="690">
        <v>46080</v>
      </c>
      <c r="D43" s="366" t="s">
        <v>464</v>
      </c>
      <c r="E43" s="700">
        <v>45748</v>
      </c>
      <c r="F43" s="366" t="s">
        <v>59</v>
      </c>
      <c r="G43" s="713" t="s">
        <v>438</v>
      </c>
      <c r="H43" s="702">
        <v>0</v>
      </c>
      <c r="I43" s="702" t="s">
        <v>604</v>
      </c>
      <c r="J43" s="702" t="s">
        <v>30</v>
      </c>
      <c r="K43" s="714"/>
      <c r="L43" s="700">
        <v>45741</v>
      </c>
      <c r="M43" s="702" t="s">
        <v>110</v>
      </c>
      <c r="N43" s="706">
        <v>31186.25</v>
      </c>
      <c r="O43" s="702" t="s">
        <v>110</v>
      </c>
      <c r="P43" s="1280" t="s">
        <v>38</v>
      </c>
      <c r="Q43" s="703">
        <v>45743</v>
      </c>
      <c r="R43" s="703" t="s">
        <v>590</v>
      </c>
      <c r="S43" s="703" t="s">
        <v>36</v>
      </c>
      <c r="T43" s="703" t="s">
        <v>36</v>
      </c>
      <c r="U43" s="703" t="s">
        <v>36</v>
      </c>
      <c r="V43" s="704">
        <v>2003</v>
      </c>
      <c r="W43" s="732">
        <v>225</v>
      </c>
      <c r="X43" s="696">
        <f t="shared" si="9"/>
        <v>1778</v>
      </c>
      <c r="Y43" s="365">
        <f t="shared" si="10"/>
        <v>0.11233150274588118</v>
      </c>
      <c r="Z43" s="703">
        <v>45785</v>
      </c>
      <c r="AA43" s="698">
        <v>0</v>
      </c>
      <c r="AB43" s="698">
        <v>0</v>
      </c>
      <c r="AC43" s="704">
        <v>0</v>
      </c>
      <c r="AD43" s="808" t="s">
        <v>891</v>
      </c>
    </row>
    <row r="44" spans="1:30" ht="39.75" customHeight="1">
      <c r="A44" s="730" t="s">
        <v>892</v>
      </c>
      <c r="B44" s="359" t="s">
        <v>28</v>
      </c>
      <c r="C44" s="690">
        <v>46218</v>
      </c>
      <c r="D44" s="690" t="s">
        <v>893</v>
      </c>
      <c r="E44" s="19" t="s">
        <v>260</v>
      </c>
      <c r="F44" s="701" t="s">
        <v>59</v>
      </c>
      <c r="G44" s="701" t="s">
        <v>894</v>
      </c>
      <c r="H44" s="702">
        <v>380</v>
      </c>
      <c r="I44" s="1059" t="s">
        <v>604</v>
      </c>
      <c r="J44" s="692" t="s">
        <v>36</v>
      </c>
      <c r="K44" s="714"/>
      <c r="L44" s="700">
        <v>45964</v>
      </c>
      <c r="M44" s="702" t="s">
        <v>110</v>
      </c>
      <c r="N44" s="706">
        <v>117414</v>
      </c>
      <c r="O44" s="702" t="s">
        <v>110</v>
      </c>
      <c r="P44" s="1279" t="s">
        <v>38</v>
      </c>
      <c r="Q44" s="703">
        <v>45964</v>
      </c>
      <c r="R44" s="703" t="s">
        <v>110</v>
      </c>
      <c r="S44" s="703">
        <v>46143</v>
      </c>
      <c r="T44" s="373" t="s">
        <v>789</v>
      </c>
      <c r="U44" s="373" t="s">
        <v>789</v>
      </c>
      <c r="V44" s="704">
        <v>9181</v>
      </c>
      <c r="W44" s="732">
        <v>9179</v>
      </c>
      <c r="X44" s="696">
        <f t="shared" si="9"/>
        <v>2</v>
      </c>
      <c r="Y44" s="383">
        <f t="shared" si="10"/>
        <v>0.99978215880623023</v>
      </c>
      <c r="Z44" s="695">
        <v>45992</v>
      </c>
      <c r="AA44" s="698">
        <v>1</v>
      </c>
      <c r="AB44" s="698">
        <v>0</v>
      </c>
      <c r="AC44" s="1060">
        <v>0</v>
      </c>
      <c r="AD44" s="798" t="s">
        <v>895</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604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604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604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790</v>
      </c>
      <c r="X4" s="1197">
        <v>1</v>
      </c>
      <c r="Y4" s="1197">
        <v>1</v>
      </c>
      <c r="Z4" s="1197">
        <v>1</v>
      </c>
      <c r="AA4" s="59">
        <v>46133</v>
      </c>
      <c r="AB4" s="379">
        <v>46133</v>
      </c>
      <c r="AC4" s="1379" t="s">
        <v>791</v>
      </c>
    </row>
    <row r="5" spans="1:29" ht="39.75" customHeight="1">
      <c r="A5" s="297" t="s">
        <v>111</v>
      </c>
      <c r="B5" s="311" t="s">
        <v>34</v>
      </c>
      <c r="C5" s="299">
        <v>45868</v>
      </c>
      <c r="D5" s="18" t="s">
        <v>908</v>
      </c>
      <c r="E5" s="19">
        <v>45716</v>
      </c>
      <c r="F5" s="18" t="s">
        <v>51</v>
      </c>
      <c r="G5" s="912" t="s">
        <v>112</v>
      </c>
      <c r="H5" s="20">
        <v>0</v>
      </c>
      <c r="I5" s="304" t="s">
        <v>604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789</v>
      </c>
      <c r="AC5" s="258"/>
    </row>
    <row r="6" spans="1:29" ht="39.75" customHeight="1">
      <c r="A6" s="500" t="s">
        <v>115</v>
      </c>
      <c r="B6" s="311" t="s">
        <v>34</v>
      </c>
      <c r="C6" s="299">
        <v>45991</v>
      </c>
      <c r="D6" s="19" t="s">
        <v>910</v>
      </c>
      <c r="E6" s="305">
        <v>45707</v>
      </c>
      <c r="F6" s="18" t="s">
        <v>51</v>
      </c>
      <c r="G6" s="441" t="s">
        <v>116</v>
      </c>
      <c r="H6" s="304">
        <v>0</v>
      </c>
      <c r="I6" s="304" t="s">
        <v>604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604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604</v>
      </c>
      <c r="J8" s="1231" t="s">
        <v>30</v>
      </c>
      <c r="K8" s="1264">
        <v>45925</v>
      </c>
      <c r="L8" s="1271" t="s">
        <v>110</v>
      </c>
      <c r="M8" s="1440">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604</v>
      </c>
      <c r="J9" s="362" t="s">
        <v>30</v>
      </c>
      <c r="K9" s="19">
        <v>45932</v>
      </c>
      <c r="L9" s="1095" t="s">
        <v>110</v>
      </c>
      <c r="M9" s="1439">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604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604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604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604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604</v>
      </c>
      <c r="J14" s="1231" t="s">
        <v>30</v>
      </c>
      <c r="K14" s="360" t="s">
        <v>590</v>
      </c>
      <c r="L14" s="1271" t="s">
        <v>110</v>
      </c>
      <c r="M14" s="1439">
        <v>39064</v>
      </c>
      <c r="N14" s="423">
        <v>30327</v>
      </c>
      <c r="O14" s="791"/>
      <c r="P14" s="423">
        <v>30327</v>
      </c>
      <c r="Q14" s="372" t="s">
        <v>110</v>
      </c>
      <c r="R14" s="1406" t="s">
        <v>38</v>
      </c>
      <c r="S14" s="1232">
        <v>45932</v>
      </c>
      <c r="T14" s="1233">
        <v>2982</v>
      </c>
      <c r="U14" s="1424">
        <v>2970</v>
      </c>
      <c r="V14" s="1441">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604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604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604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4" t="s">
        <v>937</v>
      </c>
    </row>
    <row r="19" spans="1:29" ht="39.75" customHeight="1">
      <c r="A19" s="803" t="s">
        <v>938</v>
      </c>
      <c r="B19" s="377" t="s">
        <v>34</v>
      </c>
      <c r="C19" s="690">
        <v>46107</v>
      </c>
      <c r="D19" s="690" t="s">
        <v>54</v>
      </c>
      <c r="E19" s="690">
        <v>45980</v>
      </c>
      <c r="F19" s="690" t="s">
        <v>53</v>
      </c>
      <c r="G19" s="691" t="s">
        <v>939</v>
      </c>
      <c r="H19" s="692">
        <v>82</v>
      </c>
      <c r="I19" s="692" t="s">
        <v>604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604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604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604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604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604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604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604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604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604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789</v>
      </c>
      <c r="AB28" s="373" t="s">
        <v>789</v>
      </c>
      <c r="AC28" s="985" t="s">
        <v>960</v>
      </c>
    </row>
    <row r="29" spans="1:29" ht="39.75" customHeight="1">
      <c r="A29" s="803" t="s">
        <v>961</v>
      </c>
      <c r="B29" s="377" t="s">
        <v>34</v>
      </c>
      <c r="C29" s="690">
        <v>46040</v>
      </c>
      <c r="D29" s="701" t="s">
        <v>54</v>
      </c>
      <c r="E29" s="700">
        <v>46042</v>
      </c>
      <c r="F29" s="701" t="s">
        <v>53</v>
      </c>
      <c r="G29" s="701"/>
      <c r="H29" s="702">
        <v>0</v>
      </c>
      <c r="I29" s="372" t="s">
        <v>604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604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604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604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789</v>
      </c>
      <c r="AB32" s="373" t="s">
        <v>789</v>
      </c>
      <c r="AC32" s="985" t="s">
        <v>971</v>
      </c>
    </row>
    <row r="33" spans="1:29" ht="39.75" customHeight="1">
      <c r="A33" s="1333" t="s">
        <v>972</v>
      </c>
      <c r="B33" s="1132" t="s">
        <v>34</v>
      </c>
      <c r="C33" s="606">
        <v>46053</v>
      </c>
      <c r="D33" s="608" t="s">
        <v>973</v>
      </c>
      <c r="E33" s="634">
        <v>46030</v>
      </c>
      <c r="F33" s="608" t="s">
        <v>53</v>
      </c>
      <c r="G33" s="927"/>
      <c r="H33" s="733">
        <v>0</v>
      </c>
      <c r="I33" s="1134" t="s">
        <v>604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604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604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604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604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604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604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604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604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604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604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604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604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604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604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604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604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604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604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604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604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604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604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604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604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604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604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604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604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604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604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604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604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604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604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604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604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604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604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604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604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604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604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604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604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604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789</v>
      </c>
      <c r="AB89" s="373" t="s">
        <v>789</v>
      </c>
      <c r="AC89" s="699" t="s">
        <v>1061</v>
      </c>
    </row>
    <row r="90" spans="1:29" ht="39.75" customHeight="1">
      <c r="A90" s="297" t="s">
        <v>216</v>
      </c>
      <c r="B90" s="18" t="s">
        <v>31</v>
      </c>
      <c r="C90" s="19">
        <v>45862</v>
      </c>
      <c r="D90" s="305" t="s">
        <v>56</v>
      </c>
      <c r="E90" s="19">
        <v>45758</v>
      </c>
      <c r="F90" s="305" t="s">
        <v>57</v>
      </c>
      <c r="G90" s="442" t="s">
        <v>217</v>
      </c>
      <c r="H90" s="20">
        <v>62</v>
      </c>
      <c r="I90" s="20" t="s">
        <v>604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604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604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604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604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604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604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604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604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789</v>
      </c>
      <c r="AB101" s="373" t="s">
        <v>789</v>
      </c>
      <c r="AC101" s="594" t="s">
        <v>1080</v>
      </c>
    </row>
    <row r="102" spans="1:29" ht="39.75" customHeight="1">
      <c r="A102" s="559" t="s">
        <v>1081</v>
      </c>
      <c r="B102" s="358" t="s">
        <v>31</v>
      </c>
      <c r="C102" s="367">
        <v>45960</v>
      </c>
      <c r="D102" s="360" t="s">
        <v>994</v>
      </c>
      <c r="E102" s="360">
        <v>45932</v>
      </c>
      <c r="F102" s="358" t="s">
        <v>57</v>
      </c>
      <c r="G102" s="361"/>
      <c r="H102" s="362">
        <v>79</v>
      </c>
      <c r="I102" s="1059" t="s">
        <v>604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604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789</v>
      </c>
      <c r="AC103" s="104" t="s">
        <v>1084</v>
      </c>
    </row>
    <row r="104" spans="1:29" ht="39.75" customHeight="1">
      <c r="A104" s="559" t="s">
        <v>1085</v>
      </c>
      <c r="B104" s="358" t="s">
        <v>31</v>
      </c>
      <c r="C104" s="367">
        <v>45976</v>
      </c>
      <c r="D104" s="360" t="s">
        <v>56</v>
      </c>
      <c r="E104" s="360">
        <v>45959</v>
      </c>
      <c r="F104" s="358" t="s">
        <v>61</v>
      </c>
      <c r="G104" s="361"/>
      <c r="H104" s="362">
        <v>61</v>
      </c>
      <c r="I104" s="1059" t="s">
        <v>604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789</v>
      </c>
      <c r="AC104" s="352" t="s">
        <v>1086</v>
      </c>
    </row>
    <row r="105" spans="1:29" ht="39.75" customHeight="1">
      <c r="A105" s="559" t="s">
        <v>1087</v>
      </c>
      <c r="B105" s="358" t="s">
        <v>31</v>
      </c>
      <c r="C105" s="367">
        <v>45976</v>
      </c>
      <c r="D105" s="360" t="s">
        <v>56</v>
      </c>
      <c r="E105" s="360">
        <v>45959</v>
      </c>
      <c r="F105" s="358" t="s">
        <v>1088</v>
      </c>
      <c r="G105" s="361"/>
      <c r="H105" s="362">
        <v>69</v>
      </c>
      <c r="I105" s="1059" t="s">
        <v>604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604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856</v>
      </c>
      <c r="E107" s="742">
        <v>46084</v>
      </c>
      <c r="F107" s="689" t="s">
        <v>57</v>
      </c>
      <c r="G107" s="691" t="s">
        <v>1093</v>
      </c>
      <c r="H107" s="692">
        <v>26</v>
      </c>
      <c r="I107" s="1059" t="s">
        <v>604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604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604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604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604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604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604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604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604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604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604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604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604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604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604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604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604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604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604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604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789</v>
      </c>
      <c r="AC129" s="800" t="s">
        <v>1141</v>
      </c>
    </row>
    <row r="130" spans="1:29" ht="39.75" customHeight="1">
      <c r="A130" s="297" t="s">
        <v>1142</v>
      </c>
      <c r="B130" s="355" t="s">
        <v>31</v>
      </c>
      <c r="C130" s="19">
        <v>45899</v>
      </c>
      <c r="D130" s="18" t="s">
        <v>1143</v>
      </c>
      <c r="E130" s="299">
        <v>45876</v>
      </c>
      <c r="F130" s="305" t="s">
        <v>976</v>
      </c>
      <c r="G130" s="492" t="s">
        <v>1144</v>
      </c>
      <c r="H130" s="300">
        <v>0</v>
      </c>
      <c r="I130" s="301" t="s">
        <v>604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604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604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604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604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789</v>
      </c>
      <c r="AC134" s="903" t="s">
        <v>1153</v>
      </c>
    </row>
    <row r="135" spans="1:29" ht="39.75" customHeight="1">
      <c r="A135" s="297" t="s">
        <v>241</v>
      </c>
      <c r="B135" s="298" t="s">
        <v>31</v>
      </c>
      <c r="C135" s="455">
        <v>45805</v>
      </c>
      <c r="D135" s="455" t="s">
        <v>56</v>
      </c>
      <c r="E135" s="455">
        <v>45695</v>
      </c>
      <c r="F135" s="455" t="s">
        <v>976</v>
      </c>
      <c r="G135" s="1117" t="s">
        <v>242</v>
      </c>
      <c r="H135" s="300">
        <v>0</v>
      </c>
      <c r="I135" s="301" t="s">
        <v>604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604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604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604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604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604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604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604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789</v>
      </c>
      <c r="AC142" s="721" t="s">
        <v>1165</v>
      </c>
    </row>
    <row r="143" spans="1:29" ht="39.75" customHeight="1">
      <c r="A143" s="559" t="s">
        <v>1166</v>
      </c>
      <c r="B143" s="358" t="s">
        <v>31</v>
      </c>
      <c r="C143" s="367">
        <v>45991</v>
      </c>
      <c r="D143" s="360" t="s">
        <v>994</v>
      </c>
      <c r="E143" s="360">
        <v>45953</v>
      </c>
      <c r="F143" s="358" t="s">
        <v>61</v>
      </c>
      <c r="G143" s="361" t="s">
        <v>1167</v>
      </c>
      <c r="H143" s="362">
        <v>0</v>
      </c>
      <c r="I143" s="362" t="s">
        <v>604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604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604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604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604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604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604</v>
      </c>
      <c r="J149" s="300" t="s">
        <v>30</v>
      </c>
      <c r="K149" s="299" t="s">
        <v>1176</v>
      </c>
      <c r="L149" s="300" t="s">
        <v>110</v>
      </c>
      <c r="M149" s="899">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604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604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604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856</v>
      </c>
      <c r="E154" s="360">
        <v>45939</v>
      </c>
      <c r="F154" s="358" t="s">
        <v>976</v>
      </c>
      <c r="G154" s="361"/>
      <c r="H154" s="362">
        <v>385</v>
      </c>
      <c r="I154" s="1059" t="s">
        <v>604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604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856</v>
      </c>
      <c r="E157" s="360">
        <v>45958</v>
      </c>
      <c r="F157" s="358" t="s">
        <v>61</v>
      </c>
      <c r="G157" s="361" t="s">
        <v>1191</v>
      </c>
      <c r="H157" s="362">
        <v>303</v>
      </c>
      <c r="I157" s="1059" t="s">
        <v>604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604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604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604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604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604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604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604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604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604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604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604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604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789</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789</v>
      </c>
      <c r="AC174" s="27" t="s">
        <v>1220</v>
      </c>
    </row>
    <row r="175" spans="1:29" ht="39.75" customHeight="1">
      <c r="A175" s="500" t="s">
        <v>287</v>
      </c>
      <c r="B175" s="302" t="s">
        <v>28</v>
      </c>
      <c r="C175" s="19">
        <v>45772</v>
      </c>
      <c r="D175" s="19" t="s">
        <v>56</v>
      </c>
      <c r="E175" s="305">
        <v>45685</v>
      </c>
      <c r="F175" s="305" t="s">
        <v>59</v>
      </c>
      <c r="G175" s="441" t="s">
        <v>288</v>
      </c>
      <c r="H175" s="304">
        <v>76</v>
      </c>
      <c r="I175" s="301" t="s">
        <v>604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604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789</v>
      </c>
      <c r="AC176" s="11" t="s">
        <v>1222</v>
      </c>
    </row>
    <row r="177" spans="1:29" ht="39.75" customHeight="1">
      <c r="A177" s="500" t="s">
        <v>291</v>
      </c>
      <c r="B177" s="302" t="s">
        <v>28</v>
      </c>
      <c r="C177" s="19">
        <v>45772</v>
      </c>
      <c r="D177" s="19" t="s">
        <v>1217</v>
      </c>
      <c r="E177" s="305">
        <v>45695</v>
      </c>
      <c r="F177" s="18" t="s">
        <v>1219</v>
      </c>
      <c r="G177" s="441" t="s">
        <v>290</v>
      </c>
      <c r="H177" s="304">
        <v>86</v>
      </c>
      <c r="I177" s="304" t="s">
        <v>604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604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789</v>
      </c>
      <c r="AC178" s="27" t="s">
        <v>1223</v>
      </c>
    </row>
    <row r="179" spans="1:29" ht="39.75" customHeight="1">
      <c r="A179" s="500" t="s">
        <v>294</v>
      </c>
      <c r="B179" s="302" t="s">
        <v>28</v>
      </c>
      <c r="C179" s="19">
        <v>45772</v>
      </c>
      <c r="D179" s="305" t="s">
        <v>1017</v>
      </c>
      <c r="E179" s="305">
        <v>45686</v>
      </c>
      <c r="F179" s="305" t="s">
        <v>1212</v>
      </c>
      <c r="G179" s="441" t="s">
        <v>295</v>
      </c>
      <c r="H179" s="304">
        <v>81</v>
      </c>
      <c r="I179" s="301" t="s">
        <v>604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604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604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789</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789</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789</v>
      </c>
      <c r="AC186" s="1125" t="s">
        <v>1234</v>
      </c>
    </row>
    <row r="187" spans="1:29" ht="39.75" customHeight="1">
      <c r="A187" s="297" t="s">
        <v>310</v>
      </c>
      <c r="B187" s="302" t="s">
        <v>28</v>
      </c>
      <c r="C187" s="19">
        <v>45772</v>
      </c>
      <c r="D187" s="18" t="s">
        <v>930</v>
      </c>
      <c r="E187" s="19">
        <v>45743</v>
      </c>
      <c r="F187" s="18" t="s">
        <v>1235</v>
      </c>
      <c r="G187" s="303" t="s">
        <v>311</v>
      </c>
      <c r="H187" s="20">
        <v>85</v>
      </c>
      <c r="I187" s="304" t="s">
        <v>604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789</v>
      </c>
      <c r="AC187" s="76" t="s">
        <v>1236</v>
      </c>
    </row>
    <row r="188" spans="1:29" ht="39.75" customHeight="1">
      <c r="A188" s="297" t="s">
        <v>312</v>
      </c>
      <c r="B188" s="302" t="s">
        <v>28</v>
      </c>
      <c r="C188" s="19">
        <v>45772</v>
      </c>
      <c r="D188" s="18" t="s">
        <v>1237</v>
      </c>
      <c r="E188" s="19">
        <v>45743</v>
      </c>
      <c r="F188" s="18" t="s">
        <v>55</v>
      </c>
      <c r="G188" s="303" t="s">
        <v>313</v>
      </c>
      <c r="H188" s="20">
        <v>88</v>
      </c>
      <c r="I188" s="304" t="s">
        <v>604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789</v>
      </c>
      <c r="AC188" s="11"/>
    </row>
    <row r="189" spans="1:29" ht="39.75" customHeight="1">
      <c r="A189" s="297" t="s">
        <v>314</v>
      </c>
      <c r="B189" s="302" t="s">
        <v>28</v>
      </c>
      <c r="C189" s="19">
        <v>45772</v>
      </c>
      <c r="D189" s="18" t="s">
        <v>1226</v>
      </c>
      <c r="E189" s="19">
        <v>45743</v>
      </c>
      <c r="F189" s="18" t="s">
        <v>59</v>
      </c>
      <c r="G189" s="303" t="s">
        <v>315</v>
      </c>
      <c r="H189" s="20">
        <v>57</v>
      </c>
      <c r="I189" s="304" t="s">
        <v>604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789</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604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604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604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604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604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604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604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604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604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604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604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604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604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604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789</v>
      </c>
      <c r="AC212" s="11"/>
    </row>
    <row r="213" spans="1:29" ht="39.75" customHeight="1">
      <c r="A213" s="297" t="s">
        <v>372</v>
      </c>
      <c r="B213" s="302" t="s">
        <v>28</v>
      </c>
      <c r="C213" s="305">
        <v>45711</v>
      </c>
      <c r="D213" s="19" t="s">
        <v>1237</v>
      </c>
      <c r="E213" s="299">
        <v>45706</v>
      </c>
      <c r="F213" s="19" t="s">
        <v>55</v>
      </c>
      <c r="G213" s="306" t="s">
        <v>373</v>
      </c>
      <c r="H213" s="20">
        <v>85</v>
      </c>
      <c r="I213" s="304" t="s">
        <v>604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604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604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604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604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604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604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604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604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604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604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604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604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604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604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604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604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604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604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604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604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604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604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789</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604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789</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604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604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604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604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604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604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604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604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604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604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604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604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604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604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604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604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604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604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604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604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604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604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604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604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604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604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604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604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604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604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604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604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604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604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604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604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604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604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604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604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604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604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604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604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604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604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604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604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604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604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604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604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604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604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604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604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604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604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604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604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604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604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604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863</v>
      </c>
      <c r="E323" s="366" t="s">
        <v>260</v>
      </c>
      <c r="F323" s="358" t="s">
        <v>1230</v>
      </c>
      <c r="G323" s="361" t="s">
        <v>121</v>
      </c>
      <c r="H323" s="362">
        <v>60</v>
      </c>
      <c r="I323" s="372" t="s">
        <v>604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863</v>
      </c>
      <c r="E324" s="366" t="s">
        <v>260</v>
      </c>
      <c r="F324" s="366" t="s">
        <v>1230</v>
      </c>
      <c r="G324" s="368" t="s">
        <v>127</v>
      </c>
      <c r="H324" s="369">
        <v>79</v>
      </c>
      <c r="I324" s="372" t="s">
        <v>604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863</v>
      </c>
      <c r="E325" s="366" t="s">
        <v>260</v>
      </c>
      <c r="F325" s="366" t="s">
        <v>1230</v>
      </c>
      <c r="G325" s="368" t="s">
        <v>1450</v>
      </c>
      <c r="H325" s="369">
        <v>83</v>
      </c>
      <c r="I325" s="372" t="s">
        <v>604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863</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863</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604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843</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843</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845</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831</v>
      </c>
      <c r="D1100">
        <v>817</v>
      </c>
      <c r="E1100">
        <v>1820</v>
      </c>
      <c r="G1100">
        <v>2637</v>
      </c>
    </row>
    <row r="1101" spans="1:7">
      <c r="A1101" t="s">
        <v>1035</v>
      </c>
      <c r="E1101">
        <v>1351</v>
      </c>
      <c r="G1101">
        <v>1351</v>
      </c>
    </row>
    <row r="1102" spans="1:7">
      <c r="A1102" t="s">
        <v>837</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837</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847</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837</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837</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834</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834</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663</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669</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840</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663</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840</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824</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787</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663</v>
      </c>
      <c r="D1353">
        <v>667</v>
      </c>
      <c r="G1353">
        <v>667</v>
      </c>
    </row>
    <row r="1354" spans="1:7">
      <c r="A1354" t="s">
        <v>1003</v>
      </c>
      <c r="B1354">
        <v>1044</v>
      </c>
      <c r="G1354">
        <v>1044</v>
      </c>
    </row>
    <row r="1355" spans="1:7">
      <c r="A1355" t="s">
        <v>824</v>
      </c>
      <c r="C1355">
        <v>1062</v>
      </c>
      <c r="D1355">
        <v>1318</v>
      </c>
      <c r="E1355">
        <v>1165</v>
      </c>
      <c r="G1355">
        <v>3545</v>
      </c>
    </row>
    <row r="1356" spans="1:7">
      <c r="A1356" t="s">
        <v>666</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824</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655</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827</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821</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827</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828</v>
      </c>
      <c r="D1425">
        <v>172</v>
      </c>
      <c r="G1425">
        <v>172</v>
      </c>
    </row>
    <row r="1426" spans="1:7">
      <c r="A1426" t="s">
        <v>852</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827</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808</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808</v>
      </c>
      <c r="C1456">
        <v>400</v>
      </c>
      <c r="G1456">
        <v>400</v>
      </c>
    </row>
    <row r="1457" spans="1:7">
      <c r="A1457" t="s">
        <v>1203</v>
      </c>
    </row>
    <row r="1458" spans="1:7">
      <c r="A1458" t="s">
        <v>1208</v>
      </c>
    </row>
    <row r="1459" spans="1:7">
      <c r="A1459" t="s">
        <v>876</v>
      </c>
    </row>
    <row r="1460" spans="1:7">
      <c r="A1460" t="s">
        <v>885</v>
      </c>
    </row>
    <row r="1461" spans="1:7">
      <c r="A1461" t="s">
        <v>810</v>
      </c>
      <c r="B1461">
        <v>1360</v>
      </c>
      <c r="G1461">
        <v>1360</v>
      </c>
    </row>
    <row r="1462" spans="1:7">
      <c r="A1462" t="s">
        <v>879</v>
      </c>
      <c r="C1462">
        <v>102</v>
      </c>
      <c r="G1462">
        <v>102</v>
      </c>
    </row>
    <row r="1463" spans="1:7">
      <c r="A1463" t="s">
        <v>882</v>
      </c>
      <c r="C1463">
        <v>417</v>
      </c>
      <c r="G1463">
        <v>417</v>
      </c>
    </row>
    <row r="1464" spans="1:7">
      <c r="A1464" t="s">
        <v>816</v>
      </c>
      <c r="D1464">
        <v>1036</v>
      </c>
      <c r="G1464">
        <v>1036</v>
      </c>
    </row>
    <row r="1465" spans="1:7">
      <c r="A1465" t="s">
        <v>818</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821</v>
      </c>
      <c r="F1471">
        <v>67</v>
      </c>
      <c r="G1471">
        <v>67</v>
      </c>
    </row>
    <row r="1472" spans="1:7">
      <c r="A1472" t="s">
        <v>1200</v>
      </c>
    </row>
    <row r="1473" spans="1:7">
      <c r="A1473" t="s">
        <v>808</v>
      </c>
    </row>
    <row r="1474" spans="1:7">
      <c r="A1474" t="s">
        <v>810</v>
      </c>
    </row>
    <row r="1475" spans="1:7">
      <c r="A1475" t="s">
        <v>879</v>
      </c>
    </row>
    <row r="1476" spans="1:7">
      <c r="A1476" t="s">
        <v>882</v>
      </c>
    </row>
    <row r="1477" spans="1:7">
      <c r="A1477" t="s">
        <v>818</v>
      </c>
      <c r="B1477">
        <v>2719</v>
      </c>
      <c r="C1477">
        <v>2206</v>
      </c>
      <c r="D1477">
        <v>2612</v>
      </c>
      <c r="E1477">
        <v>1765</v>
      </c>
      <c r="F1477">
        <v>1356</v>
      </c>
      <c r="G1477">
        <v>10658</v>
      </c>
    </row>
    <row r="1478" spans="1:7">
      <c r="A1478" t="s">
        <v>1536</v>
      </c>
    </row>
    <row r="1479" spans="1:7">
      <c r="A1479" t="s">
        <v>798</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828</v>
      </c>
      <c r="B1486">
        <v>572</v>
      </c>
      <c r="C1486">
        <v>776</v>
      </c>
      <c r="D1486">
        <v>1009</v>
      </c>
      <c r="E1486">
        <v>770</v>
      </c>
      <c r="G1486">
        <v>3127</v>
      </c>
    </row>
    <row r="1487" spans="1:7">
      <c r="A1487" t="s">
        <v>816</v>
      </c>
    </row>
    <row r="1488" spans="1:7">
      <c r="A1488" t="s">
        <v>818</v>
      </c>
      <c r="B1488">
        <v>1212</v>
      </c>
      <c r="C1488">
        <v>866</v>
      </c>
      <c r="D1488">
        <v>969</v>
      </c>
      <c r="E1488">
        <v>262</v>
      </c>
      <c r="G1488">
        <v>3309</v>
      </c>
    </row>
    <row r="1489" spans="1:7">
      <c r="A1489" t="s">
        <v>798</v>
      </c>
      <c r="B1489">
        <v>940</v>
      </c>
      <c r="C1489">
        <v>1575</v>
      </c>
      <c r="D1489">
        <v>507</v>
      </c>
      <c r="F1489">
        <v>354</v>
      </c>
      <c r="G1489">
        <v>3376</v>
      </c>
    </row>
    <row r="1490" spans="1:7">
      <c r="A1490" t="s">
        <v>806</v>
      </c>
      <c r="E1490">
        <v>2434</v>
      </c>
      <c r="G1490">
        <v>2434</v>
      </c>
    </row>
    <row r="1491" spans="1:7">
      <c r="A1491" t="s">
        <v>792</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855</v>
      </c>
      <c r="D1495">
        <v>390</v>
      </c>
      <c r="F1495">
        <v>8</v>
      </c>
      <c r="G1495">
        <v>398</v>
      </c>
    </row>
    <row r="1496" spans="1:7">
      <c r="A1496" t="s">
        <v>859</v>
      </c>
      <c r="D1496">
        <v>454</v>
      </c>
      <c r="E1496">
        <v>285</v>
      </c>
      <c r="F1496">
        <v>33</v>
      </c>
      <c r="G1496">
        <v>772</v>
      </c>
    </row>
    <row r="1497" spans="1:7">
      <c r="A1497" t="s">
        <v>771</v>
      </c>
      <c r="D1497">
        <v>544</v>
      </c>
      <c r="E1497">
        <v>723</v>
      </c>
      <c r="F1497">
        <v>563</v>
      </c>
      <c r="G1497">
        <v>1830</v>
      </c>
    </row>
    <row r="1498" spans="1:7">
      <c r="A1498" t="s">
        <v>868</v>
      </c>
      <c r="C1498">
        <v>3749</v>
      </c>
      <c r="G1498">
        <v>3749</v>
      </c>
    </row>
    <row r="1499" spans="1:7">
      <c r="A1499" t="s">
        <v>803</v>
      </c>
      <c r="F1499">
        <v>1587</v>
      </c>
      <c r="G1499">
        <v>1587</v>
      </c>
    </row>
    <row r="1500" spans="1:7">
      <c r="A1500" t="s">
        <v>850</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821</v>
      </c>
      <c r="B1507">
        <v>245</v>
      </c>
      <c r="G1507">
        <v>245</v>
      </c>
    </row>
    <row r="1508" spans="1:7">
      <c r="A1508" t="s">
        <v>798</v>
      </c>
      <c r="B1508">
        <v>864</v>
      </c>
      <c r="C1508">
        <v>674</v>
      </c>
      <c r="D1508">
        <v>724</v>
      </c>
      <c r="E1508">
        <v>165</v>
      </c>
      <c r="G1508">
        <v>2427</v>
      </c>
    </row>
    <row r="1509" spans="1:7">
      <c r="A1509" t="s">
        <v>806</v>
      </c>
      <c r="D1509">
        <v>1012</v>
      </c>
      <c r="G1509">
        <v>1012</v>
      </c>
    </row>
    <row r="1510" spans="1:7">
      <c r="A1510" t="s">
        <v>792</v>
      </c>
      <c r="C1510">
        <v>276</v>
      </c>
      <c r="E1510">
        <v>425</v>
      </c>
      <c r="G1510">
        <v>701</v>
      </c>
    </row>
    <row r="1511" spans="1:7">
      <c r="A1511" t="s">
        <v>855</v>
      </c>
      <c r="B1511">
        <v>615</v>
      </c>
      <c r="C1511">
        <v>349</v>
      </c>
      <c r="G1511">
        <v>964</v>
      </c>
    </row>
    <row r="1512" spans="1:7">
      <c r="A1512" t="s">
        <v>859</v>
      </c>
      <c r="B1512">
        <v>327</v>
      </c>
      <c r="C1512">
        <v>269</v>
      </c>
      <c r="D1512">
        <v>515</v>
      </c>
      <c r="E1512">
        <v>451</v>
      </c>
      <c r="G1512">
        <v>1562</v>
      </c>
    </row>
    <row r="1513" spans="1:7">
      <c r="A1513" t="s">
        <v>771</v>
      </c>
      <c r="B1513">
        <v>1246</v>
      </c>
      <c r="G1513">
        <v>1246</v>
      </c>
    </row>
    <row r="1514" spans="1:7">
      <c r="A1514" t="s">
        <v>803</v>
      </c>
      <c r="B1514">
        <v>1339</v>
      </c>
      <c r="C1514">
        <v>857</v>
      </c>
      <c r="D1514">
        <v>32</v>
      </c>
      <c r="G1514">
        <v>2228</v>
      </c>
    </row>
    <row r="1515" spans="1:7">
      <c r="A1515" t="s">
        <v>850</v>
      </c>
      <c r="E1515">
        <v>2018</v>
      </c>
      <c r="F1515">
        <v>1563</v>
      </c>
      <c r="G1515">
        <v>3581</v>
      </c>
    </row>
    <row r="1516" spans="1:7">
      <c r="A1516" t="s">
        <v>866</v>
      </c>
      <c r="D1516">
        <v>440</v>
      </c>
      <c r="F1516">
        <v>549</v>
      </c>
      <c r="G1516">
        <v>989</v>
      </c>
    </row>
    <row r="1517" spans="1:7">
      <c r="A1517" t="s">
        <v>1537</v>
      </c>
      <c r="D1517">
        <v>641</v>
      </c>
      <c r="G1517">
        <v>641</v>
      </c>
    </row>
    <row r="1518" spans="1:7">
      <c r="A1518" t="s">
        <v>801</v>
      </c>
      <c r="D1518">
        <v>947</v>
      </c>
      <c r="E1518">
        <v>1381</v>
      </c>
      <c r="G1518">
        <v>2328</v>
      </c>
    </row>
    <row r="1519" spans="1:7">
      <c r="A1519" t="s">
        <v>795</v>
      </c>
      <c r="C1519">
        <v>2304</v>
      </c>
      <c r="D1519">
        <v>1216</v>
      </c>
      <c r="E1519">
        <v>2932</v>
      </c>
      <c r="G1519">
        <v>6452</v>
      </c>
    </row>
    <row r="1520" spans="1:7">
      <c r="A1520" t="s">
        <v>773</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818</v>
      </c>
    </row>
    <row r="1528" spans="1:7">
      <c r="A1528" t="s">
        <v>806</v>
      </c>
      <c r="B1528">
        <v>757</v>
      </c>
      <c r="G1528">
        <v>757</v>
      </c>
    </row>
    <row r="1529" spans="1:7">
      <c r="A1529" t="s">
        <v>792</v>
      </c>
      <c r="C1529">
        <v>110</v>
      </c>
      <c r="G1529">
        <v>110</v>
      </c>
    </row>
    <row r="1530" spans="1:7">
      <c r="A1530" t="s">
        <v>771</v>
      </c>
      <c r="F1530">
        <v>630</v>
      </c>
      <c r="G1530">
        <v>630</v>
      </c>
    </row>
    <row r="1531" spans="1:7">
      <c r="A1531" t="s">
        <v>868</v>
      </c>
      <c r="D1531">
        <v>43</v>
      </c>
      <c r="E1531">
        <v>8</v>
      </c>
      <c r="G1531">
        <v>51</v>
      </c>
    </row>
    <row r="1532" spans="1:7">
      <c r="A1532" t="s">
        <v>850</v>
      </c>
      <c r="B1532">
        <v>699</v>
      </c>
      <c r="C1532">
        <v>463</v>
      </c>
      <c r="D1532">
        <v>561</v>
      </c>
      <c r="E1532">
        <v>129</v>
      </c>
      <c r="G1532">
        <v>1852</v>
      </c>
    </row>
    <row r="1533" spans="1:7">
      <c r="A1533" t="s">
        <v>866</v>
      </c>
      <c r="B1533">
        <v>847</v>
      </c>
      <c r="C1533">
        <v>555</v>
      </c>
      <c r="D1533">
        <v>831</v>
      </c>
      <c r="G1533">
        <v>2233</v>
      </c>
    </row>
    <row r="1534" spans="1:7">
      <c r="A1534" t="s">
        <v>801</v>
      </c>
      <c r="B1534">
        <v>897</v>
      </c>
      <c r="C1534">
        <v>408</v>
      </c>
      <c r="G1534">
        <v>1305</v>
      </c>
    </row>
    <row r="1535" spans="1:7">
      <c r="A1535" t="s">
        <v>795</v>
      </c>
      <c r="B1535">
        <v>350</v>
      </c>
      <c r="G1535">
        <v>350</v>
      </c>
    </row>
    <row r="1536" spans="1:7">
      <c r="A1536" t="s">
        <v>773</v>
      </c>
      <c r="D1536">
        <v>140</v>
      </c>
      <c r="G1536">
        <v>140</v>
      </c>
    </row>
    <row r="1537" spans="1:7">
      <c r="A1537" t="s">
        <v>695</v>
      </c>
      <c r="C1537">
        <v>1174</v>
      </c>
      <c r="D1537">
        <v>1060</v>
      </c>
      <c r="E1537">
        <v>818</v>
      </c>
      <c r="F1537">
        <v>441</v>
      </c>
      <c r="G1537">
        <v>3493</v>
      </c>
    </row>
    <row r="1538" spans="1:7">
      <c r="A1538" t="s">
        <v>705</v>
      </c>
      <c r="C1538">
        <v>521</v>
      </c>
      <c r="D1538">
        <v>701</v>
      </c>
      <c r="E1538">
        <v>707</v>
      </c>
      <c r="F1538">
        <v>512</v>
      </c>
      <c r="G1538">
        <v>2441</v>
      </c>
    </row>
    <row r="1539" spans="1:7">
      <c r="A1539" t="s">
        <v>602</v>
      </c>
      <c r="C1539">
        <v>473</v>
      </c>
      <c r="D1539">
        <v>1258</v>
      </c>
      <c r="E1539">
        <v>1494</v>
      </c>
      <c r="G1539">
        <v>3225</v>
      </c>
    </row>
    <row r="1540" spans="1:7">
      <c r="A1540" t="s">
        <v>617</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s="48">
        <v>46154</v>
      </c>
      <c r="D1546" t="s">
        <v>473</v>
      </c>
    </row>
    <row r="1547" spans="1:7">
      <c r="A1547" t="s">
        <v>806</v>
      </c>
      <c r="B1547">
        <v>1627</v>
      </c>
      <c r="D1547">
        <v>1627</v>
      </c>
    </row>
    <row r="1548" spans="1:7">
      <c r="A1548" t="s">
        <v>771</v>
      </c>
      <c r="B1548">
        <v>114</v>
      </c>
      <c r="D1548">
        <v>114</v>
      </c>
    </row>
    <row r="1549" spans="1:7">
      <c r="A1549" t="s">
        <v>866</v>
      </c>
      <c r="B1549">
        <v>217</v>
      </c>
      <c r="D1549">
        <v>217</v>
      </c>
    </row>
    <row r="1550" spans="1:7">
      <c r="A1550" t="s">
        <v>801</v>
      </c>
      <c r="C1550">
        <v>2700</v>
      </c>
      <c r="D1550">
        <v>2700</v>
      </c>
    </row>
    <row r="1551" spans="1:7">
      <c r="A1551" t="s">
        <v>773</v>
      </c>
      <c r="B1551">
        <v>763</v>
      </c>
      <c r="D1551">
        <v>763</v>
      </c>
    </row>
    <row r="1552" spans="1:7">
      <c r="A1552" t="s">
        <v>695</v>
      </c>
    </row>
    <row r="1553" spans="1:4">
      <c r="A1553" t="s">
        <v>705</v>
      </c>
    </row>
    <row r="1554" spans="1:4">
      <c r="A1554" t="s">
        <v>602</v>
      </c>
      <c r="B1554">
        <v>1070</v>
      </c>
      <c r="D1554">
        <v>1070</v>
      </c>
    </row>
    <row r="1555" spans="1:4">
      <c r="A1555" t="s">
        <v>620</v>
      </c>
      <c r="B1555">
        <v>525</v>
      </c>
      <c r="D1555">
        <v>525</v>
      </c>
    </row>
    <row r="1556" spans="1:4">
      <c r="A1556" t="s">
        <v>677</v>
      </c>
      <c r="B1556">
        <v>483</v>
      </c>
      <c r="D1556">
        <v>483</v>
      </c>
    </row>
    <row r="1557" spans="1:4">
      <c r="A1557" t="s">
        <v>542</v>
      </c>
    </row>
    <row r="1558" spans="1:4">
      <c r="A1558" t="s">
        <v>674</v>
      </c>
    </row>
    <row r="1559" spans="1:4">
      <c r="A1559" t="s">
        <v>473</v>
      </c>
      <c r="B1559">
        <v>4799</v>
      </c>
      <c r="C1559">
        <v>2700</v>
      </c>
      <c r="D1559">
        <v>7499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D3036" sqref="D303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660</v>
      </c>
      <c r="G818" t="str">
        <f t="shared" si="12"/>
        <v>April</v>
      </c>
    </row>
    <row r="819" spans="1:7">
      <c r="A819" s="617" t="s">
        <v>128</v>
      </c>
      <c r="B819" s="235" t="s">
        <v>1242</v>
      </c>
      <c r="C819" s="23">
        <v>45750</v>
      </c>
      <c r="E819" s="11"/>
      <c r="F819" s="76" t="s">
        <v>660</v>
      </c>
      <c r="G819" t="str">
        <f t="shared" si="12"/>
        <v>April</v>
      </c>
    </row>
    <row r="820" spans="1:7" ht="15.75">
      <c r="A820" s="69" t="s">
        <v>134</v>
      </c>
      <c r="B820" s="175" t="s">
        <v>1468</v>
      </c>
      <c r="C820" s="239">
        <v>45750</v>
      </c>
      <c r="E820" s="11"/>
      <c r="F820" s="76" t="s">
        <v>660</v>
      </c>
      <c r="G820" t="str">
        <f t="shared" si="12"/>
        <v>April</v>
      </c>
    </row>
    <row r="821" spans="1:7">
      <c r="A821" s="234" t="s">
        <v>111</v>
      </c>
      <c r="B821" s="234" t="s">
        <v>1469</v>
      </c>
      <c r="C821" s="23">
        <v>45750</v>
      </c>
      <c r="E821" s="11"/>
      <c r="F821" s="76" t="s">
        <v>660</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660</v>
      </c>
      <c r="G831" t="str">
        <f t="shared" si="12"/>
        <v>April</v>
      </c>
    </row>
    <row r="832" spans="1:7">
      <c r="A832" s="617" t="s">
        <v>128</v>
      </c>
      <c r="B832" s="235" t="s">
        <v>1242</v>
      </c>
      <c r="C832" s="23">
        <v>45751</v>
      </c>
      <c r="E832" s="11"/>
      <c r="F832" s="76" t="s">
        <v>660</v>
      </c>
      <c r="G832" t="str">
        <f t="shared" si="12"/>
        <v>April</v>
      </c>
    </row>
    <row r="833" spans="1:7" ht="15.75">
      <c r="A833" s="69" t="s">
        <v>134</v>
      </c>
      <c r="B833" s="175" t="s">
        <v>1468</v>
      </c>
      <c r="C833" s="239">
        <v>45751</v>
      </c>
      <c r="E833" s="11"/>
      <c r="F833" s="76" t="s">
        <v>660</v>
      </c>
      <c r="G833" t="str">
        <f t="shared" si="12"/>
        <v>April</v>
      </c>
    </row>
    <row r="834" spans="1:7">
      <c r="A834" s="233" t="s">
        <v>111</v>
      </c>
      <c r="B834" s="233" t="s">
        <v>1469</v>
      </c>
      <c r="C834" s="23">
        <v>45751</v>
      </c>
      <c r="E834" s="11"/>
      <c r="F834" s="76" t="s">
        <v>660</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660</v>
      </c>
      <c r="G854" t="str">
        <f t="shared" si="13"/>
        <v>April</v>
      </c>
    </row>
    <row r="855" spans="1:7">
      <c r="A855" s="617" t="s">
        <v>128</v>
      </c>
      <c r="B855" s="235" t="s">
        <v>1242</v>
      </c>
      <c r="C855" s="23">
        <v>45755</v>
      </c>
      <c r="E855" s="11"/>
      <c r="F855" s="76" t="s">
        <v>660</v>
      </c>
      <c r="G855" t="str">
        <f t="shared" si="13"/>
        <v>April</v>
      </c>
    </row>
    <row r="856" spans="1:7" ht="15.75">
      <c r="A856" s="69" t="s">
        <v>134</v>
      </c>
      <c r="B856" s="175" t="s">
        <v>1468</v>
      </c>
      <c r="C856" s="239">
        <v>45755</v>
      </c>
      <c r="E856" s="11"/>
      <c r="F856" s="76" t="s">
        <v>660</v>
      </c>
      <c r="G856" t="str">
        <f t="shared" si="13"/>
        <v>April</v>
      </c>
    </row>
    <row r="857" spans="1:7">
      <c r="A857" s="233" t="s">
        <v>111</v>
      </c>
      <c r="B857" s="233" t="s">
        <v>1469</v>
      </c>
      <c r="C857" s="23">
        <v>45755</v>
      </c>
      <c r="E857" s="11"/>
      <c r="F857" s="76" t="s">
        <v>660</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660</v>
      </c>
      <c r="G865" t="str">
        <f t="shared" si="13"/>
        <v>April</v>
      </c>
    </row>
    <row r="866" spans="1:7">
      <c r="A866" s="617" t="s">
        <v>128</v>
      </c>
      <c r="B866" s="235" t="s">
        <v>1242</v>
      </c>
      <c r="C866" s="23">
        <v>45756</v>
      </c>
      <c r="E866" s="11"/>
      <c r="F866" s="76" t="s">
        <v>660</v>
      </c>
      <c r="G866" t="str">
        <f t="shared" si="13"/>
        <v>April</v>
      </c>
    </row>
    <row r="867" spans="1:7" ht="15.75">
      <c r="A867" s="69" t="s">
        <v>134</v>
      </c>
      <c r="B867" s="175" t="s">
        <v>1468</v>
      </c>
      <c r="C867" s="239">
        <v>45756</v>
      </c>
      <c r="E867" s="11"/>
      <c r="F867" s="76" t="s">
        <v>660</v>
      </c>
      <c r="G867" t="str">
        <f t="shared" si="13"/>
        <v>April</v>
      </c>
    </row>
    <row r="868" spans="1:7">
      <c r="A868" s="233" t="s">
        <v>111</v>
      </c>
      <c r="B868" s="233" t="s">
        <v>1469</v>
      </c>
      <c r="C868" s="23">
        <v>45756</v>
      </c>
      <c r="E868" s="11"/>
      <c r="F868" s="76" t="s">
        <v>660</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843</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843</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843</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843</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845</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845</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843</v>
      </c>
      <c r="B2084" s="11" t="s">
        <v>2111</v>
      </c>
      <c r="C2084" s="23">
        <v>45982</v>
      </c>
      <c r="E2084" s="182"/>
      <c r="F2084" s="240" t="s">
        <v>2237</v>
      </c>
      <c r="G2084" t="s">
        <v>2185</v>
      </c>
    </row>
    <row r="2085" spans="1:7">
      <c r="A2085" s="233" t="s">
        <v>845</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845</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831</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831</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837</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847</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837</v>
      </c>
      <c r="B2322" s="175" t="s">
        <v>1468</v>
      </c>
      <c r="C2322" s="239">
        <v>46007</v>
      </c>
      <c r="D2322" s="89">
        <v>1164</v>
      </c>
      <c r="G2322" t="s">
        <v>2265</v>
      </c>
    </row>
    <row r="2323" spans="1:7">
      <c r="A2323" s="449" t="s">
        <v>847</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837</v>
      </c>
      <c r="B2337" s="175" t="s">
        <v>1468</v>
      </c>
      <c r="C2337" s="239">
        <v>46008</v>
      </c>
      <c r="D2337" s="11">
        <v>308</v>
      </c>
      <c r="F2337" s="11" t="s">
        <v>2352</v>
      </c>
      <c r="G2337" t="s">
        <v>2265</v>
      </c>
    </row>
    <row r="2338" spans="1:7">
      <c r="A2338" s="449" t="s">
        <v>847</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837</v>
      </c>
      <c r="B2358" s="175" t="s">
        <v>1468</v>
      </c>
      <c r="C2358" s="239">
        <v>46009</v>
      </c>
      <c r="D2358" s="11">
        <v>892</v>
      </c>
      <c r="F2358" s="11" t="s">
        <v>2356</v>
      </c>
      <c r="G2358" t="s">
        <v>2265</v>
      </c>
    </row>
    <row r="2359" spans="1:7">
      <c r="A2359" s="234" t="s">
        <v>847</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837</v>
      </c>
      <c r="B2378" s="860" t="s">
        <v>1468</v>
      </c>
      <c r="C2378" s="239">
        <v>46010</v>
      </c>
      <c r="D2378" s="11">
        <v>366</v>
      </c>
      <c r="F2378" s="11" t="s">
        <v>2364</v>
      </c>
      <c r="G2378" t="s">
        <v>2265</v>
      </c>
    </row>
    <row r="2379" spans="1:7">
      <c r="A2379" s="449" t="s">
        <v>847</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837</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837</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834</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834</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834</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834</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834</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834</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663</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663</v>
      </c>
      <c r="B2542" s="244" t="s">
        <v>52</v>
      </c>
      <c r="C2542" s="23">
        <v>46043</v>
      </c>
      <c r="D2542" s="89">
        <v>408</v>
      </c>
      <c r="F2542" s="1141"/>
      <c r="G2542" t="s">
        <v>2377</v>
      </c>
    </row>
    <row r="2543" spans="1:7">
      <c r="A2543" s="244" t="s">
        <v>669</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669</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840</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840</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840</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663</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663</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663</v>
      </c>
      <c r="B2657" s="244" t="s">
        <v>52</v>
      </c>
      <c r="C2657" s="23">
        <v>46059</v>
      </c>
      <c r="D2657" s="11">
        <v>3</v>
      </c>
      <c r="F2657" s="11" t="s">
        <v>2462</v>
      </c>
      <c r="G2657" t="s">
        <v>1464</v>
      </c>
    </row>
    <row r="2658" spans="1:7">
      <c r="A2658" s="477" t="s">
        <v>840</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856</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856</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856</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824</v>
      </c>
      <c r="B2676" s="244" t="s">
        <v>54</v>
      </c>
      <c r="C2676" s="23">
        <v>46064</v>
      </c>
      <c r="D2676" s="11">
        <v>753</v>
      </c>
      <c r="G2676" t="s">
        <v>1464</v>
      </c>
    </row>
    <row r="2677" spans="1:7">
      <c r="A2677" s="244" t="s">
        <v>944</v>
      </c>
      <c r="B2677" s="244" t="s">
        <v>52</v>
      </c>
      <c r="C2677" s="23">
        <v>46064</v>
      </c>
      <c r="F2677" s="240" t="s">
        <v>1932</v>
      </c>
      <c r="G2677" t="s">
        <v>1464</v>
      </c>
    </row>
    <row r="2678" spans="1:7">
      <c r="A2678" s="244" t="s">
        <v>666</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856</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824</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666</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666</v>
      </c>
      <c r="B2687" s="240" t="s">
        <v>52</v>
      </c>
      <c r="C2687" s="23">
        <v>46066</v>
      </c>
      <c r="D2687" s="89">
        <v>1601</v>
      </c>
      <c r="F2687" s="11" t="s">
        <v>2473</v>
      </c>
      <c r="G2687" t="s">
        <v>1464</v>
      </c>
    </row>
    <row r="2688" spans="1:7">
      <c r="A2688" s="240" t="s">
        <v>1003</v>
      </c>
      <c r="B2688" s="240" t="s">
        <v>856</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856</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856</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856</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787</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856</v>
      </c>
      <c r="C2719" s="23">
        <v>46076</v>
      </c>
      <c r="D2719" s="89">
        <v>1044</v>
      </c>
      <c r="F2719" s="11" t="s">
        <v>2484</v>
      </c>
      <c r="G2719" t="s">
        <v>1464</v>
      </c>
    </row>
    <row r="2720" spans="1:7">
      <c r="A2720" s="240" t="s">
        <v>963</v>
      </c>
      <c r="B2720" s="240" t="s">
        <v>52</v>
      </c>
      <c r="C2720" s="23">
        <v>46076</v>
      </c>
      <c r="D2720" s="89">
        <v>1274</v>
      </c>
      <c r="G2720" t="s">
        <v>1464</v>
      </c>
    </row>
    <row r="2721" spans="1:7">
      <c r="A2721" s="244" t="s">
        <v>666</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856</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824</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824</v>
      </c>
      <c r="B2730" s="244" t="s">
        <v>54</v>
      </c>
      <c r="C2730" s="23">
        <v>46078</v>
      </c>
      <c r="D2730" s="89">
        <v>1318</v>
      </c>
      <c r="G2730" t="s">
        <v>1464</v>
      </c>
    </row>
    <row r="2731" spans="1:7">
      <c r="A2731" s="244" t="s">
        <v>666</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663</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824</v>
      </c>
      <c r="B2735" s="240" t="s">
        <v>54</v>
      </c>
      <c r="C2735" s="23">
        <v>46079</v>
      </c>
      <c r="D2735" s="89">
        <v>1165</v>
      </c>
      <c r="G2735" t="s">
        <v>1464</v>
      </c>
    </row>
    <row r="2736" spans="1:7">
      <c r="A2736" s="244" t="s">
        <v>666</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824</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655</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655</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655</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655</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856</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821</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856</v>
      </c>
      <c r="C2798" s="23">
        <v>46099</v>
      </c>
      <c r="D2798" s="11">
        <v>367</v>
      </c>
      <c r="F2798" s="11" t="s">
        <v>2508</v>
      </c>
      <c r="G2798" t="s">
        <v>1465</v>
      </c>
    </row>
    <row r="2799" spans="1:7">
      <c r="A2799" s="244" t="s">
        <v>1533</v>
      </c>
      <c r="B2799" s="244" t="s">
        <v>856</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827</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827</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827</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827</v>
      </c>
      <c r="B2824" s="1225" t="s">
        <v>58</v>
      </c>
      <c r="C2824" s="23">
        <v>46105</v>
      </c>
      <c r="D2824" s="11">
        <v>135</v>
      </c>
      <c r="G2824" t="s">
        <v>1465</v>
      </c>
    </row>
    <row r="2825" spans="1:7">
      <c r="A2825" s="1226" t="s">
        <v>1534</v>
      </c>
      <c r="B2825" s="1226" t="s">
        <v>1468</v>
      </c>
      <c r="C2825" s="23">
        <v>46105</v>
      </c>
      <c r="D2825" s="11">
        <v>513</v>
      </c>
      <c r="G2825" t="s">
        <v>1465</v>
      </c>
    </row>
    <row r="2826" spans="1:7">
      <c r="A2826" s="1226" t="s">
        <v>828</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852</v>
      </c>
      <c r="B2829" s="240" t="s">
        <v>56</v>
      </c>
      <c r="C2829" s="23">
        <v>46106</v>
      </c>
      <c r="D2829" s="11">
        <v>918</v>
      </c>
      <c r="F2829" s="11" t="s">
        <v>1932</v>
      </c>
      <c r="G2829" t="s">
        <v>1465</v>
      </c>
    </row>
    <row r="2830" spans="1:7">
      <c r="A2830" s="1225" t="s">
        <v>827</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827</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828</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827</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827</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827</v>
      </c>
      <c r="B2847" s="1237" t="s">
        <v>58</v>
      </c>
      <c r="C2847" s="23">
        <v>46111</v>
      </c>
      <c r="D2847" s="11">
        <v>526</v>
      </c>
      <c r="G2847" t="s">
        <v>1465</v>
      </c>
    </row>
    <row r="2848" spans="1:7">
      <c r="A2848" s="1238" t="s">
        <v>808</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827</v>
      </c>
      <c r="B2854" s="1225" t="s">
        <v>58</v>
      </c>
      <c r="C2854" s="23">
        <v>46112</v>
      </c>
      <c r="D2854" s="11">
        <v>36</v>
      </c>
      <c r="F2854" s="11" t="s">
        <v>2522</v>
      </c>
      <c r="G2854" t="s">
        <v>1465</v>
      </c>
    </row>
    <row r="2855" spans="1:7">
      <c r="A2855" s="1226" t="s">
        <v>808</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827</v>
      </c>
      <c r="B2859" s="1225" t="s">
        <v>58</v>
      </c>
      <c r="C2859" s="23">
        <v>46113</v>
      </c>
      <c r="D2859" s="11">
        <v>12</v>
      </c>
      <c r="F2859" s="11" t="s">
        <v>2523</v>
      </c>
      <c r="G2859" t="s">
        <v>1466</v>
      </c>
    </row>
    <row r="2860" spans="1:7">
      <c r="A2860" s="1226" t="s">
        <v>808</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827</v>
      </c>
      <c r="B2864" s="1225" t="s">
        <v>58</v>
      </c>
      <c r="C2864" s="23">
        <v>46114</v>
      </c>
      <c r="F2864" s="11" t="s">
        <v>2524</v>
      </c>
      <c r="G2864" t="s">
        <v>1466</v>
      </c>
    </row>
    <row r="2865" spans="1:7">
      <c r="A2865" s="1226" t="s">
        <v>827</v>
      </c>
      <c r="B2865" s="1226" t="s">
        <v>1468</v>
      </c>
      <c r="C2865" s="23">
        <v>46114</v>
      </c>
      <c r="E2865" s="74">
        <v>106</v>
      </c>
      <c r="F2865" s="11" t="s">
        <v>1596</v>
      </c>
      <c r="G2865" t="s">
        <v>1466</v>
      </c>
    </row>
    <row r="2866" spans="1:7">
      <c r="A2866" s="1226" t="s">
        <v>808</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810</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810</v>
      </c>
      <c r="B2880" s="1226" t="s">
        <v>54</v>
      </c>
      <c r="C2880" s="23">
        <v>46119</v>
      </c>
      <c r="F2880" s="11" t="s">
        <v>1629</v>
      </c>
      <c r="G2880" t="s">
        <v>1466</v>
      </c>
    </row>
    <row r="2881" spans="1:7">
      <c r="A2881" s="1226" t="s">
        <v>808</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816</v>
      </c>
      <c r="B2889" s="1226" t="s">
        <v>52</v>
      </c>
      <c r="C2889" s="23">
        <v>46120</v>
      </c>
      <c r="D2889" s="89">
        <v>1036</v>
      </c>
      <c r="G2889" t="s">
        <v>1466</v>
      </c>
    </row>
    <row r="2890" spans="1:7">
      <c r="A2890" s="1225" t="s">
        <v>816</v>
      </c>
      <c r="B2890" s="1226" t="s">
        <v>52</v>
      </c>
      <c r="C2890" s="23">
        <v>46121</v>
      </c>
      <c r="D2890" s="89"/>
      <c r="F2890" s="11" t="s">
        <v>1908</v>
      </c>
      <c r="G2890" t="s">
        <v>1466</v>
      </c>
    </row>
    <row r="2891" spans="1:7">
      <c r="A2891" s="178" t="s">
        <v>818</v>
      </c>
      <c r="B2891" s="1226" t="s">
        <v>54</v>
      </c>
      <c r="C2891" s="23">
        <v>46122</v>
      </c>
      <c r="D2891" s="11">
        <v>891</v>
      </c>
      <c r="G2891" t="s">
        <v>1466</v>
      </c>
    </row>
    <row r="2892" spans="1:7">
      <c r="A2892" s="178" t="s">
        <v>818</v>
      </c>
      <c r="B2892" s="1226" t="s">
        <v>54</v>
      </c>
      <c r="C2892" s="23">
        <v>46125</v>
      </c>
      <c r="D2892" s="89">
        <v>2719</v>
      </c>
      <c r="G2892" t="s">
        <v>1466</v>
      </c>
    </row>
    <row r="2893" spans="1:7">
      <c r="A2893" s="1225" t="s">
        <v>818</v>
      </c>
      <c r="B2893" s="1225" t="s">
        <v>54</v>
      </c>
      <c r="C2893" s="23">
        <v>46126</v>
      </c>
      <c r="D2893" s="89">
        <v>2206</v>
      </c>
      <c r="G2893" t="s">
        <v>1466</v>
      </c>
    </row>
    <row r="2894" spans="1:7">
      <c r="A2894" s="1226" t="s">
        <v>808</v>
      </c>
      <c r="B2894" s="1226" t="s">
        <v>2188</v>
      </c>
      <c r="C2894" s="23">
        <v>46126</v>
      </c>
      <c r="E2894" s="250">
        <v>4672</v>
      </c>
      <c r="F2894" s="11" t="s">
        <v>2534</v>
      </c>
      <c r="G2894" t="s">
        <v>1466</v>
      </c>
    </row>
    <row r="2895" spans="1:7">
      <c r="A2895" s="1226" t="s">
        <v>810</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818</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818</v>
      </c>
      <c r="B2900" s="1225" t="s">
        <v>54</v>
      </c>
      <c r="C2900" s="23">
        <v>46128</v>
      </c>
      <c r="D2900" s="89">
        <v>1765</v>
      </c>
      <c r="G2900" t="s">
        <v>1466</v>
      </c>
    </row>
    <row r="2901" spans="1:7">
      <c r="A2901" s="1226" t="s">
        <v>808</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798</v>
      </c>
      <c r="B2903" s="1226" t="s">
        <v>52</v>
      </c>
      <c r="C2903" s="23">
        <v>46128</v>
      </c>
      <c r="D2903" s="11">
        <v>407</v>
      </c>
      <c r="G2903" t="s">
        <v>1466</v>
      </c>
    </row>
    <row r="2904" spans="1:7">
      <c r="A2904" s="1225" t="s">
        <v>818</v>
      </c>
      <c r="B2904" s="1225" t="s">
        <v>54</v>
      </c>
      <c r="C2904" s="23">
        <v>46129</v>
      </c>
      <c r="D2904" s="89">
        <v>1356</v>
      </c>
      <c r="G2904" t="s">
        <v>1466</v>
      </c>
    </row>
    <row r="2905" spans="1:7">
      <c r="A2905" s="1225" t="s">
        <v>821</v>
      </c>
      <c r="B2905" s="1225" t="s">
        <v>1468</v>
      </c>
      <c r="C2905" s="23">
        <v>46129</v>
      </c>
      <c r="D2905" s="11">
        <v>67</v>
      </c>
      <c r="G2905" t="s">
        <v>1466</v>
      </c>
    </row>
    <row r="2906" spans="1:7">
      <c r="A2906" s="1226" t="s">
        <v>798</v>
      </c>
      <c r="B2906" s="1226" t="s">
        <v>52</v>
      </c>
      <c r="C2906" s="23">
        <v>46129</v>
      </c>
      <c r="F2906" s="11" t="s">
        <v>2540</v>
      </c>
      <c r="G2906" t="s">
        <v>1466</v>
      </c>
    </row>
    <row r="2907" spans="1:7">
      <c r="A2907" s="1225" t="s">
        <v>798</v>
      </c>
      <c r="B2907" s="1225" t="s">
        <v>52</v>
      </c>
      <c r="C2907" s="23">
        <v>46132</v>
      </c>
      <c r="D2907" s="11">
        <v>940</v>
      </c>
      <c r="G2907" t="s">
        <v>1466</v>
      </c>
    </row>
    <row r="2908" spans="1:7">
      <c r="A2908" s="1226" t="s">
        <v>818</v>
      </c>
      <c r="B2908" s="1226" t="s">
        <v>54</v>
      </c>
      <c r="C2908" s="23">
        <v>46132</v>
      </c>
      <c r="D2908" s="89">
        <v>1212</v>
      </c>
      <c r="G2908" t="s">
        <v>1466</v>
      </c>
    </row>
    <row r="2909" spans="1:7">
      <c r="A2909" s="1226" t="s">
        <v>816</v>
      </c>
      <c r="B2909" s="1226" t="s">
        <v>2541</v>
      </c>
      <c r="C2909" s="23">
        <v>46132</v>
      </c>
      <c r="E2909" s="250">
        <v>1268</v>
      </c>
      <c r="F2909" s="11" t="s">
        <v>2542</v>
      </c>
      <c r="G2909" t="s">
        <v>1466</v>
      </c>
    </row>
    <row r="2910" spans="1:7">
      <c r="A2910" s="1226" t="s">
        <v>792</v>
      </c>
      <c r="B2910" s="1226" t="s">
        <v>1468</v>
      </c>
      <c r="C2910" s="23">
        <v>46132</v>
      </c>
      <c r="F2910" s="11" t="s">
        <v>2543</v>
      </c>
      <c r="G2910" t="s">
        <v>1466</v>
      </c>
    </row>
    <row r="2911" spans="1:7">
      <c r="A2911" s="1226" t="s">
        <v>828</v>
      </c>
      <c r="B2911" s="1226" t="s">
        <v>2544</v>
      </c>
      <c r="C2911" s="23">
        <v>46132</v>
      </c>
      <c r="D2911" s="11">
        <v>572</v>
      </c>
      <c r="G2911" t="s">
        <v>1466</v>
      </c>
    </row>
    <row r="2912" spans="1:7">
      <c r="A2912" s="1226" t="s">
        <v>872</v>
      </c>
      <c r="B2912" s="1226" t="s">
        <v>1468</v>
      </c>
      <c r="C2912" s="23">
        <v>46132</v>
      </c>
      <c r="D2912" s="11">
        <v>288</v>
      </c>
      <c r="G2912" t="s">
        <v>1466</v>
      </c>
    </row>
    <row r="2913" spans="1:7">
      <c r="A2913" s="1225" t="s">
        <v>798</v>
      </c>
      <c r="B2913" s="1225" t="s">
        <v>52</v>
      </c>
      <c r="C2913" s="23">
        <v>46133</v>
      </c>
      <c r="D2913" s="89">
        <v>1575</v>
      </c>
      <c r="G2913" t="s">
        <v>1466</v>
      </c>
    </row>
    <row r="2914" spans="1:7">
      <c r="A2914" s="1226" t="s">
        <v>818</v>
      </c>
      <c r="B2914" s="1226" t="s">
        <v>54</v>
      </c>
      <c r="C2914" s="23">
        <v>46133</v>
      </c>
      <c r="D2914" s="11">
        <v>866</v>
      </c>
      <c r="G2914" t="s">
        <v>1466</v>
      </c>
    </row>
    <row r="2915" spans="1:7">
      <c r="A2915" s="1226" t="s">
        <v>792</v>
      </c>
      <c r="B2915" s="1226" t="s">
        <v>1468</v>
      </c>
      <c r="C2915" s="23">
        <v>46133</v>
      </c>
      <c r="D2915" s="11">
        <v>290</v>
      </c>
      <c r="G2915" t="s">
        <v>1466</v>
      </c>
    </row>
    <row r="2916" spans="1:7">
      <c r="A2916" s="1226" t="s">
        <v>792</v>
      </c>
      <c r="B2916" s="1226" t="s">
        <v>1468</v>
      </c>
      <c r="C2916" s="23">
        <v>46133</v>
      </c>
      <c r="D2916" s="11">
        <v>477</v>
      </c>
      <c r="G2916" t="s">
        <v>1466</v>
      </c>
    </row>
    <row r="2917" spans="1:7">
      <c r="A2917" s="1226" t="s">
        <v>828</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868</v>
      </c>
      <c r="B2920" s="240" t="s">
        <v>2545</v>
      </c>
      <c r="C2920" s="23">
        <v>46133</v>
      </c>
      <c r="D2920" s="89">
        <v>3749</v>
      </c>
      <c r="G2920" t="s">
        <v>1466</v>
      </c>
    </row>
    <row r="2921" spans="1:7">
      <c r="A2921" s="240" t="s">
        <v>855</v>
      </c>
      <c r="B2921" s="240" t="s">
        <v>856</v>
      </c>
      <c r="C2921" s="23">
        <v>46134</v>
      </c>
      <c r="D2921" s="11">
        <v>390</v>
      </c>
      <c r="G2921" t="s">
        <v>1466</v>
      </c>
    </row>
    <row r="2922" spans="1:7">
      <c r="A2922" s="244" t="s">
        <v>859</v>
      </c>
      <c r="B2922" s="244" t="s">
        <v>856</v>
      </c>
      <c r="C2922" s="23">
        <v>46134</v>
      </c>
      <c r="D2922" s="11">
        <v>454</v>
      </c>
      <c r="G2922" t="s">
        <v>1466</v>
      </c>
    </row>
    <row r="2923" spans="1:7">
      <c r="A2923" s="1225" t="s">
        <v>798</v>
      </c>
      <c r="B2923" s="1225" t="s">
        <v>52</v>
      </c>
      <c r="C2923" s="23">
        <v>46134</v>
      </c>
      <c r="D2923" s="11">
        <v>507</v>
      </c>
      <c r="G2923" t="s">
        <v>1466</v>
      </c>
    </row>
    <row r="2924" spans="1:7">
      <c r="A2924" s="1226" t="s">
        <v>818</v>
      </c>
      <c r="B2924" s="1226" t="s">
        <v>54</v>
      </c>
      <c r="C2924" s="23">
        <v>46134</v>
      </c>
      <c r="D2924" s="11">
        <v>969</v>
      </c>
      <c r="G2924" t="s">
        <v>1466</v>
      </c>
    </row>
    <row r="2925" spans="1:7">
      <c r="A2925" s="1226" t="s">
        <v>792</v>
      </c>
      <c r="B2925" s="1226" t="s">
        <v>1468</v>
      </c>
      <c r="C2925" s="23">
        <v>46134</v>
      </c>
      <c r="D2925" s="11">
        <v>183</v>
      </c>
      <c r="G2925" t="s">
        <v>1466</v>
      </c>
    </row>
    <row r="2926" spans="1:7">
      <c r="A2926" s="1226" t="s">
        <v>792</v>
      </c>
      <c r="B2926" s="1226" t="s">
        <v>1468</v>
      </c>
      <c r="C2926" s="23">
        <v>46134</v>
      </c>
      <c r="D2926" s="11">
        <v>596</v>
      </c>
      <c r="G2926" t="s">
        <v>1466</v>
      </c>
    </row>
    <row r="2927" spans="1:7">
      <c r="A2927" s="477" t="s">
        <v>828</v>
      </c>
      <c r="B2927" s="477" t="s">
        <v>54</v>
      </c>
      <c r="C2927" s="23">
        <v>46134</v>
      </c>
      <c r="D2927" s="89">
        <v>1009</v>
      </c>
      <c r="G2927" t="s">
        <v>1466</v>
      </c>
    </row>
    <row r="2928" spans="1:7">
      <c r="A2928" s="240" t="s">
        <v>771</v>
      </c>
      <c r="B2928" s="240" t="s">
        <v>2545</v>
      </c>
      <c r="C2928" s="23">
        <v>46134</v>
      </c>
      <c r="D2928" s="11">
        <v>544</v>
      </c>
      <c r="G2928" t="s">
        <v>1466</v>
      </c>
    </row>
    <row r="2929" spans="1:7">
      <c r="A2929" s="240" t="s">
        <v>855</v>
      </c>
      <c r="B2929" s="240" t="s">
        <v>856</v>
      </c>
      <c r="C2929" s="23">
        <v>46135</v>
      </c>
      <c r="F2929" s="1229" t="s">
        <v>2546</v>
      </c>
      <c r="G2929" t="s">
        <v>1466</v>
      </c>
    </row>
    <row r="2930" spans="1:7">
      <c r="A2930" s="244" t="s">
        <v>859</v>
      </c>
      <c r="B2930" s="244" t="s">
        <v>856</v>
      </c>
      <c r="C2930" s="23">
        <v>46135</v>
      </c>
      <c r="D2930" s="11">
        <v>285</v>
      </c>
      <c r="G2930" t="s">
        <v>1466</v>
      </c>
    </row>
    <row r="2931" spans="1:7">
      <c r="A2931" s="1225" t="s">
        <v>798</v>
      </c>
      <c r="B2931" s="1225" t="s">
        <v>52</v>
      </c>
      <c r="C2931" s="23">
        <v>46135</v>
      </c>
      <c r="F2931" s="1230" t="s">
        <v>1958</v>
      </c>
      <c r="G2931" t="s">
        <v>1466</v>
      </c>
    </row>
    <row r="2932" spans="1:7">
      <c r="A2932" s="1226" t="s">
        <v>806</v>
      </c>
      <c r="B2932" s="1226" t="s">
        <v>52</v>
      </c>
      <c r="C2932" s="23">
        <v>46135</v>
      </c>
      <c r="D2932" s="89">
        <v>2434</v>
      </c>
      <c r="G2932" t="s">
        <v>1466</v>
      </c>
    </row>
    <row r="2933" spans="1:7">
      <c r="A2933" s="1226" t="s">
        <v>818</v>
      </c>
      <c r="B2933" s="1226" t="s">
        <v>54</v>
      </c>
      <c r="C2933" s="23">
        <v>46135</v>
      </c>
      <c r="D2933" s="11">
        <v>262</v>
      </c>
      <c r="G2933" t="s">
        <v>1466</v>
      </c>
    </row>
    <row r="2934" spans="1:7">
      <c r="A2934" s="1226" t="s">
        <v>792</v>
      </c>
      <c r="B2934" s="1226" t="s">
        <v>1468</v>
      </c>
      <c r="C2934" s="23">
        <v>46135</v>
      </c>
      <c r="D2934" s="11">
        <v>130</v>
      </c>
      <c r="F2934" s="11" t="s">
        <v>1608</v>
      </c>
      <c r="G2934" t="s">
        <v>1466</v>
      </c>
    </row>
    <row r="2935" spans="1:7">
      <c r="A2935" s="477" t="s">
        <v>828</v>
      </c>
      <c r="B2935" s="477" t="s">
        <v>54</v>
      </c>
      <c r="C2935" s="23">
        <v>46135</v>
      </c>
      <c r="D2935" s="11">
        <v>770</v>
      </c>
      <c r="G2935" t="s">
        <v>1466</v>
      </c>
    </row>
    <row r="2936" spans="1:7">
      <c r="A2936" s="240" t="s">
        <v>771</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855</v>
      </c>
      <c r="B2938" s="240" t="s">
        <v>856</v>
      </c>
      <c r="C2938" s="23">
        <v>46136</v>
      </c>
      <c r="D2938" s="11">
        <v>8</v>
      </c>
      <c r="F2938" s="11" t="s">
        <v>2448</v>
      </c>
      <c r="G2938" t="s">
        <v>1466</v>
      </c>
    </row>
    <row r="2939" spans="1:7">
      <c r="A2939" s="244" t="s">
        <v>859</v>
      </c>
      <c r="B2939" s="244" t="s">
        <v>856</v>
      </c>
      <c r="C2939" s="23">
        <v>46136</v>
      </c>
      <c r="D2939" s="11">
        <v>33</v>
      </c>
      <c r="F2939" s="11" t="s">
        <v>2547</v>
      </c>
      <c r="G2939" t="s">
        <v>1466</v>
      </c>
    </row>
    <row r="2940" spans="1:7">
      <c r="A2940" s="1225" t="s">
        <v>803</v>
      </c>
      <c r="B2940" s="1225" t="s">
        <v>54</v>
      </c>
      <c r="C2940" s="23">
        <v>46136</v>
      </c>
      <c r="D2940" s="89">
        <v>1587</v>
      </c>
      <c r="F2940" s="11" t="s">
        <v>2548</v>
      </c>
      <c r="G2940" t="s">
        <v>1466</v>
      </c>
    </row>
    <row r="2941" spans="1:7">
      <c r="A2941" s="1226" t="s">
        <v>798</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828</v>
      </c>
      <c r="B2945" s="1226" t="s">
        <v>54</v>
      </c>
      <c r="C2945" s="23">
        <v>46136</v>
      </c>
      <c r="E2945" s="250">
        <v>3306</v>
      </c>
      <c r="F2945" s="11" t="s">
        <v>2551</v>
      </c>
      <c r="G2945" t="s">
        <v>1466</v>
      </c>
    </row>
    <row r="2946" spans="1:7">
      <c r="A2946" s="1227" t="s">
        <v>850</v>
      </c>
      <c r="B2946" s="1226" t="s">
        <v>469</v>
      </c>
      <c r="C2946" s="23">
        <v>46136</v>
      </c>
      <c r="D2946" s="250">
        <v>1085</v>
      </c>
      <c r="E2946" s="250"/>
      <c r="G2946" t="s">
        <v>1466</v>
      </c>
    </row>
    <row r="2947" spans="1:7">
      <c r="A2947" s="240" t="s">
        <v>771</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855</v>
      </c>
      <c r="B2949" s="240" t="s">
        <v>856</v>
      </c>
      <c r="C2949" s="23">
        <v>46139</v>
      </c>
      <c r="D2949" s="11">
        <v>615</v>
      </c>
      <c r="G2949" t="s">
        <v>1466</v>
      </c>
    </row>
    <row r="2950" spans="1:7">
      <c r="A2950" s="244" t="s">
        <v>859</v>
      </c>
      <c r="B2950" s="244" t="s">
        <v>856</v>
      </c>
      <c r="C2950" s="23">
        <v>46139</v>
      </c>
      <c r="D2950" s="11">
        <v>327</v>
      </c>
      <c r="G2950" t="s">
        <v>1466</v>
      </c>
    </row>
    <row r="2951" spans="1:7">
      <c r="A2951" s="1225" t="s">
        <v>803</v>
      </c>
      <c r="B2951" s="1225" t="s">
        <v>54</v>
      </c>
      <c r="C2951" s="23">
        <v>46139</v>
      </c>
      <c r="D2951" s="89">
        <v>1339</v>
      </c>
      <c r="G2951" t="s">
        <v>1466</v>
      </c>
    </row>
    <row r="2952" spans="1:7">
      <c r="A2952" s="1226" t="s">
        <v>798</v>
      </c>
      <c r="B2952" s="1226" t="s">
        <v>52</v>
      </c>
      <c r="C2952" s="23">
        <v>46139</v>
      </c>
      <c r="D2952" s="11">
        <v>864</v>
      </c>
      <c r="G2952" t="s">
        <v>1466</v>
      </c>
    </row>
    <row r="2953" spans="1:7">
      <c r="A2953" s="1226" t="s">
        <v>821</v>
      </c>
      <c r="B2953" s="1226" t="s">
        <v>1468</v>
      </c>
      <c r="C2953" s="23">
        <v>46139</v>
      </c>
      <c r="D2953" s="11">
        <v>245</v>
      </c>
      <c r="G2953" t="s">
        <v>1466</v>
      </c>
    </row>
    <row r="2954" spans="1:7">
      <c r="A2954" s="1227" t="s">
        <v>850</v>
      </c>
      <c r="B2954" s="1226" t="s">
        <v>469</v>
      </c>
      <c r="C2954" s="23">
        <v>46139</v>
      </c>
      <c r="F2954" s="1230" t="s">
        <v>2066</v>
      </c>
      <c r="G2954" t="s">
        <v>1466</v>
      </c>
    </row>
    <row r="2955" spans="1:7">
      <c r="A2955" s="240" t="s">
        <v>771</v>
      </c>
      <c r="B2955" s="240" t="s">
        <v>2545</v>
      </c>
      <c r="C2955" s="23">
        <v>46139</v>
      </c>
      <c r="D2955" s="89">
        <v>1246</v>
      </c>
      <c r="G2955" t="s">
        <v>1466</v>
      </c>
    </row>
    <row r="2956" spans="1:7">
      <c r="A2956" s="240" t="s">
        <v>855</v>
      </c>
      <c r="B2956" s="240" t="s">
        <v>856</v>
      </c>
      <c r="C2956" s="23">
        <v>46140</v>
      </c>
      <c r="D2956" s="11">
        <v>349</v>
      </c>
      <c r="G2956" t="s">
        <v>1466</v>
      </c>
    </row>
    <row r="2957" spans="1:7">
      <c r="A2957" s="244" t="s">
        <v>859</v>
      </c>
      <c r="B2957" s="244" t="s">
        <v>856</v>
      </c>
      <c r="C2957" s="23">
        <v>46140</v>
      </c>
      <c r="D2957" s="11">
        <v>269</v>
      </c>
      <c r="G2957" t="s">
        <v>1466</v>
      </c>
    </row>
    <row r="2958" spans="1:7">
      <c r="A2958" s="1416" t="s">
        <v>792</v>
      </c>
      <c r="B2958" s="1419" t="s">
        <v>1468</v>
      </c>
      <c r="C2958" s="23">
        <v>46140</v>
      </c>
      <c r="D2958" s="11">
        <v>276</v>
      </c>
      <c r="G2958" t="s">
        <v>1466</v>
      </c>
    </row>
    <row r="2959" spans="1:7">
      <c r="A2959" s="1416" t="s">
        <v>803</v>
      </c>
      <c r="B2959" s="1420" t="s">
        <v>2552</v>
      </c>
      <c r="C2959" s="23">
        <v>46140</v>
      </c>
      <c r="D2959" s="11">
        <v>857</v>
      </c>
      <c r="G2959" t="s">
        <v>1466</v>
      </c>
    </row>
    <row r="2960" spans="1:7">
      <c r="A2960" s="1416" t="s">
        <v>798</v>
      </c>
      <c r="B2960" s="1420" t="s">
        <v>52</v>
      </c>
      <c r="C2960" s="23">
        <v>46140</v>
      </c>
      <c r="D2960" s="89">
        <v>674</v>
      </c>
      <c r="G2960" t="s">
        <v>1466</v>
      </c>
    </row>
    <row r="2961" spans="1:7">
      <c r="A2961" s="1418" t="s">
        <v>795</v>
      </c>
      <c r="B2961" s="1417" t="s">
        <v>2552</v>
      </c>
      <c r="C2961" s="23">
        <v>46140</v>
      </c>
      <c r="D2961" s="89">
        <v>2304</v>
      </c>
      <c r="G2961" t="s">
        <v>1466</v>
      </c>
    </row>
    <row r="2962" spans="1:7">
      <c r="A2962" s="1418" t="s">
        <v>821</v>
      </c>
      <c r="B2962" s="1417" t="s">
        <v>1468</v>
      </c>
      <c r="C2962" s="23">
        <v>46140</v>
      </c>
      <c r="E2962" s="74">
        <v>315</v>
      </c>
      <c r="F2962" s="11" t="s">
        <v>1903</v>
      </c>
      <c r="G2962" t="s">
        <v>1466</v>
      </c>
    </row>
    <row r="2963" spans="1:7">
      <c r="A2963" s="240" t="s">
        <v>773</v>
      </c>
      <c r="B2963" s="240" t="s">
        <v>2545</v>
      </c>
      <c r="C2963" s="23">
        <v>46140</v>
      </c>
      <c r="D2963" s="11">
        <v>540</v>
      </c>
      <c r="G2963" t="s">
        <v>1466</v>
      </c>
    </row>
    <row r="2964" spans="1:7">
      <c r="A2964" s="240" t="s">
        <v>773</v>
      </c>
      <c r="B2964" s="240" t="s">
        <v>2545</v>
      </c>
      <c r="C2964" s="23">
        <v>46140</v>
      </c>
      <c r="D2964" s="11">
        <v>168</v>
      </c>
      <c r="G2964" t="s">
        <v>1466</v>
      </c>
    </row>
    <row r="2965" spans="1:7">
      <c r="A2965" s="240" t="s">
        <v>866</v>
      </c>
      <c r="B2965" s="240" t="s">
        <v>1186</v>
      </c>
      <c r="C2965" s="23">
        <v>46141</v>
      </c>
      <c r="D2965" s="11">
        <v>440</v>
      </c>
      <c r="G2965" t="s">
        <v>1466</v>
      </c>
    </row>
    <row r="2966" spans="1:7">
      <c r="A2966" s="244" t="s">
        <v>859</v>
      </c>
      <c r="B2966" s="244" t="s">
        <v>856</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803</v>
      </c>
      <c r="B2969" s="1226" t="s">
        <v>54</v>
      </c>
      <c r="C2969" s="23">
        <v>46141</v>
      </c>
      <c r="D2969" s="11">
        <v>32</v>
      </c>
      <c r="F2969" s="11" t="s">
        <v>2553</v>
      </c>
      <c r="G2969" t="s">
        <v>1466</v>
      </c>
    </row>
    <row r="2970" spans="1:7">
      <c r="A2970" s="1226" t="s">
        <v>801</v>
      </c>
      <c r="B2970" s="1226" t="s">
        <v>54</v>
      </c>
      <c r="C2970" s="23">
        <v>46141</v>
      </c>
      <c r="D2970" s="11">
        <v>947</v>
      </c>
      <c r="G2970" t="s">
        <v>1466</v>
      </c>
    </row>
    <row r="2971" spans="1:7">
      <c r="A2971" s="1226" t="s">
        <v>806</v>
      </c>
      <c r="B2971" s="1226" t="s">
        <v>52</v>
      </c>
      <c r="C2971" s="23">
        <v>46141</v>
      </c>
      <c r="D2971" s="89">
        <v>1012</v>
      </c>
      <c r="G2971" t="s">
        <v>1466</v>
      </c>
    </row>
    <row r="2972" spans="1:7">
      <c r="A2972" s="1226" t="s">
        <v>795</v>
      </c>
      <c r="B2972" s="1226" t="s">
        <v>54</v>
      </c>
      <c r="C2972" s="23">
        <v>46141</v>
      </c>
      <c r="D2972" s="89">
        <v>1216</v>
      </c>
      <c r="G2972" t="s">
        <v>1466</v>
      </c>
    </row>
    <row r="2973" spans="1:7">
      <c r="A2973" s="1226" t="s">
        <v>798</v>
      </c>
      <c r="B2973" s="1226" t="s">
        <v>52</v>
      </c>
      <c r="C2973" s="23">
        <v>46141</v>
      </c>
      <c r="D2973" s="11">
        <v>724</v>
      </c>
      <c r="G2973" t="s">
        <v>1466</v>
      </c>
    </row>
    <row r="2974" spans="1:7">
      <c r="A2974" s="240" t="s">
        <v>773</v>
      </c>
      <c r="B2974" s="240" t="s">
        <v>2545</v>
      </c>
      <c r="C2974" s="23">
        <v>46141</v>
      </c>
      <c r="D2974" s="11">
        <v>697</v>
      </c>
      <c r="G2974" t="s">
        <v>1466</v>
      </c>
    </row>
    <row r="2975" spans="1:7">
      <c r="A2975" s="240" t="s">
        <v>859</v>
      </c>
      <c r="B2975" s="240" t="s">
        <v>856</v>
      </c>
      <c r="C2975" s="23">
        <v>46142</v>
      </c>
      <c r="D2975" s="11">
        <v>451</v>
      </c>
      <c r="F2975" s="11" t="s">
        <v>1629</v>
      </c>
      <c r="G2975" t="s">
        <v>1466</v>
      </c>
    </row>
    <row r="2976" spans="1:7">
      <c r="A2976" s="244" t="s">
        <v>859</v>
      </c>
      <c r="B2976" s="244" t="s">
        <v>58</v>
      </c>
      <c r="C2976" s="23">
        <v>46142</v>
      </c>
      <c r="E2976" s="250">
        <v>2984</v>
      </c>
      <c r="F2976" s="11" t="s">
        <v>2554</v>
      </c>
      <c r="G2976" t="s">
        <v>1466</v>
      </c>
    </row>
    <row r="2977" spans="1:7">
      <c r="A2977" s="244" t="s">
        <v>855</v>
      </c>
      <c r="B2977" s="244" t="s">
        <v>58</v>
      </c>
      <c r="C2977" s="23">
        <v>46142</v>
      </c>
      <c r="E2977" s="250">
        <v>1662</v>
      </c>
      <c r="F2977" s="11" t="s">
        <v>2555</v>
      </c>
      <c r="G2977" t="s">
        <v>1466</v>
      </c>
    </row>
    <row r="2978" spans="1:7">
      <c r="A2978" s="240" t="s">
        <v>866</v>
      </c>
      <c r="B2978" s="240" t="s">
        <v>1186</v>
      </c>
      <c r="C2978" s="23">
        <v>46142</v>
      </c>
      <c r="F2978" s="11" t="s">
        <v>1550</v>
      </c>
      <c r="G2978" t="s">
        <v>1466</v>
      </c>
    </row>
    <row r="2979" spans="1:7">
      <c r="A2979" s="1225" t="s">
        <v>792</v>
      </c>
      <c r="B2979" s="1225" t="s">
        <v>1468</v>
      </c>
      <c r="C2979" s="23">
        <v>46142</v>
      </c>
      <c r="D2979" s="11">
        <v>285</v>
      </c>
      <c r="G2979" t="s">
        <v>1466</v>
      </c>
    </row>
    <row r="2980" spans="1:7">
      <c r="A2980" s="1226" t="s">
        <v>792</v>
      </c>
      <c r="B2980" s="1226" t="s">
        <v>1468</v>
      </c>
      <c r="C2980" s="23">
        <v>46142</v>
      </c>
      <c r="D2980" s="11">
        <v>140</v>
      </c>
      <c r="F2980" s="11" t="s">
        <v>1596</v>
      </c>
      <c r="G2980" t="s">
        <v>1466</v>
      </c>
    </row>
    <row r="2981" spans="1:7">
      <c r="A2981" s="1226" t="s">
        <v>801</v>
      </c>
      <c r="B2981" s="1226" t="s">
        <v>54</v>
      </c>
      <c r="C2981" s="23">
        <v>46142</v>
      </c>
      <c r="D2981" s="89">
        <v>1381</v>
      </c>
      <c r="G2981" t="s">
        <v>1466</v>
      </c>
    </row>
    <row r="2982" spans="1:7">
      <c r="A2982" s="1427" t="s">
        <v>850</v>
      </c>
      <c r="B2982" s="1226" t="s">
        <v>469</v>
      </c>
      <c r="C2982" s="23">
        <v>46142</v>
      </c>
      <c r="D2982" s="89">
        <v>2018</v>
      </c>
      <c r="G2982" t="s">
        <v>1466</v>
      </c>
    </row>
    <row r="2983" spans="1:7">
      <c r="A2983" s="1225" t="s">
        <v>795</v>
      </c>
      <c r="B2983" s="1226" t="s">
        <v>54</v>
      </c>
      <c r="C2983" s="23">
        <v>46142</v>
      </c>
      <c r="D2983" s="89">
        <v>2932</v>
      </c>
      <c r="G2983" t="s">
        <v>1466</v>
      </c>
    </row>
    <row r="2984" spans="1:7">
      <c r="A2984" s="1226" t="s">
        <v>798</v>
      </c>
      <c r="B2984" s="1226" t="s">
        <v>52</v>
      </c>
      <c r="C2984" s="23">
        <v>46142</v>
      </c>
      <c r="D2984" s="11">
        <v>165</v>
      </c>
      <c r="G2984" t="s">
        <v>1466</v>
      </c>
    </row>
    <row r="2985" spans="1:7">
      <c r="A2985" s="240" t="s">
        <v>866</v>
      </c>
      <c r="B2985" s="240" t="s">
        <v>856</v>
      </c>
      <c r="C2985" s="23">
        <v>46143</v>
      </c>
      <c r="D2985" s="11">
        <v>549</v>
      </c>
      <c r="G2985" t="s">
        <v>2556</v>
      </c>
    </row>
    <row r="2986" spans="1:7">
      <c r="A2986" s="1225" t="s">
        <v>792</v>
      </c>
      <c r="B2986" s="1225" t="s">
        <v>1468</v>
      </c>
      <c r="C2986" s="23">
        <v>46143</v>
      </c>
      <c r="F2986" s="11" t="s">
        <v>1689</v>
      </c>
      <c r="G2986" t="s">
        <v>2556</v>
      </c>
    </row>
    <row r="2987" spans="1:7">
      <c r="A2987" s="1226" t="s">
        <v>850</v>
      </c>
      <c r="B2987" s="1226" t="s">
        <v>469</v>
      </c>
      <c r="C2987" s="23">
        <v>46143</v>
      </c>
      <c r="D2987" s="89">
        <v>1563</v>
      </c>
      <c r="G2987" t="s">
        <v>2556</v>
      </c>
    </row>
    <row r="2988" spans="1:7">
      <c r="A2988" s="240" t="s">
        <v>866</v>
      </c>
      <c r="B2988" s="240" t="s">
        <v>856</v>
      </c>
      <c r="C2988" s="23">
        <v>46146</v>
      </c>
      <c r="D2988" s="11">
        <v>847</v>
      </c>
      <c r="G2988" t="s">
        <v>2556</v>
      </c>
    </row>
    <row r="2989" spans="1:7">
      <c r="A2989" s="1225" t="s">
        <v>795</v>
      </c>
      <c r="B2989" s="1225" t="s">
        <v>54</v>
      </c>
      <c r="C2989" s="23">
        <v>46146</v>
      </c>
      <c r="D2989" s="11">
        <v>350</v>
      </c>
      <c r="G2989" t="s">
        <v>2556</v>
      </c>
    </row>
    <row r="2990" spans="1:7">
      <c r="A2990" s="1226" t="s">
        <v>801</v>
      </c>
      <c r="B2990" s="1226" t="s">
        <v>54</v>
      </c>
      <c r="C2990" s="23">
        <v>46146</v>
      </c>
      <c r="D2990" s="11">
        <v>897</v>
      </c>
      <c r="G2990" t="s">
        <v>2556</v>
      </c>
    </row>
    <row r="2991" spans="1:7">
      <c r="A2991" s="1226" t="s">
        <v>806</v>
      </c>
      <c r="B2991" s="1226" t="s">
        <v>52</v>
      </c>
      <c r="C2991" s="23">
        <v>46146</v>
      </c>
      <c r="D2991" s="11">
        <v>757</v>
      </c>
      <c r="G2991" t="s">
        <v>2556</v>
      </c>
    </row>
    <row r="2992" spans="1:7">
      <c r="A2992" s="1226" t="s">
        <v>850</v>
      </c>
      <c r="B2992" s="1226" t="s">
        <v>2557</v>
      </c>
      <c r="C2992" s="23">
        <v>46146</v>
      </c>
      <c r="D2992" s="11">
        <v>699</v>
      </c>
      <c r="G2992" t="s">
        <v>2556</v>
      </c>
    </row>
    <row r="2993" spans="1:7">
      <c r="A2993" s="240" t="s">
        <v>866</v>
      </c>
      <c r="B2993" s="240" t="s">
        <v>856</v>
      </c>
      <c r="C2993" s="23">
        <v>46147</v>
      </c>
      <c r="D2993" s="11">
        <v>555</v>
      </c>
      <c r="G2993" t="s">
        <v>2556</v>
      </c>
    </row>
    <row r="2994" spans="1:7">
      <c r="A2994" s="1225" t="s">
        <v>792</v>
      </c>
      <c r="B2994" s="1225" t="s">
        <v>1468</v>
      </c>
      <c r="C2994" s="23">
        <v>46147</v>
      </c>
      <c r="D2994" s="11">
        <v>110</v>
      </c>
      <c r="G2994" t="s">
        <v>2556</v>
      </c>
    </row>
    <row r="2995" spans="1:7">
      <c r="A2995" s="1226" t="s">
        <v>602</v>
      </c>
      <c r="B2995" s="1226" t="s">
        <v>54</v>
      </c>
      <c r="C2995" s="23">
        <v>46147</v>
      </c>
      <c r="D2995" s="11">
        <v>473</v>
      </c>
      <c r="G2995" t="s">
        <v>2556</v>
      </c>
    </row>
    <row r="2996" spans="1:7">
      <c r="A2996" s="1226" t="s">
        <v>801</v>
      </c>
      <c r="B2996" s="1226" t="s">
        <v>54</v>
      </c>
      <c r="C2996" s="23">
        <v>46147</v>
      </c>
      <c r="D2996" s="11">
        <v>408</v>
      </c>
      <c r="G2996" t="s">
        <v>2556</v>
      </c>
    </row>
    <row r="2997" spans="1:7">
      <c r="A2997" s="1226" t="s">
        <v>850</v>
      </c>
      <c r="B2997" s="1226" t="s">
        <v>2557</v>
      </c>
      <c r="C2997" s="23">
        <v>46147</v>
      </c>
      <c r="D2997" s="11">
        <v>463</v>
      </c>
      <c r="G2997" t="s">
        <v>2556</v>
      </c>
    </row>
    <row r="2998" spans="1:7">
      <c r="A2998" s="1226" t="s">
        <v>695</v>
      </c>
      <c r="B2998" s="1226" t="s">
        <v>54</v>
      </c>
      <c r="C2998" s="23">
        <v>46147</v>
      </c>
      <c r="D2998" s="89">
        <v>1174</v>
      </c>
      <c r="G2998" t="s">
        <v>2556</v>
      </c>
    </row>
    <row r="2999" spans="1:7">
      <c r="A2999" s="1226" t="s">
        <v>705</v>
      </c>
      <c r="B2999" s="1226" t="s">
        <v>1468</v>
      </c>
      <c r="C2999" s="23">
        <v>46147</v>
      </c>
      <c r="D2999" s="11">
        <v>521</v>
      </c>
      <c r="G2999" t="s">
        <v>2556</v>
      </c>
    </row>
    <row r="3000" spans="1:7">
      <c r="A3000" s="240" t="s">
        <v>866</v>
      </c>
      <c r="B3000" s="240" t="s">
        <v>856</v>
      </c>
      <c r="C3000" s="23">
        <v>46148</v>
      </c>
      <c r="D3000" s="11">
        <v>831</v>
      </c>
      <c r="G3000" t="s">
        <v>2556</v>
      </c>
    </row>
    <row r="3001" spans="1:7">
      <c r="A3001" s="1225" t="s">
        <v>818</v>
      </c>
      <c r="B3001" s="1225" t="s">
        <v>2384</v>
      </c>
      <c r="C3001" s="23">
        <v>46148</v>
      </c>
      <c r="E3001" s="250">
        <v>17400</v>
      </c>
      <c r="F3001" s="11" t="s">
        <v>2558</v>
      </c>
      <c r="G3001" t="s">
        <v>2556</v>
      </c>
    </row>
    <row r="3002" spans="1:7">
      <c r="A3002" s="1225" t="s">
        <v>818</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617</v>
      </c>
      <c r="B3004" s="1226" t="s">
        <v>52</v>
      </c>
      <c r="C3004" s="23">
        <v>46148</v>
      </c>
      <c r="D3004" s="11">
        <v>873</v>
      </c>
      <c r="G3004" t="s">
        <v>2556</v>
      </c>
    </row>
    <row r="3005" spans="1:7">
      <c r="A3005" s="1226" t="s">
        <v>850</v>
      </c>
      <c r="B3005" s="1226" t="s">
        <v>2557</v>
      </c>
      <c r="C3005" s="23">
        <v>46148</v>
      </c>
      <c r="D3005" s="11">
        <v>561</v>
      </c>
      <c r="G3005" t="s">
        <v>2556</v>
      </c>
    </row>
    <row r="3006" spans="1:7">
      <c r="A3006" s="1226" t="s">
        <v>695</v>
      </c>
      <c r="B3006" s="1226" t="s">
        <v>54</v>
      </c>
      <c r="C3006" s="23">
        <v>46148</v>
      </c>
      <c r="D3006" s="89">
        <v>1060</v>
      </c>
      <c r="G3006" t="s">
        <v>2556</v>
      </c>
    </row>
    <row r="3007" spans="1:7">
      <c r="A3007" s="1226" t="s">
        <v>705</v>
      </c>
      <c r="B3007" s="1226" t="s">
        <v>1468</v>
      </c>
      <c r="C3007" s="23">
        <v>46148</v>
      </c>
      <c r="D3007" s="11">
        <v>701</v>
      </c>
      <c r="G3007" t="s">
        <v>2556</v>
      </c>
    </row>
    <row r="3008" spans="1:7">
      <c r="A3008" s="240" t="s">
        <v>868</v>
      </c>
      <c r="B3008" s="240" t="s">
        <v>2545</v>
      </c>
      <c r="C3008" s="23">
        <v>46148</v>
      </c>
      <c r="D3008" s="11">
        <v>43</v>
      </c>
      <c r="F3008" s="11" t="s">
        <v>2560</v>
      </c>
      <c r="G3008" t="s">
        <v>2556</v>
      </c>
    </row>
    <row r="3009" spans="1:7">
      <c r="A3009" s="240" t="s">
        <v>773</v>
      </c>
      <c r="B3009" s="240" t="s">
        <v>2545</v>
      </c>
      <c r="C3009" s="23">
        <v>46148</v>
      </c>
      <c r="D3009" s="11">
        <v>140</v>
      </c>
      <c r="G3009" t="s">
        <v>2556</v>
      </c>
    </row>
    <row r="3010" spans="1:7">
      <c r="A3010" s="240" t="s">
        <v>866</v>
      </c>
      <c r="B3010" s="240" t="s">
        <v>856</v>
      </c>
      <c r="C3010" s="23">
        <v>46149</v>
      </c>
      <c r="F3010" s="1453" t="s">
        <v>2325</v>
      </c>
      <c r="G3010" t="s">
        <v>2556</v>
      </c>
    </row>
    <row r="3011" spans="1:7">
      <c r="A3011" s="1225" t="s">
        <v>602</v>
      </c>
      <c r="B3011" s="1225" t="s">
        <v>54</v>
      </c>
      <c r="C3011" s="23">
        <v>46149</v>
      </c>
      <c r="D3011" s="89">
        <v>1494</v>
      </c>
      <c r="G3011" t="s">
        <v>2556</v>
      </c>
    </row>
    <row r="3012" spans="1:7">
      <c r="A3012" s="1226" t="s">
        <v>617</v>
      </c>
      <c r="B3012" s="1226" t="s">
        <v>52</v>
      </c>
      <c r="C3012" s="23">
        <v>46149</v>
      </c>
      <c r="D3012" s="11">
        <v>449</v>
      </c>
      <c r="G3012" t="s">
        <v>2556</v>
      </c>
    </row>
    <row r="3013" spans="1:7">
      <c r="A3013" s="1226" t="s">
        <v>850</v>
      </c>
      <c r="B3013" s="1226" t="s">
        <v>2557</v>
      </c>
      <c r="C3013" s="23">
        <v>46149</v>
      </c>
      <c r="D3013" s="11">
        <v>129</v>
      </c>
      <c r="G3013" t="s">
        <v>2556</v>
      </c>
    </row>
    <row r="3014" spans="1:7">
      <c r="A3014" s="1227" t="s">
        <v>695</v>
      </c>
      <c r="B3014" s="1226" t="s">
        <v>54</v>
      </c>
      <c r="C3014" s="23">
        <v>46149</v>
      </c>
      <c r="D3014" s="11">
        <v>818</v>
      </c>
      <c r="G3014" t="s">
        <v>2556</v>
      </c>
    </row>
    <row r="3015" spans="1:7">
      <c r="A3015" s="1226" t="s">
        <v>1538</v>
      </c>
      <c r="B3015" s="1226" t="s">
        <v>2557</v>
      </c>
      <c r="C3015" s="23">
        <v>46149</v>
      </c>
      <c r="F3015" s="1454" t="s">
        <v>1744</v>
      </c>
      <c r="G3015" t="s">
        <v>2556</v>
      </c>
    </row>
    <row r="3016" spans="1:7">
      <c r="A3016" s="1226" t="s">
        <v>705</v>
      </c>
      <c r="B3016" s="1226" t="s">
        <v>1468</v>
      </c>
      <c r="C3016" s="23">
        <v>46149</v>
      </c>
      <c r="D3016" s="11">
        <v>707</v>
      </c>
      <c r="F3016" s="11" t="s">
        <v>1596</v>
      </c>
      <c r="G3016" t="s">
        <v>2556</v>
      </c>
    </row>
    <row r="3017" spans="1:7">
      <c r="A3017" s="1225" t="s">
        <v>795</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868</v>
      </c>
      <c r="B3019" s="240" t="s">
        <v>2545</v>
      </c>
      <c r="C3019" s="23">
        <v>46149</v>
      </c>
      <c r="D3019" s="11">
        <v>8</v>
      </c>
      <c r="F3019" s="11" t="s">
        <v>2563</v>
      </c>
      <c r="G3019" t="s">
        <v>2556</v>
      </c>
    </row>
    <row r="3020" spans="1:7">
      <c r="A3020" s="1225" t="s">
        <v>792</v>
      </c>
      <c r="B3020" s="1225" t="s">
        <v>2561</v>
      </c>
      <c r="C3020" s="23">
        <v>46150</v>
      </c>
      <c r="E3020" s="250">
        <v>7946</v>
      </c>
      <c r="F3020" s="11" t="s">
        <v>2564</v>
      </c>
      <c r="G3020" t="s">
        <v>2556</v>
      </c>
    </row>
    <row r="3021" spans="1:7">
      <c r="A3021" s="1227" t="s">
        <v>695</v>
      </c>
      <c r="B3021" s="1226" t="s">
        <v>54</v>
      </c>
      <c r="C3021" s="23">
        <v>46150</v>
      </c>
      <c r="D3021" s="11">
        <v>441</v>
      </c>
      <c r="G3021" t="s">
        <v>2556</v>
      </c>
    </row>
    <row r="3022" spans="1:7">
      <c r="A3022" s="1226" t="s">
        <v>1538</v>
      </c>
      <c r="B3022" s="1226" t="s">
        <v>2557</v>
      </c>
      <c r="C3022" s="23">
        <v>46150</v>
      </c>
      <c r="D3022" s="89">
        <v>1540</v>
      </c>
      <c r="G3022" t="s">
        <v>2556</v>
      </c>
    </row>
    <row r="3023" spans="1:7">
      <c r="A3023" s="1226" t="s">
        <v>705</v>
      </c>
      <c r="B3023" s="1226" t="s">
        <v>1468</v>
      </c>
      <c r="C3023" s="23">
        <v>46150</v>
      </c>
      <c r="D3023" s="11">
        <v>512</v>
      </c>
      <c r="G3023" t="s">
        <v>2556</v>
      </c>
    </row>
    <row r="3024" spans="1:7">
      <c r="A3024" s="1226" t="s">
        <v>705</v>
      </c>
      <c r="B3024" s="1237" t="s">
        <v>2561</v>
      </c>
      <c r="C3024" s="23">
        <v>46150</v>
      </c>
      <c r="E3024" s="250">
        <v>2142</v>
      </c>
      <c r="F3024" s="11" t="s">
        <v>2565</v>
      </c>
      <c r="G3024" t="s">
        <v>2556</v>
      </c>
    </row>
    <row r="3025" spans="1:7">
      <c r="A3025" s="240" t="s">
        <v>771</v>
      </c>
      <c r="B3025" s="240" t="s">
        <v>2545</v>
      </c>
      <c r="C3025" s="23">
        <v>46150</v>
      </c>
      <c r="D3025" s="11">
        <v>630</v>
      </c>
      <c r="G3025" t="s">
        <v>2556</v>
      </c>
    </row>
    <row r="3026" spans="1:7">
      <c r="A3026" s="1183" t="s">
        <v>866</v>
      </c>
      <c r="B3026" s="1183" t="s">
        <v>856</v>
      </c>
      <c r="C3026" s="23">
        <v>46153</v>
      </c>
      <c r="D3026" s="11">
        <v>217</v>
      </c>
      <c r="G3026" t="s">
        <v>2556</v>
      </c>
    </row>
    <row r="3027" spans="1:7">
      <c r="A3027" s="1237" t="s">
        <v>602</v>
      </c>
      <c r="B3027" s="1237" t="s">
        <v>54</v>
      </c>
      <c r="C3027" s="23">
        <v>46153</v>
      </c>
      <c r="D3027" s="89">
        <v>1070</v>
      </c>
      <c r="G3027" t="s">
        <v>2556</v>
      </c>
    </row>
    <row r="3028" spans="1:7">
      <c r="A3028" s="1457" t="s">
        <v>806</v>
      </c>
      <c r="B3028" s="1238" t="s">
        <v>52</v>
      </c>
      <c r="C3028" s="23">
        <v>46153</v>
      </c>
      <c r="D3028" s="89">
        <v>1627</v>
      </c>
      <c r="F3028" s="11" t="s">
        <v>2566</v>
      </c>
      <c r="G3028" t="s">
        <v>2556</v>
      </c>
    </row>
    <row r="3029" spans="1:7">
      <c r="A3029" s="1458" t="s">
        <v>620</v>
      </c>
      <c r="B3029" s="1460" t="s">
        <v>471</v>
      </c>
      <c r="C3029" s="23">
        <v>46153</v>
      </c>
      <c r="D3029" s="11">
        <v>525</v>
      </c>
      <c r="G3029" t="s">
        <v>2556</v>
      </c>
    </row>
    <row r="3030" spans="1:7">
      <c r="A3030" s="1459" t="s">
        <v>677</v>
      </c>
      <c r="B3030" s="1459" t="s">
        <v>2557</v>
      </c>
      <c r="C3030" s="23">
        <v>46153</v>
      </c>
      <c r="D3030" s="11">
        <v>483</v>
      </c>
      <c r="G3030" t="s">
        <v>2556</v>
      </c>
    </row>
    <row r="3031" spans="1:7">
      <c r="A3031" s="1460" t="s">
        <v>695</v>
      </c>
      <c r="B3031" s="1460" t="s">
        <v>54</v>
      </c>
      <c r="C3031" s="23">
        <v>46153</v>
      </c>
      <c r="F3031" s="1176" t="s">
        <v>1744</v>
      </c>
      <c r="G3031" t="s">
        <v>2556</v>
      </c>
    </row>
    <row r="3032" spans="1:7">
      <c r="A3032" s="1459" t="s">
        <v>705</v>
      </c>
      <c r="B3032" s="1459" t="s">
        <v>1468</v>
      </c>
      <c r="C3032" s="23">
        <v>46153</v>
      </c>
      <c r="F3032" s="1502" t="s">
        <v>1744</v>
      </c>
      <c r="G3032" t="s">
        <v>2556</v>
      </c>
    </row>
    <row r="3033" spans="1:7">
      <c r="A3033" s="1183" t="s">
        <v>771</v>
      </c>
      <c r="B3033" s="1183" t="s">
        <v>2545</v>
      </c>
      <c r="C3033" s="23">
        <v>46153</v>
      </c>
      <c r="D3033" s="11">
        <v>114</v>
      </c>
      <c r="F3033" s="1501"/>
      <c r="G3033" t="s">
        <v>2556</v>
      </c>
    </row>
    <row r="3034" spans="1:7">
      <c r="A3034" s="1183" t="s">
        <v>773</v>
      </c>
      <c r="B3034" s="1183" t="s">
        <v>2545</v>
      </c>
      <c r="C3034" s="23">
        <v>46153</v>
      </c>
      <c r="D3034" s="11">
        <v>763</v>
      </c>
      <c r="F3034" s="103"/>
      <c r="G3034" t="s">
        <v>2556</v>
      </c>
    </row>
    <row r="3035" spans="1:7">
      <c r="A3035" s="1225" t="s">
        <v>542</v>
      </c>
      <c r="B3035" s="1459" t="s">
        <v>1468</v>
      </c>
      <c r="C3035" s="23">
        <v>46154</v>
      </c>
      <c r="G3035" t="s">
        <v>2556</v>
      </c>
    </row>
    <row r="3036" spans="1:7">
      <c r="A3036" s="1225" t="s">
        <v>602</v>
      </c>
      <c r="B3036" s="1225" t="s">
        <v>54</v>
      </c>
      <c r="C3036" s="23">
        <v>46154</v>
      </c>
      <c r="D3036" s="11">
        <v>584</v>
      </c>
      <c r="G3036" t="s">
        <v>2556</v>
      </c>
    </row>
    <row r="3037" spans="1:7">
      <c r="A3037" s="1463" t="s">
        <v>620</v>
      </c>
      <c r="B3037" s="1226" t="s">
        <v>471</v>
      </c>
      <c r="C3037" s="23">
        <v>46154</v>
      </c>
      <c r="G3037" t="s">
        <v>2556</v>
      </c>
    </row>
    <row r="3038" spans="1:7">
      <c r="A3038" s="1227" t="s">
        <v>801</v>
      </c>
      <c r="B3038" s="1226" t="s">
        <v>54</v>
      </c>
      <c r="C3038" s="23">
        <v>46154</v>
      </c>
      <c r="D3038" s="89">
        <v>2700</v>
      </c>
      <c r="F3038" s="11" t="s">
        <v>2567</v>
      </c>
      <c r="G3038" t="s">
        <v>2556</v>
      </c>
    </row>
    <row r="3039" spans="1:7">
      <c r="A3039" s="1226" t="s">
        <v>695</v>
      </c>
      <c r="B3039" s="1226" t="s">
        <v>54</v>
      </c>
      <c r="C3039" s="23">
        <v>46154</v>
      </c>
      <c r="G3039" t="s">
        <v>2556</v>
      </c>
    </row>
    <row r="3040" spans="1:7">
      <c r="A3040" s="1227" t="s">
        <v>674</v>
      </c>
      <c r="B3040" s="1464" t="s">
        <v>2557</v>
      </c>
      <c r="C3040" s="23">
        <v>46154</v>
      </c>
      <c r="G3040" t="s">
        <v>2556</v>
      </c>
    </row>
    <row r="3041" spans="1:7">
      <c r="A3041" s="1183" t="s">
        <v>773</v>
      </c>
      <c r="B3041" s="1183" t="s">
        <v>2545</v>
      </c>
      <c r="C3041" s="23">
        <v>46154</v>
      </c>
      <c r="G3041"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4">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4">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4">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4">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4">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4">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4">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4">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4">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4">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4">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4">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4">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4">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4">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4">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4">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4">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4">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4">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4">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4">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4">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4">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4">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4">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4">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4">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FB-HLX375</v>
      </c>
      <c r="B72" s="942" t="str">
        <v>Bradenton</v>
      </c>
      <c r="C72" s="943">
        <v>46203</v>
      </c>
      <c r="D72" s="942">
        <v>0</v>
      </c>
      <c r="E72" s="942" t="str">
        <v>Received</v>
      </c>
      <c r="F72" s="942" t="str">
        <v>Yes</v>
      </c>
      <c r="G72" s="942">
        <v>36161.25</v>
      </c>
      <c r="H72" s="942" t="str">
        <v>Yes</v>
      </c>
      <c r="I72" s="942">
        <v>2885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4">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FB-HOE179</v>
      </c>
      <c r="B74" s="942" t="str">
        <v>Bradenton</v>
      </c>
      <c r="C74" s="943">
        <v>46040</v>
      </c>
      <c r="D74" s="942">
        <v>0</v>
      </c>
      <c r="E74" s="942" t="str">
        <v>Received</v>
      </c>
      <c r="F74" s="942" t="str">
        <v>Yes</v>
      </c>
      <c r="G74" s="942">
        <v>18171.599999999999</v>
      </c>
      <c r="H74" s="942" t="str">
        <v>Yes</v>
      </c>
      <c r="I74" s="942">
        <v>1514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4">
        <v>46103</v>
      </c>
      <c r="D75" s="271">
        <v>0</v>
      </c>
      <c r="E75" s="271" t="str">
        <v>Received</v>
      </c>
      <c r="F75" s="271" t="str">
        <v>Yes</v>
      </c>
      <c r="G75" s="271">
        <v>15002.75</v>
      </c>
      <c r="H75" s="271" t="str">
        <v>Yes</v>
      </c>
      <c r="I75" s="271">
        <v>1175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4">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4">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4">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4">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4">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4">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4">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4">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4">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4">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4">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4">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4">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4">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4">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4">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4">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4">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4">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4">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4">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4">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4">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4">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4">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4">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4">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4">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4">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4">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4">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4">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4">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4"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4"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4">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4">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4">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4">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4">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4">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4">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4">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4">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4">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4">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4">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4">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4">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4">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4">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4">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D-HSW416</v>
      </c>
      <c r="B131" s="942" t="str">
        <v>Kissimmee</v>
      </c>
      <c r="C131" s="943">
        <v>46127</v>
      </c>
      <c r="D131" s="942">
        <v>25</v>
      </c>
      <c r="E131" s="942" t="str">
        <v>Pending</v>
      </c>
      <c r="F131" s="942" t="str">
        <v>Yes</v>
      </c>
      <c r="G131" s="942">
        <v>33288</v>
      </c>
      <c r="H131" s="942" t="str">
        <v>Yes</v>
      </c>
      <c r="I131" s="942">
        <v>2790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4">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4">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4">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4">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4">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4">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4">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4">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4">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4">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4">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4">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4">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4">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4">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4">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4">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4">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4">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4">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4">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4">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D-HSW439</v>
      </c>
      <c r="B154" s="1178" t="str">
        <v>Kissimmee</v>
      </c>
      <c r="C154" s="1179">
        <v>46310</v>
      </c>
      <c r="D154" s="1178">
        <v>90</v>
      </c>
      <c r="E154" s="1178" t="str">
        <v>Pending</v>
      </c>
      <c r="F154" s="1178" t="str">
        <v>Yes</v>
      </c>
      <c r="G154" s="1178">
        <v>116020.5</v>
      </c>
      <c r="H154" s="1178" t="str">
        <v>Yes</v>
      </c>
      <c r="I154" s="1180">
        <v>9771</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D-HSW440</v>
      </c>
      <c r="B155" s="1178" t="str">
        <v>Kissimmee</v>
      </c>
      <c r="C155" s="1179">
        <v>46372</v>
      </c>
      <c r="D155" s="1178">
        <v>90</v>
      </c>
      <c r="E155" s="1178" t="str">
        <v>Pending</v>
      </c>
      <c r="F155" s="1178" t="str">
        <v>Yes</v>
      </c>
      <c r="G155" s="1178">
        <v>114306</v>
      </c>
      <c r="H155" s="1178" t="str">
        <v>Yes</v>
      </c>
      <c r="I155" s="1180">
        <v>9562</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D-HSW441</v>
      </c>
      <c r="B156" s="1178" t="str">
        <v>Kissimmee</v>
      </c>
      <c r="C156" s="1179">
        <v>46372</v>
      </c>
      <c r="D156" s="1178">
        <v>87</v>
      </c>
      <c r="E156" s="1178" t="str">
        <v>Pending</v>
      </c>
      <c r="F156" s="1178" t="str">
        <v>Yes</v>
      </c>
      <c r="G156" s="1178">
        <v>80784</v>
      </c>
      <c r="H156" s="1178" t="str">
        <v>Yes</v>
      </c>
      <c r="I156" s="1180">
        <v>6309</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D-HSW442</v>
      </c>
      <c r="B157" s="1178" t="str">
        <v>Kissimmee</v>
      </c>
      <c r="C157" s="1179">
        <v>46340</v>
      </c>
      <c r="D157" s="1178">
        <v>90</v>
      </c>
      <c r="E157" s="1178" t="str">
        <v>Pending</v>
      </c>
      <c r="F157" s="1178" t="str">
        <v>Yes</v>
      </c>
      <c r="G157" s="1178">
        <v>125540.85</v>
      </c>
      <c r="H157" s="1178" t="str">
        <v>Yes</v>
      </c>
      <c r="I157" s="1180">
        <v>10260</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D-HSW443</v>
      </c>
      <c r="B158" s="1178" t="str">
        <v>Kissimmee</v>
      </c>
      <c r="C158" s="1179">
        <v>46340</v>
      </c>
      <c r="D158" s="1178">
        <v>89</v>
      </c>
      <c r="E158" s="1178" t="str">
        <v>Pending</v>
      </c>
      <c r="F158" s="1178" t="str">
        <v>Yes</v>
      </c>
      <c r="G158" s="1178">
        <v>119327</v>
      </c>
      <c r="H158" s="1178" t="str">
        <v>Yes</v>
      </c>
      <c r="I158" s="1180">
        <v>10080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D-HSW444</v>
      </c>
      <c r="B159" s="1178" t="str">
        <v>Kissimmee</v>
      </c>
      <c r="C159" s="1179">
        <v>46340</v>
      </c>
      <c r="D159" s="1178">
        <v>76</v>
      </c>
      <c r="E159" s="1178" t="str">
        <v>Pending</v>
      </c>
      <c r="F159" s="1178" t="str">
        <v>Yes</v>
      </c>
      <c r="G159" s="1178">
        <v>85720</v>
      </c>
      <c r="H159" s="1178" t="str">
        <v>Yes</v>
      </c>
      <c r="I159" s="1180">
        <v>6859</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D-HSW445</v>
      </c>
      <c r="B160" s="1178" t="str">
        <v>Kissimmee</v>
      </c>
      <c r="C160" s="1179">
        <v>46340</v>
      </c>
      <c r="D160" s="1178">
        <v>84</v>
      </c>
      <c r="E160" s="1178" t="str">
        <v>Pending</v>
      </c>
      <c r="F160" s="1178" t="str">
        <v>Yes</v>
      </c>
      <c r="G160" s="1178">
        <v>75682</v>
      </c>
      <c r="H160" s="1178" t="str">
        <v>Yes</v>
      </c>
      <c r="I160" s="1180">
        <v>5873</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D-HSW446</v>
      </c>
      <c r="B161" s="1178" t="str">
        <v>Kissimmee</v>
      </c>
      <c r="C161" s="1179">
        <v>46340</v>
      </c>
      <c r="D161" s="1178">
        <v>55</v>
      </c>
      <c r="E161" s="1178" t="str">
        <v>Pending</v>
      </c>
      <c r="F161" s="1178" t="str">
        <v>Yes</v>
      </c>
      <c r="G161" s="1178">
        <v>60784</v>
      </c>
      <c r="H161" s="1178" t="str">
        <v>Yes</v>
      </c>
      <c r="I161" s="1180">
        <v>4945</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D-HSW447</v>
      </c>
      <c r="B162" s="1178" t="str">
        <v>Kissimmee</v>
      </c>
      <c r="C162" s="1179">
        <v>46248</v>
      </c>
      <c r="D162" s="1178">
        <v>54</v>
      </c>
      <c r="E162" s="1178" t="str">
        <v>Pending</v>
      </c>
      <c r="F162" s="1178" t="str">
        <v>Yes</v>
      </c>
      <c r="G162" s="1178">
        <v>52670</v>
      </c>
      <c r="H162" s="1178" t="str">
        <v>Yes</v>
      </c>
      <c r="I162" s="1180">
        <v>4275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D-HSW448</v>
      </c>
      <c r="B163" s="1178" t="str">
        <v>Kissimmee</v>
      </c>
      <c r="C163" s="1179">
        <v>46102</v>
      </c>
      <c r="D163" s="1178">
        <v>88</v>
      </c>
      <c r="E163" s="1178" t="str">
        <v>Pending</v>
      </c>
      <c r="F163" s="1178" t="str">
        <v>No</v>
      </c>
      <c r="G163" s="1178">
        <v>0</v>
      </c>
      <c r="H163" s="1178" t="str">
        <v>No</v>
      </c>
      <c r="I163" s="1180">
        <v>6378</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FB-HSW406</v>
      </c>
      <c r="B164" s="1178" t="str">
        <v>Kissimmee</v>
      </c>
      <c r="C164" s="1179">
        <v>46102</v>
      </c>
      <c r="D164" s="1178">
        <v>0</v>
      </c>
      <c r="E164" s="1178" t="str">
        <v>Pending</v>
      </c>
      <c r="F164" s="1178" t="str">
        <v>No</v>
      </c>
      <c r="G164" s="1178">
        <v>0</v>
      </c>
      <c r="H164" s="1178" t="str">
        <v>No</v>
      </c>
      <c r="I164" s="1180">
        <v>7373</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FB-HSW416</v>
      </c>
      <c r="B165" s="1178" t="str">
        <v>Kissimmee</v>
      </c>
      <c r="C165" s="1179">
        <v>46102</v>
      </c>
      <c r="D165" s="1178">
        <v>0</v>
      </c>
      <c r="E165" s="1178" t="str">
        <v>Pending</v>
      </c>
      <c r="F165" s="1178" t="str">
        <v>No</v>
      </c>
      <c r="G165" s="1178">
        <v>0</v>
      </c>
      <c r="H165" s="1178" t="str">
        <v>No</v>
      </c>
      <c r="I165" s="1180">
        <v>5781</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FB-HSW417</v>
      </c>
      <c r="B166" s="1178" t="str">
        <v>Kissimmee</v>
      </c>
      <c r="C166" s="1179">
        <v>46102</v>
      </c>
      <c r="D166" s="1178">
        <v>0</v>
      </c>
      <c r="E166" s="1178" t="str">
        <v>Pending</v>
      </c>
      <c r="F166" s="1178" t="str">
        <v>No</v>
      </c>
      <c r="G166" s="1178">
        <v>0</v>
      </c>
      <c r="H166" s="1178" t="str">
        <v>No</v>
      </c>
      <c r="I166" s="1180">
        <v>9051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FB-HSW419</v>
      </c>
      <c r="B167" s="1178" t="str">
        <v>Kissimmee</v>
      </c>
      <c r="C167" s="1179">
        <v>46102</v>
      </c>
      <c r="D167" s="1178">
        <v>0</v>
      </c>
      <c r="E167" s="1178" t="str">
        <v>Pending</v>
      </c>
      <c r="F167" s="1178" t="str">
        <v>No</v>
      </c>
      <c r="G167" s="1178">
        <v>0</v>
      </c>
      <c r="H167" s="1178" t="str">
        <v>No</v>
      </c>
      <c r="I167" s="1180">
        <v>7261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FB-HSW425</v>
      </c>
      <c r="B168" s="1178" t="str">
        <v>Kissimmee</v>
      </c>
      <c r="C168" s="1179">
        <v>46102</v>
      </c>
      <c r="D168" s="1178">
        <v>0</v>
      </c>
      <c r="E168" s="1178" t="str">
        <v>Pending</v>
      </c>
      <c r="F168" s="1178" t="str">
        <v>No</v>
      </c>
      <c r="G168" s="1178">
        <v>0</v>
      </c>
      <c r="H168" s="1178" t="str">
        <v>No</v>
      </c>
      <c r="I168" s="1180">
        <v>9638</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FB-HSW443</v>
      </c>
      <c r="B169" s="1178" t="str">
        <v>Kissimmee</v>
      </c>
      <c r="C169" s="1179">
        <v>46102</v>
      </c>
      <c r="D169" s="1178">
        <v>0</v>
      </c>
      <c r="E169" s="1178" t="str">
        <v>Pending</v>
      </c>
      <c r="F169" s="1178" t="str">
        <v>No</v>
      </c>
      <c r="G169" s="1178">
        <v>0</v>
      </c>
      <c r="H169" s="1178" t="str">
        <v>No</v>
      </c>
      <c r="I169" s="1180">
        <v>8746</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
      </c>
      <c r="B170" s="1178" t="str">
        <v/>
      </c>
      <c r="C170" s="1179" t="str">
        <v/>
      </c>
      <c r="D170" s="1178" t="str">
        <v/>
      </c>
      <c r="E170" s="1178" t="str">
        <v/>
      </c>
      <c r="F170" s="1178" t="str">
        <v/>
      </c>
      <c r="G170" s="1178" t="str">
        <v/>
      </c>
      <c r="H170" s="1178" t="str">
        <v/>
      </c>
      <c r="I170" s="1180" t="str">
        <v/>
      </c>
      <c r="J170" s="1180" t="str">
        <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Market 10 NTP Number</v>
      </c>
      <c r="B171" s="1178" t="str">
        <v>AREA</v>
      </c>
      <c r="C171" s="1179" t="str">
        <v>SOW TSD Date</v>
      </c>
      <c r="D171" s="1178" t="str">
        <v>HHP</v>
      </c>
      <c r="E171" s="1178" t="str">
        <v>Permit Status</v>
      </c>
      <c r="F171" s="1178" t="str">
        <v>SOW Received</v>
      </c>
      <c r="G171" s="1178" t="str">
        <v>SOW Estimated Cost</v>
      </c>
      <c r="H171" s="1178" t="str">
        <v>NTP Received</v>
      </c>
      <c r="I171" s="1180" t="str">
        <v>Footage UG</v>
      </c>
      <c r="J171" s="1180" t="str">
        <v xml:space="preserve">Fiber Placement and Splice Only Footage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D-HBR253</v>
      </c>
      <c r="B172" s="1178" t="str">
        <v>Miami</v>
      </c>
      <c r="C172" s="1179">
        <v>46388</v>
      </c>
      <c r="D172" s="1178">
        <v>55</v>
      </c>
      <c r="E172" s="1178" t="str">
        <v>Received</v>
      </c>
      <c r="F172" s="1178" t="str">
        <v>Yes</v>
      </c>
      <c r="G172" s="1178">
        <v>55435.9</v>
      </c>
      <c r="H172" s="1178" t="str">
        <v>Yes</v>
      </c>
      <c r="I172" s="1180">
        <v>4571</v>
      </c>
      <c r="J172" s="1180">
        <v>0</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D-HBR254</v>
      </c>
      <c r="B173" s="1178" t="str">
        <v>Miami</v>
      </c>
      <c r="C173" s="1179">
        <v>46388</v>
      </c>
      <c r="D173" s="1178">
        <v>71</v>
      </c>
      <c r="E173" s="1178" t="str">
        <v>Received</v>
      </c>
      <c r="F173" s="1178" t="str">
        <v>Yes</v>
      </c>
      <c r="G173" s="1178">
        <v>74320.899999999994</v>
      </c>
      <c r="H173" s="1178" t="str">
        <v>Yes</v>
      </c>
      <c r="I173" s="1180">
        <v>5990</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D-HBR255</v>
      </c>
      <c r="B174" s="1178" t="str">
        <v>Miami</v>
      </c>
      <c r="C174" s="1179">
        <v>46388</v>
      </c>
      <c r="D174" s="1178">
        <v>88</v>
      </c>
      <c r="E174" s="1178" t="str">
        <v>Received</v>
      </c>
      <c r="F174" s="1178" t="str">
        <v>Yes</v>
      </c>
      <c r="G174" s="1178">
        <v>88069</v>
      </c>
      <c r="H174" s="1178" t="str">
        <v>Yes</v>
      </c>
      <c r="I174" s="1180">
        <v>7242</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D-HBR256</v>
      </c>
      <c r="B175" s="1178" t="str">
        <v>Miami</v>
      </c>
      <c r="C175" s="1179">
        <v>46520</v>
      </c>
      <c r="D175" s="1178">
        <v>73</v>
      </c>
      <c r="E175" s="1178" t="str">
        <v>Received</v>
      </c>
      <c r="F175" s="1178" t="str">
        <v>Yes</v>
      </c>
      <c r="G175" s="1178">
        <v>99925.7</v>
      </c>
      <c r="H175" s="1178" t="str">
        <v>Yes</v>
      </c>
      <c r="I175" s="1180">
        <v>7660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D-HBR257</v>
      </c>
      <c r="B176" s="1178" t="str">
        <v>Miami</v>
      </c>
      <c r="C176" s="1179">
        <v>46203</v>
      </c>
      <c r="D176" s="1178">
        <v>87</v>
      </c>
      <c r="E176" s="1178" t="str">
        <v>Received</v>
      </c>
      <c r="F176" s="1178" t="str">
        <v>Yes</v>
      </c>
      <c r="G176" s="1178">
        <v>108458.4</v>
      </c>
      <c r="H176" s="1178" t="str">
        <v>Yes</v>
      </c>
      <c r="I176" s="1180">
        <v>8596</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D-HBR258</v>
      </c>
      <c r="B177" s="1178" t="str">
        <v>Miami</v>
      </c>
      <c r="C177" s="1179">
        <v>46388</v>
      </c>
      <c r="D177" s="1178">
        <v>70</v>
      </c>
      <c r="E177" s="1178" t="str">
        <v>Received</v>
      </c>
      <c r="F177" s="1178" t="str">
        <v>Yes</v>
      </c>
      <c r="G177" s="1178">
        <v>70105.25</v>
      </c>
      <c r="H177" s="1178" t="str">
        <v>Yes</v>
      </c>
      <c r="I177" s="1180">
        <v>5648</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D-HBR259</v>
      </c>
      <c r="B178" s="1178" t="str">
        <v>Miami</v>
      </c>
      <c r="C178" s="1179">
        <v>46388</v>
      </c>
      <c r="D178" s="1178">
        <v>77</v>
      </c>
      <c r="E178" s="1178" t="str">
        <v>Received</v>
      </c>
      <c r="F178" s="1178" t="str">
        <v>Yes</v>
      </c>
      <c r="G178" s="1178">
        <v>78047.350000000006</v>
      </c>
      <c r="H178" s="1178" t="str">
        <v>Yes</v>
      </c>
      <c r="I178" s="1180">
        <v>6238</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D-HBR260</v>
      </c>
      <c r="B179" s="1178" t="str">
        <v>Miami</v>
      </c>
      <c r="C179" s="1179">
        <v>46203</v>
      </c>
      <c r="D179" s="1178">
        <v>52</v>
      </c>
      <c r="E179" s="1178" t="str">
        <v>Received</v>
      </c>
      <c r="F179" s="1178" t="str">
        <v>Yes</v>
      </c>
      <c r="G179" s="1178">
        <v>91411.65</v>
      </c>
      <c r="H179" s="1178" t="str">
        <v>Yes</v>
      </c>
      <c r="I179" s="1180">
        <v>5926</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D-HBR261</v>
      </c>
      <c r="B180" s="1178" t="str">
        <v>Miami</v>
      </c>
      <c r="C180" s="1179">
        <v>46203</v>
      </c>
      <c r="D180" s="1178">
        <v>81</v>
      </c>
      <c r="E180" s="1178" t="str">
        <v>Received</v>
      </c>
      <c r="F180" s="1178" t="str">
        <v>Yes</v>
      </c>
      <c r="G180" s="1178">
        <v>105892.05</v>
      </c>
      <c r="H180" s="1178" t="str">
        <v>Yes</v>
      </c>
      <c r="I180" s="1180">
        <v>8641</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D-HBR262</v>
      </c>
      <c r="B181" s="1178" t="str">
        <v>Miami</v>
      </c>
      <c r="C181" s="1179">
        <v>46203</v>
      </c>
      <c r="D181" s="1178">
        <v>79</v>
      </c>
      <c r="E181" s="1178" t="str">
        <v>Received</v>
      </c>
      <c r="F181" s="1178" t="str">
        <v>Yes</v>
      </c>
      <c r="G181" s="1178">
        <v>88420</v>
      </c>
      <c r="H181" s="1178" t="str">
        <v>Yes</v>
      </c>
      <c r="I181" s="1180">
        <v>7502</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FB-HBR252</v>
      </c>
      <c r="B182" s="1178" t="str">
        <v>Miami</v>
      </c>
      <c r="C182" s="1179">
        <v>46203</v>
      </c>
      <c r="D182" s="1178">
        <v>0</v>
      </c>
      <c r="E182" s="1178" t="str">
        <v>Received</v>
      </c>
      <c r="F182" s="1178" t="str">
        <v>Yes</v>
      </c>
      <c r="G182" s="1178">
        <v>50239.7</v>
      </c>
      <c r="H182" s="1178" t="str">
        <v>Yes</v>
      </c>
      <c r="I182" s="1180">
        <v>3682</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c r="B183" s="1178"/>
      <c r="C183" s="1179"/>
      <c r="D183" s="1178"/>
      <c r="E183" s="1178"/>
      <c r="F183" s="1178"/>
      <c r="G183" s="1178"/>
      <c r="H183" s="1178"/>
      <c r="I183" s="1180"/>
      <c r="J183" s="1180"/>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c r="B184" s="1178"/>
      <c r="C184" s="1179"/>
      <c r="D184" s="1178"/>
      <c r="E184" s="1178"/>
      <c r="F184" s="1178"/>
      <c r="G184" s="1178"/>
      <c r="H184" s="1178"/>
      <c r="I184" s="1180"/>
      <c r="J184" s="1180"/>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906861B-FBBB-41FE-BF27-5BB481BE0F3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2026-05-12T18:25:05Z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