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39" documentId="8_{941262AC-BC69-4A39-A0F5-E6C0C5A7C19A}" xr6:coauthVersionLast="47" xr6:coauthVersionMax="47" xr10:uidLastSave="{F133109A-9638-4418-AE5D-6AB24E16AD76}"/>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02" i="30"/>
  <c r="X21" i="31"/>
  <c r="W21" i="31"/>
  <c r="U216" i="30"/>
  <c r="W51" i="2"/>
  <c r="X51" i="2"/>
  <c r="X8" i="31"/>
  <c r="W8" i="31"/>
  <c r="U210" i="30"/>
  <c r="U194" i="30"/>
  <c r="U227" i="30"/>
  <c r="U225" i="30"/>
  <c r="W6" i="31"/>
  <c r="X6" i="31"/>
  <c r="X17" i="31"/>
  <c r="W17"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3" i="31"/>
  <c r="W23"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7" i="2"/>
  <c r="W67" i="2"/>
  <c r="X66" i="2"/>
  <c r="W66" i="2"/>
  <c r="X65" i="2"/>
  <c r="W65" i="2"/>
  <c r="X64" i="2"/>
  <c r="W64" i="2"/>
  <c r="X63" i="2"/>
  <c r="W63" i="2"/>
  <c r="X62" i="2"/>
  <c r="W62" i="2"/>
  <c r="X61" i="2"/>
  <c r="W61" i="2"/>
  <c r="X60" i="2"/>
  <c r="W60" i="2"/>
  <c r="X59" i="2"/>
  <c r="W59" i="2"/>
  <c r="U285" i="30"/>
  <c r="U274" i="30"/>
  <c r="U288" i="30"/>
  <c r="U279" i="30"/>
  <c r="W24" i="31"/>
  <c r="X24"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6" i="31"/>
  <c r="W26" i="31"/>
  <c r="U242" i="30"/>
  <c r="U238" i="30"/>
  <c r="X10" i="31"/>
  <c r="W10" i="31"/>
  <c r="X28" i="31"/>
  <c r="W28" i="31"/>
  <c r="U277" i="30"/>
  <c r="X30" i="31"/>
  <c r="W30" i="31"/>
  <c r="X15" i="31"/>
  <c r="W15" i="31"/>
  <c r="X134" i="2"/>
  <c r="X135" i="2"/>
  <c r="X136" i="2"/>
  <c r="X137" i="2"/>
  <c r="X138" i="2"/>
  <c r="X139" i="2"/>
  <c r="X140" i="2"/>
  <c r="X141" i="2"/>
  <c r="X142" i="2"/>
  <c r="X143" i="2"/>
  <c r="X144" i="2"/>
  <c r="X145" i="2"/>
  <c r="X38" i="2"/>
  <c r="W38" i="2"/>
  <c r="X44" i="2"/>
  <c r="W44" i="2"/>
  <c r="X9" i="31"/>
  <c r="W9" i="31"/>
  <c r="U223" i="30"/>
  <c r="U79" i="30"/>
  <c r="U245" i="30"/>
  <c r="X20" i="31"/>
  <c r="W20" i="31"/>
  <c r="X14" i="31"/>
  <c r="W14" i="31"/>
  <c r="W41" i="2"/>
  <c r="X41" i="2"/>
  <c r="W25" i="31"/>
  <c r="X25"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<sst xmlns="http://schemas.openxmlformats.org/spreadsheetml/2006/main" count="19051" uniqueCount="2419">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</sst>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4" t="s">
        <v>0</v>
      </c>
      <c r="B1" s="1394"/>
      <c r="C1" s="1394"/>
      <c r="D1" s="1394"/>
      <c r="E1" s="1394"/>
      <c r="F1" s="1394"/>
      <c r="G1" s="1394"/>
      <c r="H1" s="1394"/>
      <c r="I1" s="1394"/>
      <c r="J1" s="1394"/>
      <c r="K1" s="1394"/>
      <c r="L1" s="1394"/>
      <c r="M1" s="1394"/>
      <c r="N1" s="1394"/>
      <c r="O1" s="1394"/>
      <c r="P1" s="1394"/>
      <c r="Q1" s="1088"/>
      <c r="S1" s="1088"/>
      <c r="T1" s="1088"/>
      <c r="U1" s="1088"/>
      <c r="V1" s="1088"/>
      <c r="W1" s="1088"/>
      <c r="X1" s="1088"/>
      <c r="Y1" s="1088"/>
      <c r="Z1" s="1088"/>
    </row>
    <row r="2" spans="1:26" ht="24.95" customHeight="1">
      <c r="A2" s="1395" t="str">
        <f ca="1">"Last Updated: "&amp;TEXT(NOW(),"MM/DD/YYYY  h:mm AM/PM")</f>
        <v>Last Updated: 03/25/2026  10:06 AM</v>
      </c>
      <c r="B2" s="1395"/>
      <c r="C2" s="1395"/>
      <c r="D2" s="1395"/>
      <c r="E2" s="1395"/>
      <c r="F2" s="1395"/>
      <c r="G2" s="1395"/>
      <c r="H2" s="1395"/>
      <c r="I2" s="1395"/>
      <c r="J2" s="1395"/>
      <c r="K2" s="1395"/>
      <c r="L2" s="1395"/>
      <c r="M2" s="1395"/>
      <c r="N2" s="1395"/>
      <c r="O2" s="1395"/>
      <c r="P2" s="139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5" t="s">
        <v>1</v>
      </c>
      <c r="B4" s="1415"/>
      <c r="C4" s="1415"/>
      <c r="D4" s="1415"/>
      <c r="E4" s="1415"/>
      <c r="F4" s="1415"/>
      <c r="G4" s="1415"/>
      <c r="H4" s="1415"/>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6" t="s">
        <v>7</v>
      </c>
      <c r="B7" s="1396"/>
      <c r="C7" s="1396"/>
      <c r="D7" s="1396"/>
      <c r="E7" s="1396"/>
      <c r="F7" s="1396"/>
      <c r="G7" s="1396"/>
      <c r="H7" s="1396"/>
      <c r="I7" s="1396"/>
      <c r="J7" s="1396"/>
      <c r="K7" s="1396"/>
      <c r="L7" s="1396"/>
      <c r="M7" s="1396"/>
      <c r="N7" s="1396"/>
      <c r="O7" s="1396"/>
      <c r="P7" s="139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7" t="s">
        <v>8</v>
      </c>
      <c r="B9" s="1398"/>
      <c r="C9" s="1088"/>
      <c r="D9" s="1377" t="s">
        <v>9</v>
      </c>
      <c r="E9" s="1378"/>
      <c r="F9" s="1379"/>
      <c r="G9" s="1088"/>
      <c r="H9" s="1377" t="s">
        <v>10</v>
      </c>
      <c r="I9" s="1378"/>
      <c r="J9" s="1379"/>
      <c r="K9" s="1088"/>
      <c r="L9" s="1377" t="s">
        <v>11</v>
      </c>
      <c r="M9" s="1378"/>
      <c r="N9" s="1379"/>
      <c r="O9" s="1088"/>
      <c r="P9" s="1088"/>
      <c r="Q9" s="1088"/>
      <c r="R9" s="1088"/>
      <c r="S9" s="1088"/>
      <c r="T9" s="1088"/>
      <c r="U9" s="1088"/>
      <c r="V9" s="1088"/>
      <c r="W9" s="1088"/>
      <c r="X9" s="1088"/>
      <c r="Y9" s="1088"/>
      <c r="Z9" s="1088"/>
    </row>
    <row r="10" spans="1:26" ht="50.1" customHeight="1">
      <c r="A10" s="1383"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5"/>
      <c r="C10" s="1088"/>
      <c r="D10" s="1383"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4"/>
      <c r="F10" s="1385"/>
      <c r="G10" s="1088"/>
      <c r="H10" s="1399"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400"/>
      <c r="J10" s="1401"/>
      <c r="K10" s="1088"/>
      <c r="L10" s="1402"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3"/>
      <c r="N10" s="1404"/>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7" t="s">
        <v>12</v>
      </c>
      <c r="B12" s="1379"/>
      <c r="C12" s="1088"/>
      <c r="D12" s="1377" t="s">
        <v>13</v>
      </c>
      <c r="E12" s="1378"/>
      <c r="F12" s="1379"/>
      <c r="G12" s="1088"/>
      <c r="H12" s="1377" t="s">
        <v>14</v>
      </c>
      <c r="I12" s="1378"/>
      <c r="J12" s="1379"/>
      <c r="K12" s="1088"/>
      <c r="L12" s="1377" t="s">
        <v>15</v>
      </c>
      <c r="M12" s="1378"/>
      <c r="N12" s="1379"/>
      <c r="O12" s="1088"/>
      <c r="P12" s="1088"/>
      <c r="Q12" s="1088"/>
      <c r="R12" s="1088"/>
      <c r="S12" s="1088"/>
      <c r="T12" s="1088"/>
      <c r="U12" s="1088"/>
      <c r="V12" s="1088"/>
      <c r="W12" s="1088"/>
      <c r="X12" s="1088"/>
      <c r="Y12" s="1088"/>
      <c r="Z12" s="1088"/>
    </row>
    <row r="13" spans="1:26" ht="50.1" customHeight="1">
      <c r="A13" s="1405">
        <f>IFERROR(H10/D10,0)</f>
        <v>7.1397212161123921E-2</v>
      </c>
      <c r="B13" s="1406"/>
      <c r="C13" s="1088"/>
      <c r="D13" s="1380"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1"/>
      <c r="F13" s="1382"/>
      <c r="G13" s="1088"/>
      <c r="H13" s="1383"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4"/>
      <c r="J13" s="1385"/>
      <c r="K13" s="1088"/>
      <c r="L13" s="1391">
        <f>COUNTA('Completed Projects Pending PW'!A2:A42)-COUNTIF('Completed Projects Pending PW'!A2:A42,"")</f>
        <v>19</v>
      </c>
      <c r="M13" s="1392"/>
      <c r="N13" s="139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6" t="s">
        <v>16</v>
      </c>
      <c r="B15" s="1386"/>
      <c r="C15" s="1386"/>
      <c r="D15" s="1386"/>
      <c r="E15" s="1088"/>
      <c r="F15" s="1386" t="s">
        <v>17</v>
      </c>
      <c r="G15" s="1386"/>
      <c r="H15" s="1386"/>
      <c r="I15" s="1386"/>
      <c r="J15" s="1088"/>
      <c r="K15" s="1386" t="s">
        <v>18</v>
      </c>
      <c r="L15" s="1386"/>
      <c r="M15" s="1386"/>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7.1397212161123921E-2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6" t="s">
        <v>44</v>
      </c>
      <c r="B27" s="1386"/>
      <c r="C27" s="1386"/>
      <c r="D27" s="1386"/>
      <c r="F27" s="1387" t="s">
        <v>45</v>
      </c>
      <c r="G27" s="1387"/>
      <c r="H27" s="1387"/>
      <c r="I27" s="138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15</v>
      </c>
      <c r="C29" s="1107">
        <f>COUNTIF('Completed Projects Pending PW'!D:D,"*Lightspeed In-House*")</f>
        <v>8</v>
      </c>
      <c r="D29" s="1122">
        <f>B29+C29</f>
        <v>23</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5</v>
      </c>
      <c r="C30" s="54">
        <f>COUNTIF('Completed Projects Pending PW'!D:D,"*GN Systems*")</f>
        <v>9</v>
      </c>
      <c r="D30" s="1123">
        <f>B30+C30</f>
        <v>14</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3</v>
      </c>
      <c r="D32" s="1123">
        <f>B32+C32</f>
        <v>6</v>
      </c>
      <c r="F32" s="1110" t="s">
        <v>57</v>
      </c>
      <c r="G32" s="54">
        <f>COUNTIFS('Tillman UG Footage'!F:F,"*Travis*",'Tillman UG Footage'!B:B,"&lt;&gt;AREA")</f>
        <v>7</v>
      </c>
      <c r="H32" s="54">
        <f>COUNTIF('Completed Projects Pending PW'!F:F,"*Travis*")</f>
        <v>4</v>
      </c>
      <c r="I32" s="1123">
        <f>G32+H32</f>
        <v>11</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32</v>
      </c>
      <c r="C36" s="1116">
        <f>SUM(C29:C35)</f>
        <v>28</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29</v>
      </c>
      <c r="I37" s="1117">
        <f>SUM(I29:I36)</f>
        <v>63</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8" t="s">
        <v>65</v>
      </c>
      <c r="B39" s="1388"/>
      <c r="C39" s="1388"/>
      <c r="D39" s="1388"/>
      <c r="E39" s="1388"/>
      <c r="F39" s="1388"/>
      <c r="G39" s="1388"/>
      <c r="H39" s="1388"/>
      <c r="I39" s="1388"/>
      <c r="J39" s="1388"/>
      <c r="K39" s="1389"/>
      <c r="L39" s="1389"/>
      <c r="M39" s="1389"/>
      <c r="N39" s="1389"/>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0" t="s">
        <v>66</v>
      </c>
      <c r="B60" s="1390"/>
      <c r="C60" s="1390"/>
      <c r="D60" s="1390"/>
      <c r="E60" s="1390"/>
      <c r="F60" s="1390"/>
      <c r="G60" s="1390"/>
      <c r="H60" s="1390"/>
      <c r="I60" s="1390"/>
      <c r="J60" s="1390"/>
      <c r="K60" s="1390"/>
      <c r="L60" s="1390"/>
      <c r="M60" s="1390"/>
      <c r="N60" s="1390"/>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3">
        <f>IF('Completed Projects Pending PW'!A16="","",'Completed Projects Pending PW'!N16)</f>
        <v>66854</v>
      </c>
    </row>
    <row r="76" spans="1:8">
      <c r="A76" s="1110"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3">
        <f>IF('Completed Projects Pending PW'!A18="","",'Completed Projects Pending PW'!N18)</f>
        <v>53152.33</v>
      </c>
    </row>
    <row r="77" spans="1:8">
      <c r="A77" s="1109" t="str">
        <f>IF('Completed Projects Pending PW'!A19="","",'Completed Projects Pending PW'!A19)</f>
        <v>FB-HWP106</v>
      </c>
      <c r="B77" s="1106" t="str">
        <f>IF('Completed Projects Pending PW'!A19="","",'Completed Projects Pending PW'!B19)</f>
        <v>Lakeland</v>
      </c>
      <c r="C77" s="1106" t="str">
        <f>IF('Completed Projects Pending PW'!A19="","",'Completed Projects Pending PW'!D19)</f>
        <v xml:space="preserve">Brothers </v>
      </c>
      <c r="D77" s="1106" t="str">
        <f>IF('Completed Projects Pending PW'!A19="","",'Completed Projects Pending PW'!F19)</f>
        <v>Travis</v>
      </c>
      <c r="E77" s="1107">
        <f>IF('Completed Projects Pending PW'!A19="","",'Completed Projects Pending PW'!H19)</f>
        <v>0</v>
      </c>
      <c r="F77" s="1107">
        <f>IF('Completed Projects Pending PW'!A19="","",'Completed Projects Pending PW'!U19)</f>
        <v>3146</v>
      </c>
      <c r="G77" s="1107">
        <f>IF('Completed Projects Pending PW'!A19="","",'Completed Projects Pending PW'!V19)</f>
        <v>3263</v>
      </c>
      <c r="H77" s="1112">
        <f>IF('Completed Projects Pending PW'!A19="","",'Completed Projects Pending PW'!N19)</f>
        <v>38359.1</v>
      </c>
    </row>
    <row r="78" spans="1:8">
      <c r="A78" s="1110"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3">
        <f>IF('Completed Projects Pending PW'!A20="","",'Completed Projects Pending PW'!N20)</f>
        <v>1931.75</v>
      </c>
    </row>
    <row r="79" spans="1:8">
      <c r="A79" s="1109" t="str">
        <f>IF('Completed Projects Pending PW'!A23="","",'Completed Projects Pending PW'!A23)</f>
        <v>D-HNP114/H0103D</v>
      </c>
      <c r="B79" s="1106" t="str">
        <f>IF('Completed Projects Pending PW'!A23="","",'Completed Projects Pending PW'!B23)</f>
        <v>St Petersburg</v>
      </c>
      <c r="C79" s="1106" t="str">
        <f>IF('Completed Projects Pending PW'!A23="","",'Completed Projects Pending PW'!D23)</f>
        <v>North Path/LSCG</v>
      </c>
      <c r="D79" s="1106" t="str">
        <f>IF('Completed Projects Pending PW'!A23="","",'Completed Projects Pending PW'!F23)</f>
        <v>Johnnie</v>
      </c>
      <c r="E79" s="1107">
        <f>IF('Completed Projects Pending PW'!A23="","",'Completed Projects Pending PW'!H23)</f>
        <v>81</v>
      </c>
      <c r="F79" s="1107">
        <f>IF('Completed Projects Pending PW'!A23="","",'Completed Projects Pending PW'!U23)</f>
        <v>6092</v>
      </c>
      <c r="G79" s="1107">
        <f>IF('Completed Projects Pending PW'!A23="","",'Completed Projects Pending PW'!V23)</f>
        <v>6290</v>
      </c>
      <c r="H79" s="1112">
        <f>IF('Completed Projects Pending PW'!A23="","",'Completed Projects Pending PW'!N23)</f>
        <v>70635</v>
      </c>
    </row>
    <row r="80" spans="1:8">
      <c r="A80" s="1110"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3">
        <f>IF('Completed Projects Pending PW'!A24="","",'Completed Projects Pending PW'!N24)</f>
        <v>29634.15</v>
      </c>
    </row>
    <row r="81" spans="1:8">
      <c r="A81" s="1109" t="str">
        <f>IF('Completed Projects Pending PW'!A25="","",'Completed Projects Pending PW'!A25)</f>
        <v>FB-HNP111</v>
      </c>
      <c r="B81" s="1106" t="str">
        <f>IF('Completed Projects Pending PW'!A25="","",'Completed Projects Pending PW'!B25)</f>
        <v>St Petersburg</v>
      </c>
      <c r="C81" s="1106" t="str">
        <f>IF('Completed Projects Pending PW'!A25="","",'Completed Projects Pending PW'!D25)</f>
        <v>Lightspeed In-House</v>
      </c>
      <c r="D81" s="1106" t="str">
        <f>IF('Completed Projects Pending PW'!A25="","",'Completed Projects Pending PW'!F25)</f>
        <v>Johnnie</v>
      </c>
      <c r="E81" s="1107">
        <f>IF('Completed Projects Pending PW'!A25="","",'Completed Projects Pending PW'!H25)</f>
        <v>0</v>
      </c>
      <c r="F81" s="1107">
        <f>IF('Completed Projects Pending PW'!A25="","",'Completed Projects Pending PW'!U25)</f>
        <v>1157</v>
      </c>
      <c r="G81" s="1107">
        <f>IF('Completed Projects Pending PW'!A25="","",'Completed Projects Pending PW'!V25)</f>
        <v>1321</v>
      </c>
      <c r="H81" s="1112">
        <f>IF('Completed Projects Pending PW'!A25="","",'Completed Projects Pending PW'!N25)</f>
        <v>17203.45</v>
      </c>
    </row>
    <row r="82" spans="1:8">
      <c r="A82" s="1110"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3">
        <f>IF('Completed Projects Pending PW'!A26="","",'Completed Projects Pending PW'!N26)</f>
        <v>13442.35</v>
      </c>
    </row>
    <row r="83" spans="1:8">
      <c r="A83" s="1109" t="str">
        <f>IF('Completed Projects Pending PW'!A27="","",'Completed Projects Pending PW'!A27)</f>
        <v>FB-HNP133</v>
      </c>
      <c r="B83" s="1106" t="str">
        <f>IF('Completed Projects Pending PW'!A27="","",'Completed Projects Pending PW'!B27)</f>
        <v>St Petersburg</v>
      </c>
      <c r="C83" s="1106" t="str">
        <f>IF('Completed Projects Pending PW'!A27="","",'Completed Projects Pending PW'!D27)</f>
        <v>Lightspeed In-House</v>
      </c>
      <c r="D83" s="1106" t="str">
        <f>IF('Completed Projects Pending PW'!A27="","",'Completed Projects Pending PW'!F27)</f>
        <v>Johnnie</v>
      </c>
      <c r="E83" s="1107">
        <f>IF('Completed Projects Pending PW'!A27="","",'Completed Projects Pending PW'!H27)</f>
        <v>0</v>
      </c>
      <c r="F83" s="1107">
        <f>IF('Completed Projects Pending PW'!A27="","",'Completed Projects Pending PW'!U27)</f>
        <v>1697</v>
      </c>
      <c r="G83" s="1107">
        <f>IF('Completed Projects Pending PW'!A27="","",'Completed Projects Pending PW'!V27)</f>
        <v>1815</v>
      </c>
      <c r="H83" s="1112">
        <f>IF('Completed Projects Pending PW'!A27="","",'Completed Projects Pending PW'!N27)</f>
        <v>23800.25</v>
      </c>
    </row>
    <row r="84" spans="1:8">
      <c r="A84" s="1110"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3">
        <f>IF('Completed Projects Pending PW'!A28="","",'Completed Projects Pending PW'!N28)</f>
        <v>19745.25</v>
      </c>
    </row>
    <row r="85" spans="1:8">
      <c r="A85" s="1109" t="str">
        <f>IF('Completed Projects Pending PW'!A30="","",'Completed Projects Pending PW'!A30)</f>
        <v>Vantage Point Condominiums</v>
      </c>
      <c r="B85" s="1106" t="str">
        <f>IF('Completed Projects Pending PW'!A30="","",'Completed Projects Pending PW'!B30)</f>
        <v>St Petersburg</v>
      </c>
      <c r="C85" s="1106" t="str">
        <f>IF('Completed Projects Pending PW'!A30="","",'Completed Projects Pending PW'!D30)</f>
        <v>APT Communications/Kattleone</v>
      </c>
      <c r="D85" s="1106" t="str">
        <f>IF('Completed Projects Pending PW'!A30="","",'Completed Projects Pending PW'!F30)</f>
        <v>Johnnie</v>
      </c>
      <c r="E85" s="1107">
        <f>IF('Completed Projects Pending PW'!A30="","",'Completed Projects Pending PW'!H30)</f>
        <v>380</v>
      </c>
      <c r="F85" s="1107">
        <f>IF('Completed Projects Pending PW'!A30="","",'Completed Projects Pending PW'!U30)</f>
        <v>9181</v>
      </c>
      <c r="G85" s="1107">
        <f>IF('Completed Projects Pending PW'!A30="","",'Completed Projects Pending PW'!V30)</f>
        <v>9179</v>
      </c>
      <c r="H85" s="1112">
        <f>IF('Completed Projects Pending PW'!A30="","",'Completed Projects Pending PW'!N30)</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27768</v>
      </c>
      <c r="E5" t="s">
        <v>48</v>
      </c>
      <c r="F5" s="1413">
        <v>36420</v>
      </c>
      <c r="K5" s="12" t="s">
        <v>450</v>
      </c>
      <c r="P5" s="12" t="s">
        <v>450</v>
      </c>
      <c r="W5" t="s">
        <v>451</v>
      </c>
      <c r="X5">
        <v>13</v>
      </c>
    </row>
    <row r="6" spans="1:25">
      <c r="B6" t="s">
        <v>452</v>
      </c>
      <c r="C6" s="1413">
        <v>110041</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30893</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40" activePane="topRight" state="frozen"/>
      <selection pane="topRight" activeCell="Y43" sqref="Y4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5">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371">
        <v>1490</v>
      </c>
      <c r="W28" s="710">
        <f t="shared" si="5"/>
        <v>1492</v>
      </c>
      <c r="X28" s="365">
        <f t="shared" si="6"/>
        <v>0.49966465459423204</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2">
        <v>5451</v>
      </c>
      <c r="W50" s="1064">
        <f>SUM(U50-V50)</f>
        <v>5577</v>
      </c>
      <c r="X50" s="365">
        <f>IFERROR($V50/$U50, 0)</f>
        <v>0.49428726877040263</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6"/>
      <c r="L51" s="1364"/>
      <c r="M51" s="717" t="s">
        <v>110</v>
      </c>
      <c r="N51" s="1417">
        <v>43061.3</v>
      </c>
      <c r="O51" s="717" t="s">
        <v>110</v>
      </c>
      <c r="P51" s="1418" t="s">
        <v>32</v>
      </c>
      <c r="Q51" s="1419"/>
      <c r="R51" s="1419"/>
      <c r="S51" s="1419"/>
      <c r="T51" s="1419"/>
      <c r="U51" s="1420">
        <v>3461</v>
      </c>
      <c r="V51" s="1421"/>
      <c r="W51" s="1421">
        <f>SUM(U51-V51)</f>
        <v>3461</v>
      </c>
      <c r="X51" s="1366">
        <f>IFERROR($V51/$U51, 0)</f>
        <v>0</v>
      </c>
      <c r="Y51" s="1419"/>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366" t="s">
        <v>50</v>
      </c>
      <c r="E59" s="367">
        <v>46087</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366" t="s">
        <v>50</v>
      </c>
      <c r="E60" s="367">
        <v>46087</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366" t="s">
        <v>50</v>
      </c>
      <c r="E61" s="367">
        <v>46087</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c r="E62" s="367"/>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4"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Q16" activePane="topRight" state="frozen"/>
      <selection pane="topRight" activeCell="R22" sqref="R22:T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30" si="0">SUM(U2-V2)</f>
        <v>-271</v>
      </c>
      <c r="X2" s="3">
        <f t="shared" ref="X2:X30"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0</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04">
        <v>46073</v>
      </c>
      <c r="D16" s="704" t="s">
        <v>816</v>
      </c>
      <c r="E16" s="715">
        <v>46041</v>
      </c>
      <c r="F16" s="705" t="s">
        <v>57</v>
      </c>
      <c r="G16" s="716" t="s">
        <v>817</v>
      </c>
      <c r="H16" s="706">
        <v>67</v>
      </c>
      <c r="I16" s="1149" t="s">
        <v>774</v>
      </c>
      <c r="J16" s="706" t="s">
        <v>30</v>
      </c>
      <c r="K16" s="706"/>
      <c r="L16" s="715">
        <v>46038</v>
      </c>
      <c r="M16" s="717" t="s">
        <v>110</v>
      </c>
      <c r="N16" s="727">
        <v>66854</v>
      </c>
      <c r="O16" s="717" t="s">
        <v>110</v>
      </c>
      <c r="P16" s="756" t="s">
        <v>38</v>
      </c>
      <c r="Q16" s="720">
        <v>46029</v>
      </c>
      <c r="R16" s="720">
        <v>46076</v>
      </c>
      <c r="S16" s="363">
        <v>46079</v>
      </c>
      <c r="T16" s="373" t="s">
        <v>776</v>
      </c>
      <c r="U16" s="721">
        <v>5534</v>
      </c>
      <c r="V16" s="757">
        <v>5407</v>
      </c>
      <c r="W16" s="710">
        <f t="shared" si="0"/>
        <v>127</v>
      </c>
      <c r="X16" s="365">
        <f t="shared" si="1"/>
        <v>0.97705095771593786</v>
      </c>
      <c r="Y16" s="720">
        <v>46069</v>
      </c>
      <c r="Z16" s="712">
        <v>0</v>
      </c>
      <c r="AA16" s="712">
        <v>0</v>
      </c>
      <c r="AB16" s="1150">
        <v>0</v>
      </c>
      <c r="AC16" s="713" t="s">
        <v>818</v>
      </c>
    </row>
    <row r="17" spans="1:29" ht="39.75" customHeight="1">
      <c r="A17" s="755" t="s">
        <v>819</v>
      </c>
      <c r="B17" s="705" t="s">
        <v>31</v>
      </c>
      <c r="C17" s="771">
        <v>45838</v>
      </c>
      <c r="D17" s="456" t="s">
        <v>820</v>
      </c>
      <c r="E17" s="767">
        <v>46084</v>
      </c>
      <c r="F17" s="703" t="s">
        <v>57</v>
      </c>
      <c r="G17" s="705" t="s">
        <v>821</v>
      </c>
      <c r="H17" s="706">
        <v>26</v>
      </c>
      <c r="I17" s="1149" t="s">
        <v>774</v>
      </c>
      <c r="J17" s="706" t="s">
        <v>30</v>
      </c>
      <c r="K17" s="706"/>
      <c r="L17" s="367" t="s">
        <v>260</v>
      </c>
      <c r="M17" s="706" t="s">
        <v>110</v>
      </c>
      <c r="N17" s="707">
        <v>12781.6</v>
      </c>
      <c r="O17" s="706" t="s">
        <v>110</v>
      </c>
      <c r="P17" s="756" t="s">
        <v>38</v>
      </c>
      <c r="Q17" s="709">
        <v>46084</v>
      </c>
      <c r="R17" s="363" t="s">
        <v>775</v>
      </c>
      <c r="S17" s="373" t="s">
        <v>776</v>
      </c>
      <c r="T17" s="373" t="s">
        <v>776</v>
      </c>
      <c r="U17" s="333">
        <v>937</v>
      </c>
      <c r="V17" s="757">
        <v>927</v>
      </c>
      <c r="W17" s="710">
        <f>SUM(U17-V17)</f>
        <v>10</v>
      </c>
      <c r="X17" s="365">
        <f t="shared" si="1"/>
        <v>0.98932764140875129</v>
      </c>
      <c r="Y17" s="720">
        <v>46098</v>
      </c>
      <c r="Z17" s="712">
        <v>1</v>
      </c>
      <c r="AA17" s="712">
        <v>1</v>
      </c>
      <c r="AB17" s="1292">
        <v>1</v>
      </c>
      <c r="AC17" s="743" t="s">
        <v>822</v>
      </c>
    </row>
    <row r="18" spans="1:29" ht="39.75" customHeight="1">
      <c r="A18" s="755" t="s">
        <v>823</v>
      </c>
      <c r="B18" s="705" t="s">
        <v>31</v>
      </c>
      <c r="C18" s="704">
        <v>46073</v>
      </c>
      <c r="D18" s="704" t="s">
        <v>816</v>
      </c>
      <c r="E18" s="704">
        <v>46045</v>
      </c>
      <c r="F18" s="705" t="s">
        <v>57</v>
      </c>
      <c r="G18" s="705"/>
      <c r="H18" s="706">
        <v>81</v>
      </c>
      <c r="I18" s="1149" t="s">
        <v>540</v>
      </c>
      <c r="J18" s="706" t="s">
        <v>30</v>
      </c>
      <c r="K18" s="706"/>
      <c r="L18" s="704">
        <v>46027</v>
      </c>
      <c r="M18" s="706" t="s">
        <v>110</v>
      </c>
      <c r="N18" s="707">
        <v>53152.33</v>
      </c>
      <c r="O18" s="706" t="s">
        <v>110</v>
      </c>
      <c r="P18" s="756" t="s">
        <v>38</v>
      </c>
      <c r="Q18" s="709">
        <v>46027</v>
      </c>
      <c r="R18" s="363" t="s">
        <v>775</v>
      </c>
      <c r="S18" s="373" t="s">
        <v>776</v>
      </c>
      <c r="T18" s="373" t="s">
        <v>776</v>
      </c>
      <c r="U18" s="333">
        <v>3323</v>
      </c>
      <c r="V18" s="757">
        <v>3100</v>
      </c>
      <c r="W18" s="710">
        <f t="shared" si="0"/>
        <v>223</v>
      </c>
      <c r="X18" s="365">
        <f t="shared" si="1"/>
        <v>0.93289196509178451</v>
      </c>
      <c r="Y18" s="720">
        <v>46056</v>
      </c>
      <c r="Z18" s="712">
        <v>1</v>
      </c>
      <c r="AA18" s="712">
        <v>1</v>
      </c>
      <c r="AB18" s="712">
        <v>1</v>
      </c>
      <c r="AC18" s="713" t="s">
        <v>824</v>
      </c>
    </row>
    <row r="19" spans="1:29" ht="39.75" customHeight="1">
      <c r="A19" s="755" t="s">
        <v>825</v>
      </c>
      <c r="B19" s="705" t="s">
        <v>31</v>
      </c>
      <c r="C19" s="704">
        <v>46073</v>
      </c>
      <c r="D19" s="704" t="s">
        <v>816</v>
      </c>
      <c r="E19" s="704"/>
      <c r="F19" s="705" t="s">
        <v>57</v>
      </c>
      <c r="G19" s="705" t="s">
        <v>826</v>
      </c>
      <c r="H19" s="706">
        <v>0</v>
      </c>
      <c r="I19" s="1149" t="s">
        <v>774</v>
      </c>
      <c r="J19" s="706" t="s">
        <v>30</v>
      </c>
      <c r="K19" s="706"/>
      <c r="L19" s="767" t="s">
        <v>260</v>
      </c>
      <c r="M19" s="706" t="s">
        <v>110</v>
      </c>
      <c r="N19" s="707">
        <v>38359.1</v>
      </c>
      <c r="O19" s="706" t="s">
        <v>110</v>
      </c>
      <c r="P19" s="756" t="s">
        <v>38</v>
      </c>
      <c r="Q19" s="709">
        <v>46041</v>
      </c>
      <c r="R19" s="709">
        <v>46083</v>
      </c>
      <c r="S19" s="373" t="s">
        <v>776</v>
      </c>
      <c r="T19" s="373" t="s">
        <v>776</v>
      </c>
      <c r="U19" s="333">
        <v>3146</v>
      </c>
      <c r="V19" s="450">
        <v>3263</v>
      </c>
      <c r="W19" s="710">
        <f t="shared" si="0"/>
        <v>-117</v>
      </c>
      <c r="X19" s="365">
        <f t="shared" si="1"/>
        <v>1.0371900826446281</v>
      </c>
      <c r="Y19" s="720">
        <v>46042</v>
      </c>
      <c r="Z19" s="712">
        <v>1</v>
      </c>
      <c r="AA19" s="712">
        <v>0</v>
      </c>
      <c r="AB19" s="712">
        <v>1</v>
      </c>
      <c r="AC19" s="732" t="s">
        <v>827</v>
      </c>
    </row>
    <row r="20" spans="1:29" ht="39.75" customHeight="1">
      <c r="A20" s="626" t="s">
        <v>828</v>
      </c>
      <c r="B20" s="358" t="s">
        <v>31</v>
      </c>
      <c r="C20" s="360">
        <v>46021</v>
      </c>
      <c r="D20" s="358" t="s">
        <v>829</v>
      </c>
      <c r="E20" s="360" t="s">
        <v>260</v>
      </c>
      <c r="F20" s="358" t="s">
        <v>61</v>
      </c>
      <c r="G20" s="361" t="s">
        <v>830</v>
      </c>
      <c r="H20" s="362">
        <v>0</v>
      </c>
      <c r="I20" s="362" t="s">
        <v>774</v>
      </c>
      <c r="J20" s="362" t="s">
        <v>30</v>
      </c>
      <c r="K20" s="362"/>
      <c r="L20" s="360" t="s">
        <v>555</v>
      </c>
      <c r="M20" s="362" t="s">
        <v>110</v>
      </c>
      <c r="N20" s="619">
        <v>1931.75</v>
      </c>
      <c r="O20" s="362" t="s">
        <v>110</v>
      </c>
      <c r="P20" s="677" t="s">
        <v>38</v>
      </c>
      <c r="Q20" s="59"/>
      <c r="R20" s="363" t="s">
        <v>775</v>
      </c>
      <c r="S20" s="373" t="s">
        <v>776</v>
      </c>
      <c r="T20" s="373" t="s">
        <v>776</v>
      </c>
      <c r="U20" s="333">
        <v>0</v>
      </c>
      <c r="V20" s="450">
        <v>0</v>
      </c>
      <c r="W20" s="364">
        <f t="shared" si="0"/>
        <v>0</v>
      </c>
      <c r="X20" s="365">
        <f t="shared" si="1"/>
        <v>0</v>
      </c>
      <c r="Y20" s="370">
        <v>45996</v>
      </c>
      <c r="Z20" s="280">
        <v>0</v>
      </c>
      <c r="AA20" s="280">
        <v>1</v>
      </c>
      <c r="AB20" s="364">
        <v>0</v>
      </c>
      <c r="AC20" s="827" t="s">
        <v>831</v>
      </c>
    </row>
    <row r="21" spans="1:29" ht="39.75" customHeight="1">
      <c r="A21" s="807" t="s">
        <v>832</v>
      </c>
      <c r="B21" s="355" t="s">
        <v>41</v>
      </c>
      <c r="C21" s="299">
        <v>46081</v>
      </c>
      <c r="D21" s="716" t="s">
        <v>833</v>
      </c>
      <c r="E21" s="767">
        <v>46059</v>
      </c>
      <c r="F21" s="768" t="s">
        <v>51</v>
      </c>
      <c r="G21" s="768"/>
      <c r="H21" s="769">
        <v>171</v>
      </c>
      <c r="I21" s="301" t="s">
        <v>774</v>
      </c>
      <c r="J21" s="769" t="s">
        <v>36</v>
      </c>
      <c r="K21" s="362"/>
      <c r="L21" s="771">
        <v>46062</v>
      </c>
      <c r="M21" s="717" t="s">
        <v>110</v>
      </c>
      <c r="N21" s="851">
        <v>160211</v>
      </c>
      <c r="O21" s="717" t="s">
        <v>110</v>
      </c>
      <c r="P21" s="756" t="s">
        <v>38</v>
      </c>
      <c r="Q21" s="781">
        <v>46062</v>
      </c>
      <c r="R21" s="363" t="s">
        <v>775</v>
      </c>
      <c r="S21" s="373" t="s">
        <v>776</v>
      </c>
      <c r="T21" s="373" t="s">
        <v>776</v>
      </c>
      <c r="U21" s="748">
        <v>10731</v>
      </c>
      <c r="V21" s="782">
        <v>10731</v>
      </c>
      <c r="W21" s="748">
        <f>SUM(U21-V21)</f>
        <v>0</v>
      </c>
      <c r="X21" s="29">
        <f>IFERROR($V21/$U21, 0)</f>
        <v>1</v>
      </c>
      <c r="Y21" s="740">
        <v>46070</v>
      </c>
      <c r="Z21" s="849">
        <v>1</v>
      </c>
      <c r="AA21" s="712">
        <v>0</v>
      </c>
      <c r="AB21" s="721">
        <v>0</v>
      </c>
      <c r="AC21" s="742" t="s">
        <v>834</v>
      </c>
    </row>
    <row r="22" spans="1:29" ht="39.75" customHeight="1">
      <c r="A22" s="626" t="s">
        <v>835</v>
      </c>
      <c r="B22" s="1158" t="s">
        <v>40</v>
      </c>
      <c r="C22" s="360">
        <v>46111</v>
      </c>
      <c r="D22" s="366" t="s">
        <v>50</v>
      </c>
      <c r="E22" s="367">
        <v>46087</v>
      </c>
      <c r="F22" s="716" t="s">
        <v>51</v>
      </c>
      <c r="G22" s="716" t="s">
        <v>691</v>
      </c>
      <c r="H22" s="1072">
        <v>0</v>
      </c>
      <c r="I22" s="304" t="s">
        <v>774</v>
      </c>
      <c r="J22" s="773" t="s">
        <v>30</v>
      </c>
      <c r="K22" s="362"/>
      <c r="L22" s="767" t="s">
        <v>260</v>
      </c>
      <c r="M22" s="773" t="s">
        <v>110</v>
      </c>
      <c r="N22" s="851">
        <v>6808.8</v>
      </c>
      <c r="O22" s="773" t="s">
        <v>110</v>
      </c>
      <c r="P22" s="1374" t="s">
        <v>38</v>
      </c>
      <c r="Q22" s="1069">
        <v>46087</v>
      </c>
      <c r="R22" s="363" t="s">
        <v>775</v>
      </c>
      <c r="S22" s="373" t="s">
        <v>776</v>
      </c>
      <c r="T22" s="373" t="s">
        <v>776</v>
      </c>
      <c r="U22" s="1070">
        <v>508</v>
      </c>
      <c r="V22" s="1373">
        <v>513</v>
      </c>
      <c r="W22" s="1064">
        <f t="shared" ref="W22" si="2">SUM(U22-V22)</f>
        <v>-5</v>
      </c>
      <c r="X22" s="365">
        <f t="shared" ref="X22" si="3">IFERROR($V22/$U22, 0)</f>
        <v>1.0098425196850394</v>
      </c>
      <c r="Y22" s="1076">
        <v>46105</v>
      </c>
      <c r="Z22" s="849">
        <v>0</v>
      </c>
      <c r="AA22" s="854">
        <v>0</v>
      </c>
      <c r="AB22" s="761">
        <v>0</v>
      </c>
      <c r="AC22" s="713" t="s">
        <v>689</v>
      </c>
    </row>
    <row r="23" spans="1:29" ht="39.75" customHeight="1">
      <c r="A23" s="755" t="s">
        <v>836</v>
      </c>
      <c r="B23" s="359" t="s">
        <v>28</v>
      </c>
      <c r="C23" s="704">
        <v>46080</v>
      </c>
      <c r="D23" s="366" t="s">
        <v>837</v>
      </c>
      <c r="E23" s="715">
        <v>45700</v>
      </c>
      <c r="F23" s="366" t="s">
        <v>59</v>
      </c>
      <c r="G23" s="715" t="s">
        <v>395</v>
      </c>
      <c r="H23" s="717">
        <v>81</v>
      </c>
      <c r="I23" s="1149" t="s">
        <v>774</v>
      </c>
      <c r="J23" s="717" t="s">
        <v>30</v>
      </c>
      <c r="K23" s="717"/>
      <c r="L23" s="715">
        <v>45702</v>
      </c>
      <c r="M23" s="372" t="s">
        <v>110</v>
      </c>
      <c r="N23" s="727">
        <v>70635</v>
      </c>
      <c r="O23" s="372" t="s">
        <v>110</v>
      </c>
      <c r="P23" s="756" t="s">
        <v>38</v>
      </c>
      <c r="Q23" s="720">
        <v>45696</v>
      </c>
      <c r="R23" s="363" t="s">
        <v>775</v>
      </c>
      <c r="S23" s="373" t="s">
        <v>776</v>
      </c>
      <c r="T23" s="373" t="s">
        <v>776</v>
      </c>
      <c r="U23" s="721">
        <v>6092</v>
      </c>
      <c r="V23" s="757">
        <v>6290</v>
      </c>
      <c r="W23" s="710">
        <f t="shared" si="0"/>
        <v>-198</v>
      </c>
      <c r="X23" s="365">
        <f t="shared" si="1"/>
        <v>1.0325016414970454</v>
      </c>
      <c r="Y23" s="720">
        <v>45747</v>
      </c>
      <c r="Z23" s="365">
        <v>1</v>
      </c>
      <c r="AA23" s="365">
        <v>1</v>
      </c>
      <c r="AB23" s="365">
        <v>1</v>
      </c>
      <c r="AC23" s="840" t="s">
        <v>838</v>
      </c>
    </row>
    <row r="24" spans="1:29" ht="39.75" customHeight="1">
      <c r="A24" s="755" t="s">
        <v>431</v>
      </c>
      <c r="B24" s="359" t="s">
        <v>28</v>
      </c>
      <c r="C24" s="704">
        <v>46080</v>
      </c>
      <c r="D24" s="716" t="s">
        <v>464</v>
      </c>
      <c r="E24" s="715">
        <v>45748</v>
      </c>
      <c r="F24" s="366" t="s">
        <v>59</v>
      </c>
      <c r="G24" s="716" t="s">
        <v>432</v>
      </c>
      <c r="H24" s="717">
        <v>0</v>
      </c>
      <c r="I24" s="717" t="s">
        <v>774</v>
      </c>
      <c r="J24" s="717" t="s">
        <v>30</v>
      </c>
      <c r="K24" s="717"/>
      <c r="L24" s="715">
        <v>46028</v>
      </c>
      <c r="M24" s="717" t="s">
        <v>110</v>
      </c>
      <c r="N24" s="727">
        <v>29634.15</v>
      </c>
      <c r="O24" s="717" t="s">
        <v>110</v>
      </c>
      <c r="P24" s="756" t="s">
        <v>38</v>
      </c>
      <c r="Q24" s="720">
        <v>45743</v>
      </c>
      <c r="R24" s="363" t="s">
        <v>775</v>
      </c>
      <c r="S24" s="373" t="s">
        <v>776</v>
      </c>
      <c r="T24" s="373" t="s">
        <v>776</v>
      </c>
      <c r="U24" s="721">
        <v>1831</v>
      </c>
      <c r="V24" s="757">
        <v>1904</v>
      </c>
      <c r="W24" s="710">
        <f t="shared" si="0"/>
        <v>-73</v>
      </c>
      <c r="X24" s="365">
        <f t="shared" si="1"/>
        <v>1.0398689240851993</v>
      </c>
      <c r="Y24" s="720">
        <v>45790</v>
      </c>
      <c r="Z24" s="712">
        <v>0</v>
      </c>
      <c r="AA24" s="712">
        <v>0</v>
      </c>
      <c r="AB24" s="721">
        <v>0</v>
      </c>
      <c r="AC24" s="732" t="s">
        <v>839</v>
      </c>
    </row>
    <row r="25" spans="1:29" ht="39.75" customHeight="1">
      <c r="A25" s="626" t="s">
        <v>507</v>
      </c>
      <c r="B25" s="359" t="s">
        <v>28</v>
      </c>
      <c r="C25" s="360">
        <v>45991</v>
      </c>
      <c r="D25" s="360" t="s">
        <v>50</v>
      </c>
      <c r="E25" s="367">
        <v>45748</v>
      </c>
      <c r="F25" s="366" t="s">
        <v>59</v>
      </c>
      <c r="G25" s="368" t="s">
        <v>840</v>
      </c>
      <c r="H25" s="369">
        <v>0</v>
      </c>
      <c r="I25" s="369" t="s">
        <v>774</v>
      </c>
      <c r="J25" s="362" t="s">
        <v>30</v>
      </c>
      <c r="K25" s="597"/>
      <c r="L25" s="367">
        <v>45741</v>
      </c>
      <c r="M25" s="362" t="s">
        <v>110</v>
      </c>
      <c r="N25" s="646">
        <v>17203.45</v>
      </c>
      <c r="O25" s="362" t="s">
        <v>110</v>
      </c>
      <c r="P25" s="640" t="s">
        <v>38</v>
      </c>
      <c r="Q25" s="370">
        <v>45742</v>
      </c>
      <c r="R25" s="363" t="s">
        <v>775</v>
      </c>
      <c r="S25" s="373" t="s">
        <v>776</v>
      </c>
      <c r="T25" s="373" t="s">
        <v>776</v>
      </c>
      <c r="U25" s="9">
        <v>1157</v>
      </c>
      <c r="V25" s="487">
        <v>1321</v>
      </c>
      <c r="W25" s="364">
        <f t="shared" si="0"/>
        <v>-164</v>
      </c>
      <c r="X25" s="365">
        <f t="shared" si="1"/>
        <v>1.1417458945548833</v>
      </c>
      <c r="Y25" s="370">
        <v>45925</v>
      </c>
      <c r="Z25" s="280">
        <v>0</v>
      </c>
      <c r="AA25" s="280">
        <v>0</v>
      </c>
      <c r="AB25" s="1150">
        <v>0</v>
      </c>
      <c r="AC25" s="872" t="s">
        <v>841</v>
      </c>
    </row>
    <row r="26" spans="1:29" ht="39.75" customHeight="1">
      <c r="A26" s="755" t="s">
        <v>514</v>
      </c>
      <c r="B26" s="359" t="s">
        <v>28</v>
      </c>
      <c r="C26" s="704">
        <v>46048</v>
      </c>
      <c r="D26" s="704" t="s">
        <v>842</v>
      </c>
      <c r="E26" s="715">
        <v>45748</v>
      </c>
      <c r="F26" s="345" t="s">
        <v>59</v>
      </c>
      <c r="G26" s="716" t="s">
        <v>843</v>
      </c>
      <c r="H26" s="717">
        <v>0</v>
      </c>
      <c r="I26" s="717" t="s">
        <v>774</v>
      </c>
      <c r="J26" s="706" t="s">
        <v>30</v>
      </c>
      <c r="K26" s="597"/>
      <c r="L26" s="715">
        <v>45742</v>
      </c>
      <c r="M26" s="706" t="s">
        <v>110</v>
      </c>
      <c r="N26" s="727">
        <v>13442.35</v>
      </c>
      <c r="O26" s="706" t="s">
        <v>110</v>
      </c>
      <c r="P26" s="824" t="s">
        <v>38</v>
      </c>
      <c r="Q26" s="720">
        <v>46027</v>
      </c>
      <c r="R26" s="363" t="s">
        <v>775</v>
      </c>
      <c r="S26" s="373" t="s">
        <v>776</v>
      </c>
      <c r="T26" s="373" t="s">
        <v>776</v>
      </c>
      <c r="U26" s="711">
        <v>831</v>
      </c>
      <c r="V26" s="839">
        <v>863</v>
      </c>
      <c r="W26" s="710">
        <f t="shared" si="0"/>
        <v>-32</v>
      </c>
      <c r="X26" s="365">
        <f t="shared" si="1"/>
        <v>1.0385078219013237</v>
      </c>
      <c r="Y26" s="720">
        <v>46034</v>
      </c>
      <c r="Z26" s="712">
        <v>0</v>
      </c>
      <c r="AA26" s="712">
        <v>0</v>
      </c>
      <c r="AB26" s="1150">
        <v>0</v>
      </c>
      <c r="AC26" s="840" t="s">
        <v>844</v>
      </c>
    </row>
    <row r="27" spans="1:29" ht="39.75" customHeight="1">
      <c r="A27" s="681" t="s">
        <v>433</v>
      </c>
      <c r="B27" s="575" t="s">
        <v>28</v>
      </c>
      <c r="C27" s="608">
        <v>45991</v>
      </c>
      <c r="D27" s="691" t="s">
        <v>50</v>
      </c>
      <c r="E27" s="24">
        <v>45779</v>
      </c>
      <c r="F27" s="576" t="s">
        <v>59</v>
      </c>
      <c r="G27" s="578" t="s">
        <v>434</v>
      </c>
      <c r="H27" s="579">
        <v>0</v>
      </c>
      <c r="I27" s="369" t="s">
        <v>774</v>
      </c>
      <c r="J27" s="362" t="s">
        <v>30</v>
      </c>
      <c r="K27" s="615"/>
      <c r="L27" s="19">
        <v>45742</v>
      </c>
      <c r="M27" s="617" t="s">
        <v>110</v>
      </c>
      <c r="N27" s="684">
        <v>23800.25</v>
      </c>
      <c r="O27" s="300" t="s">
        <v>110</v>
      </c>
      <c r="P27" s="680" t="s">
        <v>38</v>
      </c>
      <c r="Q27" s="21">
        <v>45743</v>
      </c>
      <c r="R27" s="363" t="s">
        <v>775</v>
      </c>
      <c r="S27" s="373" t="s">
        <v>776</v>
      </c>
      <c r="T27" s="373" t="s">
        <v>776</v>
      </c>
      <c r="U27" s="5">
        <v>1697</v>
      </c>
      <c r="V27" s="656">
        <v>1815</v>
      </c>
      <c r="W27" s="364">
        <f t="shared" si="0"/>
        <v>-118</v>
      </c>
      <c r="X27" s="256">
        <f t="shared" si="1"/>
        <v>1.0695344725987035</v>
      </c>
      <c r="Y27" s="21">
        <v>45791</v>
      </c>
      <c r="Z27" s="466">
        <v>1</v>
      </c>
      <c r="AA27" s="466">
        <v>0</v>
      </c>
      <c r="AB27" s="1189">
        <v>0</v>
      </c>
      <c r="AC27" s="1137" t="s">
        <v>839</v>
      </c>
    </row>
    <row r="28" spans="1:29" ht="39.75" customHeight="1">
      <c r="A28" s="755" t="s">
        <v>435</v>
      </c>
      <c r="B28" s="359" t="s">
        <v>28</v>
      </c>
      <c r="C28" s="704">
        <v>46044</v>
      </c>
      <c r="D28" s="704" t="s">
        <v>50</v>
      </c>
      <c r="E28" s="715">
        <v>45700</v>
      </c>
      <c r="F28" s="715" t="s">
        <v>59</v>
      </c>
      <c r="G28" s="715" t="s">
        <v>436</v>
      </c>
      <c r="H28" s="717">
        <v>0</v>
      </c>
      <c r="I28" s="717" t="s">
        <v>774</v>
      </c>
      <c r="J28" s="717" t="s">
        <v>30</v>
      </c>
      <c r="K28" s="717"/>
      <c r="L28" s="715">
        <v>45700</v>
      </c>
      <c r="M28" s="717" t="s">
        <v>110</v>
      </c>
      <c r="N28" s="727">
        <v>19745.25</v>
      </c>
      <c r="O28" s="717" t="s">
        <v>110</v>
      </c>
      <c r="P28" s="824" t="s">
        <v>38</v>
      </c>
      <c r="Q28" s="720">
        <v>45696</v>
      </c>
      <c r="R28" s="363" t="s">
        <v>775</v>
      </c>
      <c r="S28" s="373" t="s">
        <v>776</v>
      </c>
      <c r="T28" s="373" t="s">
        <v>776</v>
      </c>
      <c r="U28" s="721">
        <v>1534</v>
      </c>
      <c r="V28" s="757">
        <v>1571</v>
      </c>
      <c r="W28" s="710">
        <f t="shared" si="0"/>
        <v>-37</v>
      </c>
      <c r="X28" s="365">
        <f t="shared" si="1"/>
        <v>1.0241199478487615</v>
      </c>
      <c r="Y28" s="720">
        <v>45736</v>
      </c>
      <c r="Z28" s="712">
        <v>0</v>
      </c>
      <c r="AA28" s="712">
        <v>0</v>
      </c>
      <c r="AB28" s="1190">
        <v>0</v>
      </c>
      <c r="AC28" s="1191" t="s">
        <v>839</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4"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0" t="s">
        <v>845</v>
      </c>
    </row>
    <row r="30" spans="1:29" ht="39.75" customHeight="1">
      <c r="A30" s="755" t="s">
        <v>846</v>
      </c>
      <c r="B30" s="359" t="s">
        <v>28</v>
      </c>
      <c r="C30" s="704">
        <v>46218</v>
      </c>
      <c r="D30" s="704" t="s">
        <v>847</v>
      </c>
      <c r="E30" s="19" t="s">
        <v>260</v>
      </c>
      <c r="F30" s="716" t="s">
        <v>59</v>
      </c>
      <c r="G30" s="716" t="s">
        <v>848</v>
      </c>
      <c r="H30" s="717">
        <v>380</v>
      </c>
      <c r="I30" s="1149" t="s">
        <v>774</v>
      </c>
      <c r="J30" s="706" t="s">
        <v>36</v>
      </c>
      <c r="K30" s="735"/>
      <c r="L30" s="715">
        <v>45964</v>
      </c>
      <c r="M30" s="717" t="s">
        <v>110</v>
      </c>
      <c r="N30" s="727">
        <v>117414</v>
      </c>
      <c r="O30" s="717" t="s">
        <v>110</v>
      </c>
      <c r="P30" s="756" t="s">
        <v>38</v>
      </c>
      <c r="Q30" s="720">
        <v>45964</v>
      </c>
      <c r="R30" s="720"/>
      <c r="S30" s="373" t="s">
        <v>776</v>
      </c>
      <c r="T30" s="373" t="s">
        <v>776</v>
      </c>
      <c r="U30" s="721">
        <v>9181</v>
      </c>
      <c r="V30" s="757">
        <v>9179</v>
      </c>
      <c r="W30" s="710">
        <f t="shared" si="0"/>
        <v>2</v>
      </c>
      <c r="X30" s="383">
        <f t="shared" si="1"/>
        <v>0.99978215880623023</v>
      </c>
      <c r="Y30" s="709">
        <v>45992</v>
      </c>
      <c r="Z30" s="712">
        <v>1</v>
      </c>
      <c r="AA30" s="712">
        <v>0</v>
      </c>
      <c r="AB30" s="1150">
        <v>0</v>
      </c>
      <c r="AC30" s="827" t="s">
        <v>849</v>
      </c>
    </row>
    <row r="31" spans="1:29" ht="39.75" customHeight="1"/>
    <row r="32" spans="1:29" ht="39.75" customHeight="1"/>
    <row r="33" spans="1:1" ht="39.75" customHeight="1"/>
    <row r="34" spans="1:1" ht="39.75" customHeight="1"/>
    <row r="35" spans="1:1" ht="39.75" customHeight="1"/>
    <row r="42" spans="1:1">
      <c r="A42"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6:I18 I9:I11" xr:uid="{FF75A226-FC7F-404C-911A-49986724D48A}">
      <formula1>"On Track, In Jeopardy, Completed on Track, Completed, Completed -Missed TSD, On Hold Per Tillman"</formula1>
    </dataValidation>
    <dataValidation type="list" allowBlank="1" showInputMessage="1" showErrorMessage="1" sqref="I29:I30 I12:I15 I2:I8 I19: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7 U6:U7 R8 Q1:R7 L23:L30 L1:L18 U21:U22 L20:L21 Q9:R23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Z242" activePane="topRight" state="frozen"/>
      <selection pane="topRight" activeCell="AB166" sqref="AB1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2" t="s">
        <v>854</v>
      </c>
      <c r="AB1" s="1051" t="s">
        <v>855</v>
      </c>
    </row>
    <row r="2" spans="1:28" ht="39.75" customHeight="1">
      <c r="A2" s="297" t="s">
        <v>111</v>
      </c>
      <c r="B2" s="311" t="s">
        <v>34</v>
      </c>
      <c r="C2" s="299">
        <v>45868</v>
      </c>
      <c r="D2" s="18" t="s">
        <v>856</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857</v>
      </c>
      <c r="AA2" s="373" t="s">
        <v>776</v>
      </c>
      <c r="AB2" s="258"/>
    </row>
    <row r="3" spans="1:28" ht="39.75" customHeight="1">
      <c r="A3" s="503" t="s">
        <v>115</v>
      </c>
      <c r="B3" s="311" t="s">
        <v>34</v>
      </c>
      <c r="C3" s="299">
        <v>45991</v>
      </c>
      <c r="D3" s="19" t="s">
        <v>858</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864</v>
      </c>
    </row>
    <row r="8" spans="1:28" ht="39.75" customHeight="1">
      <c r="A8" s="961" t="s">
        <v>865</v>
      </c>
      <c r="B8" s="1192" t="s">
        <v>34</v>
      </c>
      <c r="C8" s="598">
        <v>45955</v>
      </c>
      <c r="D8" s="599" t="s">
        <v>56</v>
      </c>
      <c r="E8" s="599">
        <v>45919</v>
      </c>
      <c r="F8" s="599" t="s">
        <v>53</v>
      </c>
      <c r="G8" s="1193" t="s">
        <v>866</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867</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3" t="s">
        <v>876</v>
      </c>
      <c r="B17" s="705" t="s">
        <v>31</v>
      </c>
      <c r="C17" s="704">
        <v>46073</v>
      </c>
      <c r="D17" s="704" t="s">
        <v>50</v>
      </c>
      <c r="E17" s="704">
        <v>46042</v>
      </c>
      <c r="F17" s="705" t="s">
        <v>61</v>
      </c>
      <c r="G17" s="705" t="s">
        <v>877</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878</v>
      </c>
    </row>
    <row r="18" spans="1:28" ht="39.75" customHeight="1">
      <c r="A18" s="297" t="s">
        <v>163</v>
      </c>
      <c r="B18" s="298" t="s">
        <v>31</v>
      </c>
      <c r="C18" s="299">
        <v>45711</v>
      </c>
      <c r="D18" s="299" t="s">
        <v>879</v>
      </c>
      <c r="E18" s="299">
        <v>45693</v>
      </c>
      <c r="F18" s="457" t="s">
        <v>869</v>
      </c>
      <c r="G18" s="1196"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884</v>
      </c>
    </row>
    <row r="34" spans="1:28" ht="39.75" customHeight="1">
      <c r="A34" s="650" t="s">
        <v>885</v>
      </c>
      <c r="B34" s="358" t="s">
        <v>31</v>
      </c>
      <c r="C34" s="367">
        <v>45899</v>
      </c>
      <c r="D34" s="1233" t="s">
        <v>886</v>
      </c>
      <c r="E34" s="367">
        <v>45889</v>
      </c>
      <c r="F34" s="375" t="s">
        <v>869</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3" t="s">
        <v>907</v>
      </c>
      <c r="B47" s="705" t="s">
        <v>31</v>
      </c>
      <c r="C47" s="704">
        <v>46006</v>
      </c>
      <c r="D47" s="704" t="s">
        <v>56</v>
      </c>
      <c r="E47" s="704">
        <v>45999</v>
      </c>
      <c r="F47" s="705" t="s">
        <v>57</v>
      </c>
      <c r="G47" s="705" t="s">
        <v>908</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909</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913</v>
      </c>
    </row>
    <row r="53" spans="1:28" ht="39.75" customHeight="1">
      <c r="A53" s="297" t="s">
        <v>914</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915</v>
      </c>
    </row>
    <row r="54" spans="1:28" ht="39.75" customHeight="1">
      <c r="A54" s="563" t="s">
        <v>916</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917</v>
      </c>
    </row>
    <row r="55" spans="1:28" ht="39.75" customHeight="1">
      <c r="A55" s="660" t="s">
        <v>918</v>
      </c>
      <c r="B55" s="358" t="s">
        <v>31</v>
      </c>
      <c r="C55" s="367">
        <v>45945</v>
      </c>
      <c r="D55" s="360" t="s">
        <v>56</v>
      </c>
      <c r="E55" s="360">
        <v>45932</v>
      </c>
      <c r="F55" s="358" t="s">
        <v>869</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919</v>
      </c>
    </row>
    <row r="56" spans="1:28" ht="39.75" customHeight="1">
      <c r="A56" s="563" t="s">
        <v>920</v>
      </c>
      <c r="B56" s="358" t="s">
        <v>31</v>
      </c>
      <c r="C56" s="367">
        <v>45960</v>
      </c>
      <c r="D56" s="360" t="s">
        <v>816</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921</v>
      </c>
    </row>
    <row r="57" spans="1:28" ht="39.75" customHeight="1">
      <c r="A57" s="563" t="s">
        <v>922</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923</v>
      </c>
    </row>
    <row r="58" spans="1:28" ht="39.75" customHeight="1">
      <c r="A58" s="563" t="s">
        <v>924</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925</v>
      </c>
    </row>
    <row r="59" spans="1:28" ht="39.75" customHeight="1">
      <c r="A59" s="563" t="s">
        <v>926</v>
      </c>
      <c r="B59" s="358" t="s">
        <v>31</v>
      </c>
      <c r="C59" s="367">
        <v>45976</v>
      </c>
      <c r="D59" s="360" t="s">
        <v>56</v>
      </c>
      <c r="E59" s="360">
        <v>45959</v>
      </c>
      <c r="F59" s="358" t="s">
        <v>927</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928</v>
      </c>
      <c r="AB59" s="1234" t="s">
        <v>929</v>
      </c>
    </row>
    <row r="60" spans="1:28" ht="39.75" customHeight="1">
      <c r="A60" s="563" t="s">
        <v>930</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3" t="s">
        <v>932</v>
      </c>
      <c r="B61" s="705" t="s">
        <v>31</v>
      </c>
      <c r="C61" s="704">
        <v>46006</v>
      </c>
      <c r="D61" s="704" t="s">
        <v>56</v>
      </c>
      <c r="E61" s="704">
        <v>46021</v>
      </c>
      <c r="F61" s="705" t="s">
        <v>57</v>
      </c>
      <c r="G61" s="705" t="s">
        <v>933</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934</v>
      </c>
    </row>
    <row r="62" spans="1:28" ht="39.75" customHeight="1">
      <c r="A62" s="833" t="s">
        <v>935</v>
      </c>
      <c r="B62" s="705" t="s">
        <v>31</v>
      </c>
      <c r="C62" s="704">
        <v>46052</v>
      </c>
      <c r="D62" s="704" t="s">
        <v>886</v>
      </c>
      <c r="E62" s="704">
        <v>46021</v>
      </c>
      <c r="F62" s="705" t="s">
        <v>61</v>
      </c>
      <c r="G62" s="705" t="s">
        <v>936</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3" t="s">
        <v>938</v>
      </c>
      <c r="B63" s="705" t="s">
        <v>31</v>
      </c>
      <c r="C63" s="704">
        <v>46052</v>
      </c>
      <c r="D63" s="704" t="s">
        <v>816</v>
      </c>
      <c r="E63" s="704">
        <v>46045</v>
      </c>
      <c r="F63" s="705" t="s">
        <v>61</v>
      </c>
      <c r="G63" s="705" t="s">
        <v>939</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816</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944</v>
      </c>
    </row>
    <row r="69" spans="1:28" ht="39.75" customHeight="1">
      <c r="A69" s="563" t="s">
        <v>945</v>
      </c>
      <c r="B69" s="358" t="s">
        <v>31</v>
      </c>
      <c r="C69" s="360">
        <v>45991</v>
      </c>
      <c r="D69" s="360" t="s">
        <v>56</v>
      </c>
      <c r="E69" s="360">
        <v>45966</v>
      </c>
      <c r="F69" s="358" t="s">
        <v>57</v>
      </c>
      <c r="G69" s="361" t="s">
        <v>946</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947</v>
      </c>
    </row>
    <row r="70" spans="1:28" ht="39.75" customHeight="1">
      <c r="A70" s="563" t="s">
        <v>948</v>
      </c>
      <c r="B70" s="358" t="s">
        <v>31</v>
      </c>
      <c r="C70" s="360">
        <v>46001</v>
      </c>
      <c r="D70" s="360" t="s">
        <v>56</v>
      </c>
      <c r="E70" s="360">
        <v>45966</v>
      </c>
      <c r="F70" s="358" t="s">
        <v>57</v>
      </c>
      <c r="G70" s="361" t="s">
        <v>949</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950</v>
      </c>
    </row>
    <row r="71" spans="1:28" ht="39.75" customHeight="1">
      <c r="A71" s="563" t="s">
        <v>951</v>
      </c>
      <c r="B71" s="358" t="s">
        <v>31</v>
      </c>
      <c r="C71" s="360">
        <v>45991</v>
      </c>
      <c r="D71" s="360" t="s">
        <v>56</v>
      </c>
      <c r="E71" s="360">
        <v>45966</v>
      </c>
      <c r="F71" s="358" t="s">
        <v>61</v>
      </c>
      <c r="G71" s="361" t="s">
        <v>952</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953</v>
      </c>
    </row>
    <row r="72" spans="1:28" ht="39.75" customHeight="1">
      <c r="A72" s="563" t="s">
        <v>954</v>
      </c>
      <c r="B72" s="358" t="s">
        <v>31</v>
      </c>
      <c r="C72" s="360">
        <v>46001</v>
      </c>
      <c r="D72" s="360" t="s">
        <v>56</v>
      </c>
      <c r="E72" s="360">
        <v>45966</v>
      </c>
      <c r="F72" s="358" t="s">
        <v>57</v>
      </c>
      <c r="G72" s="1353" t="s">
        <v>955</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956</v>
      </c>
    </row>
    <row r="73" spans="1:28" ht="39.75" customHeight="1">
      <c r="A73" s="833" t="s">
        <v>957</v>
      </c>
      <c r="B73" s="705" t="s">
        <v>31</v>
      </c>
      <c r="C73" s="704">
        <v>46001</v>
      </c>
      <c r="D73" s="704" t="s">
        <v>56</v>
      </c>
      <c r="E73" s="704">
        <v>46009</v>
      </c>
      <c r="F73" s="705" t="s">
        <v>57</v>
      </c>
      <c r="G73" s="705" t="s">
        <v>958</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3" t="s">
        <v>960</v>
      </c>
      <c r="B74" s="705" t="s">
        <v>31</v>
      </c>
      <c r="C74" s="704">
        <v>46001</v>
      </c>
      <c r="D74" s="704" t="s">
        <v>56</v>
      </c>
      <c r="E74" s="704">
        <v>46009</v>
      </c>
      <c r="F74" s="705" t="s">
        <v>57</v>
      </c>
      <c r="G74" s="705" t="s">
        <v>961</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964</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965</v>
      </c>
    </row>
    <row r="78" spans="1:28" ht="39.75" customHeight="1">
      <c r="A78" s="563" t="s">
        <v>966</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967</v>
      </c>
    </row>
    <row r="79" spans="1:28" ht="39.75" customHeight="1">
      <c r="A79" s="297" t="s">
        <v>968</v>
      </c>
      <c r="B79" s="355" t="s">
        <v>31</v>
      </c>
      <c r="C79" s="19">
        <v>45899</v>
      </c>
      <c r="D79" s="18" t="s">
        <v>969</v>
      </c>
      <c r="E79" s="299">
        <v>45876</v>
      </c>
      <c r="F79" s="305" t="s">
        <v>869</v>
      </c>
      <c r="G79" s="495" t="s">
        <v>970</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974</v>
      </c>
    </row>
    <row r="82" spans="1:28" ht="39.75" customHeight="1">
      <c r="A82" s="960" t="s">
        <v>975</v>
      </c>
      <c r="B82" s="643" t="s">
        <v>31</v>
      </c>
      <c r="C82" s="360">
        <v>45975</v>
      </c>
      <c r="D82" s="360" t="s">
        <v>976</v>
      </c>
      <c r="E82" s="360">
        <v>45982</v>
      </c>
      <c r="F82" s="375" t="s">
        <v>57</v>
      </c>
      <c r="G82" s="361" t="s">
        <v>977</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978</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979</v>
      </c>
    </row>
    <row r="84" spans="1:28" ht="39.75" customHeight="1">
      <c r="A84" s="297" t="s">
        <v>241</v>
      </c>
      <c r="B84" s="298" t="s">
        <v>31</v>
      </c>
      <c r="C84" s="457">
        <v>45805</v>
      </c>
      <c r="D84" s="457" t="s">
        <v>56</v>
      </c>
      <c r="E84" s="457">
        <v>45695</v>
      </c>
      <c r="F84" s="457" t="s">
        <v>869</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981</v>
      </c>
    </row>
    <row r="86" spans="1:28" ht="39.75" customHeight="1">
      <c r="A86" s="297" t="s">
        <v>245</v>
      </c>
      <c r="B86" s="298" t="s">
        <v>31</v>
      </c>
      <c r="C86" s="19">
        <v>45899</v>
      </c>
      <c r="D86" s="299" t="s">
        <v>56</v>
      </c>
      <c r="E86" s="299">
        <v>45882</v>
      </c>
      <c r="F86" s="457" t="s">
        <v>869</v>
      </c>
      <c r="G86" s="495" t="s">
        <v>982</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984</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985</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986</v>
      </c>
    </row>
    <row r="90" spans="1:28" ht="39.75" customHeight="1">
      <c r="A90" s="833" t="s">
        <v>987</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988</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989</v>
      </c>
    </row>
    <row r="92" spans="1:28" ht="39.75" customHeight="1">
      <c r="A92" s="297" t="s">
        <v>990</v>
      </c>
      <c r="B92" s="311" t="s">
        <v>31</v>
      </c>
      <c r="C92" s="19">
        <v>45960</v>
      </c>
      <c r="D92" s="19" t="s">
        <v>50</v>
      </c>
      <c r="E92" s="19">
        <v>45945</v>
      </c>
      <c r="F92" s="18" t="s">
        <v>57</v>
      </c>
      <c r="G92" s="303" t="s">
        <v>991</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993</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994</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816</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857</v>
      </c>
      <c r="AA105" s="373" t="s">
        <v>776</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857</v>
      </c>
      <c r="AA108" s="373" t="s">
        <v>776</v>
      </c>
      <c r="AB108" s="27" t="s">
        <v>1010</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776</v>
      </c>
      <c r="AB110" s="11" t="s">
        <v>1012</v>
      </c>
    </row>
    <row r="111" spans="1:28" ht="39.75" customHeight="1">
      <c r="A111" s="503" t="s">
        <v>291</v>
      </c>
      <c r="B111" s="302" t="s">
        <v>28</v>
      </c>
      <c r="C111" s="19">
        <v>45772</v>
      </c>
      <c r="D111" s="19" t="s">
        <v>1006</v>
      </c>
      <c r="E111" s="305">
        <v>45695</v>
      </c>
      <c r="F111" s="18" t="s">
        <v>1008</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776</v>
      </c>
      <c r="AB112" s="27" t="s">
        <v>1013</v>
      </c>
    </row>
    <row r="113" spans="1:28" ht="39.75" customHeight="1">
      <c r="A113" s="503" t="s">
        <v>294</v>
      </c>
      <c r="B113" s="302" t="s">
        <v>28</v>
      </c>
      <c r="C113" s="19">
        <v>45772</v>
      </c>
      <c r="D113" s="305" t="s">
        <v>886</v>
      </c>
      <c r="E113" s="305">
        <v>45686</v>
      </c>
      <c r="F113" s="305" t="s">
        <v>1001</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857</v>
      </c>
      <c r="AA115" s="373" t="s">
        <v>776</v>
      </c>
      <c r="AB115" s="1218"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19" t="s">
        <v>28</v>
      </c>
      <c r="C119" s="457">
        <v>45688</v>
      </c>
      <c r="D119" s="457" t="s">
        <v>1009</v>
      </c>
      <c r="E119" s="457">
        <v>45695</v>
      </c>
      <c r="F119" s="299" t="s">
        <v>59</v>
      </c>
      <c r="G119" s="1210"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776</v>
      </c>
      <c r="AB119" s="1220"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776</v>
      </c>
      <c r="AB120" s="1218" t="s">
        <v>1024</v>
      </c>
    </row>
    <row r="121" spans="1:28" ht="39.75" customHeight="1">
      <c r="A121" s="297" t="s">
        <v>310</v>
      </c>
      <c r="B121" s="302" t="s">
        <v>28</v>
      </c>
      <c r="C121" s="19">
        <v>45772</v>
      </c>
      <c r="D121" s="18" t="s">
        <v>860</v>
      </c>
      <c r="E121" s="19">
        <v>45743</v>
      </c>
      <c r="F121" s="18" t="s">
        <v>1025</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776</v>
      </c>
      <c r="AB121" s="76" t="s">
        <v>1026</v>
      </c>
    </row>
    <row r="122" spans="1:28" ht="39.75" customHeight="1">
      <c r="A122" s="297" t="s">
        <v>312</v>
      </c>
      <c r="B122" s="302" t="s">
        <v>28</v>
      </c>
      <c r="C122" s="19">
        <v>45772</v>
      </c>
      <c r="D122" s="18" t="s">
        <v>1027</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1016</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776</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1033</v>
      </c>
    </row>
    <row r="137" spans="1:28" ht="39.75" customHeight="1">
      <c r="A137" s="297" t="s">
        <v>343</v>
      </c>
      <c r="B137" s="302" t="s">
        <v>28</v>
      </c>
      <c r="C137" s="19">
        <v>45772</v>
      </c>
      <c r="D137" s="18" t="s">
        <v>886</v>
      </c>
      <c r="E137" s="19">
        <v>45743</v>
      </c>
      <c r="F137" s="18" t="s">
        <v>1001</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1034</v>
      </c>
    </row>
    <row r="141" spans="1:28" ht="39.75" customHeight="1">
      <c r="A141" s="297" t="s">
        <v>355</v>
      </c>
      <c r="B141" s="302" t="s">
        <v>28</v>
      </c>
      <c r="C141" s="19">
        <v>45772</v>
      </c>
      <c r="D141" s="18" t="s">
        <v>886</v>
      </c>
      <c r="E141" s="19">
        <v>45716</v>
      </c>
      <c r="F141" s="18" t="s">
        <v>1001</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776</v>
      </c>
      <c r="AB146" s="11"/>
    </row>
    <row r="147" spans="1:28" ht="39.75" customHeight="1">
      <c r="A147" s="297" t="s">
        <v>372</v>
      </c>
      <c r="B147" s="302" t="s">
        <v>28</v>
      </c>
      <c r="C147" s="305">
        <v>45711</v>
      </c>
      <c r="D147" s="19" t="s">
        <v>1027</v>
      </c>
      <c r="E147" s="299">
        <v>45706</v>
      </c>
      <c r="F147" s="19" t="s">
        <v>55</v>
      </c>
      <c r="G147" s="306" t="s">
        <v>373</v>
      </c>
      <c r="H147" s="20">
        <v>85</v>
      </c>
      <c r="I147" s="304" t="s">
        <v>774</v>
      </c>
      <c r="J147" s="20" t="s">
        <v>30</v>
      </c>
      <c r="K147" s="19">
        <v>45707</v>
      </c>
      <c r="L147" s="20" t="s">
        <v>110</v>
      </c>
      <c r="M147" s="343" t="s">
        <v>1039</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1"/>
      <c r="AD161" s="1022"/>
      <c r="AE161" s="1224"/>
    </row>
    <row r="162" spans="1:31" ht="39.75" customHeight="1">
      <c r="A162" s="297" t="s">
        <v>425</v>
      </c>
      <c r="B162" s="302" t="s">
        <v>28</v>
      </c>
      <c r="C162" s="19">
        <v>45838</v>
      </c>
      <c r="D162" s="18" t="s">
        <v>1030</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0" t="s">
        <v>1054</v>
      </c>
      <c r="C163" s="24">
        <v>46052</v>
      </c>
      <c r="D163" s="1281" t="s">
        <v>56</v>
      </c>
      <c r="E163" s="1282">
        <v>46027</v>
      </c>
      <c r="F163" s="1283" t="s">
        <v>869</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928</v>
      </c>
      <c r="AB163" s="1294" t="s">
        <v>1055</v>
      </c>
    </row>
    <row r="164" spans="1:31" ht="39.75" customHeight="1">
      <c r="A164" s="297" t="s">
        <v>1056</v>
      </c>
      <c r="B164" s="311" t="s">
        <v>1054</v>
      </c>
      <c r="C164" s="19">
        <v>46045</v>
      </c>
      <c r="D164" s="305" t="s">
        <v>56</v>
      </c>
      <c r="E164" s="19"/>
      <c r="F164" s="18" t="s">
        <v>1057</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1058</v>
      </c>
      <c r="AC164" s="822"/>
      <c r="AD164" s="822"/>
      <c r="AE164" s="1023"/>
    </row>
    <row r="165" spans="1:31" ht="39.75" customHeight="1">
      <c r="A165" s="297" t="s">
        <v>1059</v>
      </c>
      <c r="B165" s="311" t="s">
        <v>1054</v>
      </c>
      <c r="C165" s="19">
        <v>46045</v>
      </c>
      <c r="D165" s="305" t="s">
        <v>56</v>
      </c>
      <c r="E165" s="19"/>
      <c r="F165" s="18" t="s">
        <v>1057</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1060</v>
      </c>
      <c r="AC165" s="822"/>
      <c r="AD165" s="822"/>
      <c r="AE165" s="1023"/>
    </row>
    <row r="166" spans="1:31" ht="39.75" customHeight="1">
      <c r="A166" s="297" t="s">
        <v>1061</v>
      </c>
      <c r="B166" s="355" t="s">
        <v>1054</v>
      </c>
      <c r="C166" s="299">
        <v>46045</v>
      </c>
      <c r="D166" s="457" t="s">
        <v>56</v>
      </c>
      <c r="E166" s="299">
        <v>45959</v>
      </c>
      <c r="F166" s="298" t="s">
        <v>1057</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6" t="s">
        <v>1062</v>
      </c>
      <c r="AC166" s="822"/>
      <c r="AD166" s="822"/>
      <c r="AE166" s="1023"/>
    </row>
    <row r="167" spans="1:31" ht="39.75" customHeight="1">
      <c r="A167" s="297" t="s">
        <v>1063</v>
      </c>
      <c r="B167" s="355" t="s">
        <v>1054</v>
      </c>
      <c r="C167" s="299">
        <v>46045</v>
      </c>
      <c r="D167" s="457" t="s">
        <v>56</v>
      </c>
      <c r="E167" s="299"/>
      <c r="F167" s="18" t="s">
        <v>1057</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1064</v>
      </c>
      <c r="AC167" s="822"/>
      <c r="AD167" s="822"/>
      <c r="AE167" s="1023"/>
    </row>
    <row r="168" spans="1:31" ht="39.75" customHeight="1">
      <c r="A168" s="297" t="s">
        <v>1065</v>
      </c>
      <c r="B168" s="355" t="s">
        <v>1054</v>
      </c>
      <c r="C168" s="299">
        <v>46045</v>
      </c>
      <c r="D168" s="457" t="s">
        <v>56</v>
      </c>
      <c r="E168" s="299"/>
      <c r="F168" s="18" t="s">
        <v>1057</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1066</v>
      </c>
      <c r="AC168" s="822"/>
      <c r="AD168" s="822"/>
      <c r="AE168" s="1023"/>
    </row>
    <row r="169" spans="1:31" ht="39.75" customHeight="1">
      <c r="A169" s="297" t="s">
        <v>1067</v>
      </c>
      <c r="B169" s="311" t="s">
        <v>1054</v>
      </c>
      <c r="C169" s="19">
        <v>46045</v>
      </c>
      <c r="D169" s="305" t="s">
        <v>56</v>
      </c>
      <c r="E169" s="19"/>
      <c r="F169" s="18" t="s">
        <v>1057</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1068</v>
      </c>
      <c r="AC169" s="822"/>
      <c r="AD169" s="822"/>
      <c r="AE169" s="1023"/>
    </row>
    <row r="170" spans="1:31" ht="39.75" customHeight="1">
      <c r="A170" s="297" t="s">
        <v>1069</v>
      </c>
      <c r="B170" s="311" t="s">
        <v>1054</v>
      </c>
      <c r="C170" s="19">
        <v>46045</v>
      </c>
      <c r="D170" s="305" t="s">
        <v>56</v>
      </c>
      <c r="E170" s="19"/>
      <c r="F170" s="18" t="s">
        <v>1057</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1070</v>
      </c>
      <c r="AC170" s="822"/>
      <c r="AD170" s="822"/>
      <c r="AE170" s="1023"/>
    </row>
    <row r="171" spans="1:31" ht="39.75" customHeight="1">
      <c r="A171" s="297" t="s">
        <v>1071</v>
      </c>
      <c r="B171" s="355" t="s">
        <v>1054</v>
      </c>
      <c r="C171" s="299">
        <v>46045</v>
      </c>
      <c r="D171" s="457" t="s">
        <v>56</v>
      </c>
      <c r="E171" s="299">
        <v>45959</v>
      </c>
      <c r="F171" s="298" t="s">
        <v>1057</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1072</v>
      </c>
      <c r="AC171" s="822"/>
      <c r="AD171" s="822"/>
      <c r="AE171" s="1023"/>
    </row>
    <row r="172" spans="1:31" ht="39.75" customHeight="1">
      <c r="A172" s="297" t="s">
        <v>1073</v>
      </c>
      <c r="B172" s="355" t="s">
        <v>1054</v>
      </c>
      <c r="C172" s="299">
        <v>46045</v>
      </c>
      <c r="D172" s="457" t="s">
        <v>56</v>
      </c>
      <c r="E172" s="299">
        <v>45959</v>
      </c>
      <c r="F172" s="298" t="s">
        <v>1057</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1074</v>
      </c>
      <c r="AC172" s="822"/>
      <c r="AD172" s="822"/>
      <c r="AE172" s="1023"/>
    </row>
    <row r="173" spans="1:31" ht="39.75" customHeight="1">
      <c r="A173" s="956" t="s">
        <v>1075</v>
      </c>
      <c r="B173" s="355" t="s">
        <v>1054</v>
      </c>
      <c r="C173" s="299">
        <v>45989</v>
      </c>
      <c r="D173" s="1249" t="s">
        <v>56</v>
      </c>
      <c r="E173" s="299">
        <v>45959</v>
      </c>
      <c r="F173" s="298" t="s">
        <v>869</v>
      </c>
      <c r="G173" s="495" t="s">
        <v>1076</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1077</v>
      </c>
      <c r="AC173" s="822"/>
      <c r="AD173" s="822"/>
      <c r="AE173" s="1023"/>
    </row>
    <row r="174" spans="1:31" ht="39.75" customHeight="1">
      <c r="A174" s="956" t="s">
        <v>1078</v>
      </c>
      <c r="B174" s="355" t="s">
        <v>1054</v>
      </c>
      <c r="C174" s="299">
        <v>46010</v>
      </c>
      <c r="D174" s="1249" t="s">
        <v>56</v>
      </c>
      <c r="E174" s="299">
        <v>45959</v>
      </c>
      <c r="F174" s="298" t="s">
        <v>869</v>
      </c>
      <c r="G174" s="495" t="s">
        <v>1079</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29" t="s">
        <v>1080</v>
      </c>
      <c r="AC174" s="822"/>
      <c r="AD174" s="822"/>
      <c r="AE174" s="1023"/>
    </row>
    <row r="175" spans="1:31" ht="39.75" customHeight="1">
      <c r="A175" s="956" t="s">
        <v>1081</v>
      </c>
      <c r="B175" s="355" t="s">
        <v>1054</v>
      </c>
      <c r="C175" s="299">
        <v>46045</v>
      </c>
      <c r="D175" s="1249" t="s">
        <v>56</v>
      </c>
      <c r="E175" s="299">
        <v>45959</v>
      </c>
      <c r="F175" s="298" t="s">
        <v>869</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29" t="s">
        <v>1082</v>
      </c>
      <c r="AC175" s="822"/>
      <c r="AD175" s="822"/>
      <c r="AE175" s="1023"/>
    </row>
    <row r="176" spans="1:31" ht="39.75" customHeight="1">
      <c r="A176" s="956" t="s">
        <v>1083</v>
      </c>
      <c r="B176" s="355" t="s">
        <v>1054</v>
      </c>
      <c r="C176" s="299">
        <v>45989</v>
      </c>
      <c r="D176" s="1249" t="s">
        <v>56</v>
      </c>
      <c r="E176" s="299">
        <v>45959</v>
      </c>
      <c r="F176" s="298" t="s">
        <v>869</v>
      </c>
      <c r="G176" s="495" t="s">
        <v>1084</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39" t="s">
        <v>1085</v>
      </c>
      <c r="AC176" s="822"/>
      <c r="AD176" s="822"/>
      <c r="AE176" s="1023"/>
    </row>
    <row r="177" spans="1:31" ht="39.75" customHeight="1">
      <c r="A177" s="956" t="s">
        <v>1086</v>
      </c>
      <c r="B177" s="355" t="s">
        <v>1054</v>
      </c>
      <c r="C177" s="299">
        <v>46045</v>
      </c>
      <c r="D177" s="1249" t="s">
        <v>56</v>
      </c>
      <c r="E177" s="299">
        <v>45959</v>
      </c>
      <c r="F177" s="298" t="s">
        <v>869</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29" t="s">
        <v>1087</v>
      </c>
      <c r="AC177" s="822"/>
      <c r="AD177" s="822"/>
      <c r="AE177" s="1023"/>
    </row>
    <row r="178" spans="1:31" ht="39.75" customHeight="1">
      <c r="A178" s="945" t="s">
        <v>1088</v>
      </c>
      <c r="B178" s="355" t="s">
        <v>1054</v>
      </c>
      <c r="C178" s="767">
        <v>46019</v>
      </c>
      <c r="D178" s="1249" t="s">
        <v>56</v>
      </c>
      <c r="E178" s="767">
        <v>45959</v>
      </c>
      <c r="F178" s="768" t="s">
        <v>869</v>
      </c>
      <c r="G178" s="768" t="s">
        <v>1089</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928</v>
      </c>
      <c r="AB178" s="1029" t="s">
        <v>1090</v>
      </c>
      <c r="AC178" s="822"/>
      <c r="AD178" s="822"/>
      <c r="AE178" s="1023"/>
    </row>
    <row r="179" spans="1:31" ht="39.75" customHeight="1">
      <c r="A179" s="956" t="s">
        <v>1091</v>
      </c>
      <c r="B179" s="355" t="s">
        <v>1054</v>
      </c>
      <c r="C179" s="299">
        <v>45989</v>
      </c>
      <c r="D179" s="1249" t="s">
        <v>56</v>
      </c>
      <c r="E179" s="299">
        <v>45959</v>
      </c>
      <c r="F179" s="298" t="s">
        <v>869</v>
      </c>
      <c r="G179" s="495" t="s">
        <v>1092</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29" t="s">
        <v>1093</v>
      </c>
      <c r="AC179" s="822"/>
      <c r="AD179" s="822"/>
      <c r="AE179" s="1023"/>
    </row>
    <row r="180" spans="1:31" ht="39.75" customHeight="1">
      <c r="A180" s="945" t="s">
        <v>1094</v>
      </c>
      <c r="B180" s="355" t="s">
        <v>1054</v>
      </c>
      <c r="C180" s="767">
        <v>46019</v>
      </c>
      <c r="D180" s="1249" t="s">
        <v>56</v>
      </c>
      <c r="E180" s="767">
        <v>45959</v>
      </c>
      <c r="F180" s="768" t="s">
        <v>869</v>
      </c>
      <c r="G180" s="768" t="s">
        <v>1095</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928</v>
      </c>
      <c r="AB180" s="1029" t="s">
        <v>1096</v>
      </c>
      <c r="AC180" s="822"/>
      <c r="AD180" s="822"/>
      <c r="AE180" s="1023"/>
    </row>
    <row r="181" spans="1:31" ht="39.75" customHeight="1">
      <c r="A181" s="945" t="s">
        <v>1097</v>
      </c>
      <c r="B181" s="355" t="s">
        <v>1054</v>
      </c>
      <c r="C181" s="767">
        <v>46021</v>
      </c>
      <c r="D181" s="1249" t="s">
        <v>56</v>
      </c>
      <c r="E181" s="767">
        <v>45959</v>
      </c>
      <c r="F181" s="768" t="s">
        <v>869</v>
      </c>
      <c r="G181" s="768" t="s">
        <v>1098</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928</v>
      </c>
      <c r="AB181" s="1029" t="s">
        <v>1099</v>
      </c>
      <c r="AC181" s="822"/>
      <c r="AD181" s="822"/>
      <c r="AE181" s="1023"/>
    </row>
    <row r="182" spans="1:31" ht="39.75" customHeight="1">
      <c r="A182" s="945" t="s">
        <v>1100</v>
      </c>
      <c r="B182" s="355" t="s">
        <v>1054</v>
      </c>
      <c r="C182" s="767">
        <v>46021</v>
      </c>
      <c r="D182" s="1249" t="s">
        <v>56</v>
      </c>
      <c r="E182" s="767">
        <v>45959</v>
      </c>
      <c r="F182" s="768" t="s">
        <v>869</v>
      </c>
      <c r="G182" s="768" t="s">
        <v>1101</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928</v>
      </c>
      <c r="AB182" s="1029" t="s">
        <v>1102</v>
      </c>
      <c r="AC182" s="822"/>
      <c r="AD182" s="822"/>
      <c r="AE182" s="1023"/>
    </row>
    <row r="183" spans="1:31" ht="39.75" customHeight="1">
      <c r="A183" s="945" t="s">
        <v>1103</v>
      </c>
      <c r="B183" s="355" t="s">
        <v>1054</v>
      </c>
      <c r="C183" s="299">
        <v>46052</v>
      </c>
      <c r="D183" s="1249" t="s">
        <v>56</v>
      </c>
      <c r="E183" s="767">
        <v>45959</v>
      </c>
      <c r="F183" s="768" t="s">
        <v>869</v>
      </c>
      <c r="G183" s="768" t="s">
        <v>1104</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928</v>
      </c>
      <c r="AB183" s="1030" t="s">
        <v>1105</v>
      </c>
      <c r="AC183" s="822"/>
      <c r="AD183" s="822"/>
      <c r="AE183" s="1023"/>
    </row>
    <row r="184" spans="1:31" ht="39.75" customHeight="1">
      <c r="A184" s="945" t="s">
        <v>1106</v>
      </c>
      <c r="B184" s="355" t="s">
        <v>1054</v>
      </c>
      <c r="C184" s="767">
        <v>46019</v>
      </c>
      <c r="D184" s="1249" t="s">
        <v>56</v>
      </c>
      <c r="E184" s="767">
        <v>45959</v>
      </c>
      <c r="F184" s="768" t="s">
        <v>869</v>
      </c>
      <c r="G184" s="768" t="s">
        <v>1107</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928</v>
      </c>
      <c r="AB184" s="1029" t="s">
        <v>1108</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7" t="s">
        <v>855</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2" t="s">
        <v>928</v>
      </c>
      <c r="AB192" s="1058" t="s">
        <v>1111</v>
      </c>
    </row>
    <row r="193" spans="1:28" ht="39.75" customHeight="1">
      <c r="A193" s="563" t="s">
        <v>1112</v>
      </c>
      <c r="B193" s="377" t="s">
        <v>34</v>
      </c>
      <c r="C193" s="360">
        <v>45960</v>
      </c>
      <c r="D193" s="360" t="s">
        <v>1113</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1114</v>
      </c>
    </row>
    <row r="194" spans="1:28" ht="39.75" customHeight="1">
      <c r="A194" s="563" t="s">
        <v>1115</v>
      </c>
      <c r="B194" s="377" t="s">
        <v>34</v>
      </c>
      <c r="C194" s="704">
        <v>46107</v>
      </c>
      <c r="D194" s="358" t="s">
        <v>52</v>
      </c>
      <c r="E194" s="360">
        <v>46077</v>
      </c>
      <c r="F194" s="716" t="s">
        <v>53</v>
      </c>
      <c r="G194" s="705" t="s">
        <v>1116</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1117</v>
      </c>
    </row>
    <row r="195" spans="1:28" ht="39.75" customHeight="1">
      <c r="A195" s="563" t="s">
        <v>1118</v>
      </c>
      <c r="B195" s="377" t="s">
        <v>34</v>
      </c>
      <c r="C195" s="360">
        <v>45960</v>
      </c>
      <c r="D195" s="360" t="s">
        <v>1119</v>
      </c>
      <c r="E195" s="360">
        <v>45909</v>
      </c>
      <c r="F195" s="360" t="s">
        <v>55</v>
      </c>
      <c r="G195" s="361" t="s">
        <v>1120</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928</v>
      </c>
      <c r="AA195" s="37" t="s">
        <v>928</v>
      </c>
      <c r="AB195" s="831" t="s">
        <v>1121</v>
      </c>
    </row>
    <row r="196" spans="1:28" ht="39.75" customHeight="1">
      <c r="A196" s="960" t="s">
        <v>1122</v>
      </c>
      <c r="B196" s="1225" t="s">
        <v>34</v>
      </c>
      <c r="C196" s="616">
        <v>45999</v>
      </c>
      <c r="D196" s="618" t="s">
        <v>50</v>
      </c>
      <c r="E196" s="645">
        <v>45975</v>
      </c>
      <c r="F196" s="618" t="s">
        <v>55</v>
      </c>
      <c r="G196" s="1226" t="s">
        <v>1123</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928</v>
      </c>
      <c r="AA196" s="1359" t="s">
        <v>928</v>
      </c>
      <c r="AB196" s="1360" t="s">
        <v>1124</v>
      </c>
    </row>
    <row r="197" spans="1:28" ht="39.75" customHeight="1">
      <c r="A197" s="650" t="s">
        <v>1125</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8" t="s">
        <v>1126</v>
      </c>
    </row>
    <row r="198" spans="1:28" ht="39.75" customHeight="1">
      <c r="A198" s="650" t="s">
        <v>1127</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8" t="s">
        <v>1126</v>
      </c>
    </row>
    <row r="199" spans="1:28" ht="39.75" customHeight="1">
      <c r="A199" s="563" t="s">
        <v>1128</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1129</v>
      </c>
    </row>
    <row r="200" spans="1:28" ht="39.75" customHeight="1">
      <c r="A200" s="563" t="s">
        <v>1130</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1126</v>
      </c>
    </row>
    <row r="201" spans="1:28" ht="39.75" customHeight="1">
      <c r="A201" s="660" t="s">
        <v>122</v>
      </c>
      <c r="B201" s="377" t="s">
        <v>34</v>
      </c>
      <c r="C201" s="367">
        <v>45807</v>
      </c>
      <c r="D201" s="358" t="s">
        <v>856</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8" t="s">
        <v>1131</v>
      </c>
    </row>
    <row r="202" spans="1:28" ht="39.75" customHeight="1">
      <c r="A202" s="563" t="s">
        <v>129</v>
      </c>
      <c r="B202" s="377" t="s">
        <v>34</v>
      </c>
      <c r="C202" s="360">
        <v>45991</v>
      </c>
      <c r="D202" s="366" t="s">
        <v>858</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8"/>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7" t="s">
        <v>1132</v>
      </c>
    </row>
    <row r="204" spans="1:28" ht="39.75" customHeight="1">
      <c r="A204" s="563" t="s">
        <v>1133</v>
      </c>
      <c r="B204" s="377" t="s">
        <v>34</v>
      </c>
      <c r="C204" s="360">
        <v>45991</v>
      </c>
      <c r="D204" s="366" t="s">
        <v>54</v>
      </c>
      <c r="E204" s="367">
        <v>45880</v>
      </c>
      <c r="F204" s="366" t="s">
        <v>51</v>
      </c>
      <c r="G204" s="368" t="s">
        <v>1134</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8" t="s">
        <v>1135</v>
      </c>
    </row>
    <row r="205" spans="1:28" ht="39.75" customHeight="1">
      <c r="A205" s="833" t="s">
        <v>1136</v>
      </c>
      <c r="B205" s="377" t="s">
        <v>34</v>
      </c>
      <c r="C205" s="704">
        <v>46079</v>
      </c>
      <c r="D205" s="716" t="s">
        <v>52</v>
      </c>
      <c r="E205" s="715">
        <v>46055</v>
      </c>
      <c r="F205" s="716" t="s">
        <v>53</v>
      </c>
      <c r="G205" s="715" t="s">
        <v>1137</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3" t="s">
        <v>1139</v>
      </c>
      <c r="B206" s="377" t="s">
        <v>34</v>
      </c>
      <c r="C206" s="715">
        <v>46011</v>
      </c>
      <c r="D206" s="716" t="s">
        <v>52</v>
      </c>
      <c r="E206" s="715">
        <v>45923</v>
      </c>
      <c r="F206" s="716" t="s">
        <v>53</v>
      </c>
      <c r="G206" s="716" t="s">
        <v>1140</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1144</v>
      </c>
    </row>
    <row r="209" spans="1:28" ht="39.75" customHeight="1">
      <c r="A209" s="563" t="s">
        <v>1145</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1146</v>
      </c>
    </row>
    <row r="210" spans="1:28" ht="39.75" customHeight="1">
      <c r="A210" s="833" t="s">
        <v>1147</v>
      </c>
      <c r="B210" s="377" t="s">
        <v>34</v>
      </c>
      <c r="C210" s="704">
        <v>46040</v>
      </c>
      <c r="D210" s="366" t="s">
        <v>50</v>
      </c>
      <c r="E210" s="715">
        <v>46077</v>
      </c>
      <c r="F210" s="716"/>
      <c r="G210" s="716" t="s">
        <v>1148</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3" t="s">
        <v>1151</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3" t="s">
        <v>1153</v>
      </c>
      <c r="B213" s="377" t="s">
        <v>34</v>
      </c>
      <c r="C213" s="704">
        <v>46073</v>
      </c>
      <c r="D213" s="716" t="s">
        <v>52</v>
      </c>
      <c r="E213" s="715">
        <v>46055</v>
      </c>
      <c r="F213" s="716" t="s">
        <v>53</v>
      </c>
      <c r="G213" s="716" t="s">
        <v>1154</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59" t="s">
        <v>1156</v>
      </c>
      <c r="B214" s="377" t="s">
        <v>34</v>
      </c>
      <c r="C214" s="360" t="s">
        <v>1157</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1158</v>
      </c>
    </row>
    <row r="215" spans="1:28" ht="39.75" customHeight="1">
      <c r="A215" s="833" t="s">
        <v>1159</v>
      </c>
      <c r="B215" s="377" t="s">
        <v>34</v>
      </c>
      <c r="C215" s="704">
        <v>46040</v>
      </c>
      <c r="D215" s="716" t="s">
        <v>833</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29" t="s">
        <v>814</v>
      </c>
    </row>
    <row r="218" spans="1:28" ht="39.75" customHeight="1">
      <c r="A218" s="563" t="s">
        <v>1165</v>
      </c>
      <c r="B218" s="377" t="s">
        <v>37</v>
      </c>
      <c r="C218" s="360">
        <v>46006</v>
      </c>
      <c r="D218" s="366" t="s">
        <v>52</v>
      </c>
      <c r="E218" s="367">
        <v>45975</v>
      </c>
      <c r="F218" s="366" t="s">
        <v>51</v>
      </c>
      <c r="G218" s="368" t="s">
        <v>1166</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29" t="s">
        <v>1167</v>
      </c>
    </row>
    <row r="219" spans="1:28" ht="39.75" customHeight="1">
      <c r="A219" s="563" t="s">
        <v>1168</v>
      </c>
      <c r="B219" s="377" t="s">
        <v>37</v>
      </c>
      <c r="C219" s="360">
        <v>46006</v>
      </c>
      <c r="D219" s="366" t="s">
        <v>52</v>
      </c>
      <c r="E219" s="367">
        <v>45980</v>
      </c>
      <c r="F219" s="366" t="s">
        <v>51</v>
      </c>
      <c r="G219" s="368" t="s">
        <v>1169</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29" t="s">
        <v>1170</v>
      </c>
    </row>
    <row r="220" spans="1:28" ht="39.75" customHeight="1">
      <c r="A220" s="297" t="s">
        <v>144</v>
      </c>
      <c r="B220" s="298" t="s">
        <v>31</v>
      </c>
      <c r="C220" s="19">
        <v>45899</v>
      </c>
      <c r="D220" s="299" t="s">
        <v>56</v>
      </c>
      <c r="E220" s="299">
        <v>45873</v>
      </c>
      <c r="F220" s="457" t="s">
        <v>869</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1174</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3" t="s">
        <v>1176</v>
      </c>
      <c r="B224" s="705" t="s">
        <v>31</v>
      </c>
      <c r="C224" s="704">
        <v>46101</v>
      </c>
      <c r="D224" s="704" t="s">
        <v>816</v>
      </c>
      <c r="E224" s="704">
        <v>46042</v>
      </c>
      <c r="F224" s="705" t="s">
        <v>57</v>
      </c>
      <c r="G224" s="705" t="s">
        <v>1177</v>
      </c>
      <c r="H224" s="706">
        <v>65</v>
      </c>
      <c r="I224" s="1149" t="s">
        <v>774</v>
      </c>
      <c r="J224" s="706" t="s">
        <v>30</v>
      </c>
      <c r="K224" s="704">
        <v>46028</v>
      </c>
      <c r="L224" s="717" t="s">
        <v>110</v>
      </c>
      <c r="M224" s="834">
        <v>60922</v>
      </c>
      <c r="N224" s="343"/>
      <c r="O224" s="582"/>
      <c r="P224" s="717" t="s">
        <v>110</v>
      </c>
      <c r="Q224" s="835" t="s">
        <v>38</v>
      </c>
      <c r="R224" s="709">
        <v>46029</v>
      </c>
      <c r="S224" s="333">
        <v>4907</v>
      </c>
      <c r="T224" s="836">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3" t="s">
        <v>1179</v>
      </c>
      <c r="B225" s="705" t="s">
        <v>31</v>
      </c>
      <c r="C225" s="704">
        <v>46101</v>
      </c>
      <c r="D225" s="704" t="s">
        <v>56</v>
      </c>
      <c r="E225" s="704">
        <v>46042</v>
      </c>
      <c r="F225" s="705" t="s">
        <v>61</v>
      </c>
      <c r="G225" s="705" t="s">
        <v>1180</v>
      </c>
      <c r="H225" s="706">
        <v>79</v>
      </c>
      <c r="I225" s="1149" t="s">
        <v>774</v>
      </c>
      <c r="J225" s="706" t="s">
        <v>30</v>
      </c>
      <c r="K225" s="367" t="s">
        <v>260</v>
      </c>
      <c r="L225" s="717" t="s">
        <v>110</v>
      </c>
      <c r="M225" s="834">
        <v>59768</v>
      </c>
      <c r="N225" s="343"/>
      <c r="O225" s="582"/>
      <c r="P225" s="717" t="s">
        <v>110</v>
      </c>
      <c r="Q225" s="835" t="s">
        <v>38</v>
      </c>
      <c r="R225" s="709">
        <v>46029</v>
      </c>
      <c r="S225" s="333">
        <v>4862</v>
      </c>
      <c r="T225" s="836">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3" t="s">
        <v>1182</v>
      </c>
      <c r="B226" s="705" t="s">
        <v>31</v>
      </c>
      <c r="C226" s="704">
        <v>46073</v>
      </c>
      <c r="D226" s="704" t="s">
        <v>1183</v>
      </c>
      <c r="E226" s="704">
        <v>46045</v>
      </c>
      <c r="F226" s="705" t="s">
        <v>61</v>
      </c>
      <c r="G226" s="705" t="s">
        <v>1184</v>
      </c>
      <c r="H226" s="706">
        <v>87</v>
      </c>
      <c r="I226" s="1149" t="s">
        <v>774</v>
      </c>
      <c r="J226" s="706" t="s">
        <v>30</v>
      </c>
      <c r="K226" s="704">
        <v>46038</v>
      </c>
      <c r="L226" s="717" t="s">
        <v>110</v>
      </c>
      <c r="M226" s="834">
        <v>82790</v>
      </c>
      <c r="N226" s="41"/>
      <c r="O226" s="374"/>
      <c r="P226" s="717" t="s">
        <v>110</v>
      </c>
      <c r="Q226" s="835" t="s">
        <v>38</v>
      </c>
      <c r="R226" s="709">
        <v>46029</v>
      </c>
      <c r="S226" s="333">
        <v>7108</v>
      </c>
      <c r="T226" s="836">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3" t="s">
        <v>1186</v>
      </c>
      <c r="B227" s="705" t="s">
        <v>31</v>
      </c>
      <c r="C227" s="704">
        <v>46101</v>
      </c>
      <c r="D227" s="704" t="s">
        <v>56</v>
      </c>
      <c r="E227" s="715">
        <v>46042</v>
      </c>
      <c r="F227" s="705" t="s">
        <v>61</v>
      </c>
      <c r="G227" s="716" t="s">
        <v>1187</v>
      </c>
      <c r="H227" s="706">
        <v>55</v>
      </c>
      <c r="I227" s="1149" t="s">
        <v>774</v>
      </c>
      <c r="J227" s="706" t="s">
        <v>30</v>
      </c>
      <c r="K227" s="715">
        <v>46038</v>
      </c>
      <c r="L227" s="717" t="s">
        <v>110</v>
      </c>
      <c r="M227" s="940">
        <v>44782</v>
      </c>
      <c r="N227" s="41"/>
      <c r="O227" s="582"/>
      <c r="P227" s="717" t="s">
        <v>110</v>
      </c>
      <c r="Q227" s="835" t="s">
        <v>38</v>
      </c>
      <c r="R227" s="720">
        <v>46029</v>
      </c>
      <c r="S227" s="721">
        <v>3690</v>
      </c>
      <c r="T227" s="836">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49" t="s">
        <v>774</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5">
        <v>1</v>
      </c>
      <c r="Z228" s="59">
        <v>45998</v>
      </c>
      <c r="AA228" s="59">
        <v>46063</v>
      </c>
      <c r="AB228" s="831" t="s">
        <v>1191</v>
      </c>
    </row>
    <row r="229" spans="1:28" ht="39.75" customHeight="1">
      <c r="A229" s="833" t="s">
        <v>1192</v>
      </c>
      <c r="B229" s="705" t="s">
        <v>31</v>
      </c>
      <c r="C229" s="704">
        <v>46021</v>
      </c>
      <c r="D229" s="704" t="s">
        <v>56</v>
      </c>
      <c r="E229" s="704">
        <v>46001</v>
      </c>
      <c r="F229" s="705" t="s">
        <v>61</v>
      </c>
      <c r="G229" s="705"/>
      <c r="H229" s="706">
        <v>49</v>
      </c>
      <c r="I229" s="1149" t="s">
        <v>774</v>
      </c>
      <c r="J229" s="706" t="s">
        <v>30</v>
      </c>
      <c r="K229" s="704">
        <v>45994</v>
      </c>
      <c r="L229" s="717" t="s">
        <v>110</v>
      </c>
      <c r="M229" s="834">
        <v>42150</v>
      </c>
      <c r="N229" s="707"/>
      <c r="O229" s="707"/>
      <c r="P229" s="717" t="s">
        <v>110</v>
      </c>
      <c r="Q229" s="835" t="s">
        <v>38</v>
      </c>
      <c r="R229" s="709">
        <v>45994</v>
      </c>
      <c r="S229" s="333">
        <v>3885</v>
      </c>
      <c r="T229" s="836">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774</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3" t="s">
        <v>1197</v>
      </c>
      <c r="B231" s="705" t="s">
        <v>31</v>
      </c>
      <c r="C231" s="704">
        <v>46010</v>
      </c>
      <c r="D231" s="704" t="s">
        <v>886</v>
      </c>
      <c r="E231" s="704">
        <v>45974</v>
      </c>
      <c r="F231" s="705" t="s">
        <v>57</v>
      </c>
      <c r="G231" s="705" t="s">
        <v>1198</v>
      </c>
      <c r="H231" s="706">
        <v>67</v>
      </c>
      <c r="I231" s="1149" t="s">
        <v>774</v>
      </c>
      <c r="J231" s="706" t="s">
        <v>30</v>
      </c>
      <c r="K231" s="704">
        <v>45936</v>
      </c>
      <c r="L231" s="706" t="s">
        <v>110</v>
      </c>
      <c r="M231" s="834">
        <v>38192</v>
      </c>
      <c r="N231" s="707"/>
      <c r="O231" s="707"/>
      <c r="P231" s="706" t="s">
        <v>110</v>
      </c>
      <c r="Q231" s="835" t="s">
        <v>38</v>
      </c>
      <c r="R231" s="709">
        <v>45936</v>
      </c>
      <c r="S231" s="710">
        <v>2845</v>
      </c>
      <c r="T231" s="836">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49" t="s">
        <v>774</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3" t="s">
        <v>1203</v>
      </c>
      <c r="B233" s="705" t="s">
        <v>31</v>
      </c>
      <c r="C233" s="704">
        <v>46010</v>
      </c>
      <c r="D233" s="704" t="s">
        <v>886</v>
      </c>
      <c r="E233" s="704">
        <v>45974</v>
      </c>
      <c r="F233" s="705" t="s">
        <v>57</v>
      </c>
      <c r="G233" s="705" t="s">
        <v>1204</v>
      </c>
      <c r="H233" s="706">
        <v>68</v>
      </c>
      <c r="I233" s="1149" t="s">
        <v>774</v>
      </c>
      <c r="J233" s="706" t="s">
        <v>30</v>
      </c>
      <c r="K233" s="704">
        <v>45936</v>
      </c>
      <c r="L233" s="706" t="s">
        <v>110</v>
      </c>
      <c r="M233" s="834">
        <v>37755.599999999999</v>
      </c>
      <c r="N233" s="707"/>
      <c r="O233" s="707"/>
      <c r="P233" s="706" t="s">
        <v>110</v>
      </c>
      <c r="Q233" s="835" t="s">
        <v>38</v>
      </c>
      <c r="R233" s="709">
        <v>45936</v>
      </c>
      <c r="S233" s="710">
        <v>2584</v>
      </c>
      <c r="T233" s="836">
        <v>2584</v>
      </c>
      <c r="U233" s="365">
        <f t="shared" si="2"/>
        <v>1</v>
      </c>
      <c r="V233" s="720">
        <v>46000</v>
      </c>
      <c r="W233" s="712">
        <v>1</v>
      </c>
      <c r="X233" s="280">
        <v>1</v>
      </c>
      <c r="Y233" s="79">
        <v>1</v>
      </c>
      <c r="Z233" s="363">
        <v>46013</v>
      </c>
      <c r="AA233" s="363">
        <v>46064</v>
      </c>
      <c r="AB233" s="713" t="s">
        <v>1205</v>
      </c>
    </row>
    <row r="234" spans="1:28" ht="39.75" customHeight="1">
      <c r="A234" s="833" t="s">
        <v>1206</v>
      </c>
      <c r="B234" s="705" t="s">
        <v>31</v>
      </c>
      <c r="C234" s="704">
        <v>46010</v>
      </c>
      <c r="D234" s="704" t="s">
        <v>886</v>
      </c>
      <c r="E234" s="704">
        <v>45974</v>
      </c>
      <c r="F234" s="705" t="s">
        <v>57</v>
      </c>
      <c r="G234" s="705" t="s">
        <v>1207</v>
      </c>
      <c r="H234" s="706">
        <v>28</v>
      </c>
      <c r="I234" s="1149" t="s">
        <v>774</v>
      </c>
      <c r="J234" s="706" t="s">
        <v>30</v>
      </c>
      <c r="K234" s="704">
        <v>45972</v>
      </c>
      <c r="L234" s="706" t="s">
        <v>110</v>
      </c>
      <c r="M234" s="834">
        <v>27615.5</v>
      </c>
      <c r="N234" s="707"/>
      <c r="O234" s="707"/>
      <c r="P234" s="706" t="s">
        <v>110</v>
      </c>
      <c r="Q234" s="835" t="s">
        <v>38</v>
      </c>
      <c r="R234" s="740">
        <v>45979</v>
      </c>
      <c r="S234" s="710">
        <v>2027</v>
      </c>
      <c r="T234" s="836">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774</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774</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774</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3" t="s">
        <v>1215</v>
      </c>
      <c r="B238" s="705" t="s">
        <v>31</v>
      </c>
      <c r="C238" s="704">
        <v>46006</v>
      </c>
      <c r="D238" s="704" t="s">
        <v>56</v>
      </c>
      <c r="E238" s="704">
        <v>46006</v>
      </c>
      <c r="F238" s="705" t="s">
        <v>57</v>
      </c>
      <c r="G238" s="705" t="s">
        <v>1216</v>
      </c>
      <c r="H238" s="706">
        <v>21</v>
      </c>
      <c r="I238" s="1149" t="s">
        <v>774</v>
      </c>
      <c r="J238" s="706" t="s">
        <v>30</v>
      </c>
      <c r="K238" s="704">
        <v>46006</v>
      </c>
      <c r="L238" s="706" t="s">
        <v>110</v>
      </c>
      <c r="M238" s="834">
        <v>20891</v>
      </c>
      <c r="N238" s="558"/>
      <c r="O238" s="1011"/>
      <c r="P238" s="706" t="s">
        <v>110</v>
      </c>
      <c r="Q238" s="835" t="s">
        <v>38</v>
      </c>
      <c r="R238" s="709">
        <v>46006</v>
      </c>
      <c r="S238" s="710">
        <v>1820</v>
      </c>
      <c r="T238" s="836">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774</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49" t="s">
        <v>774</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816</v>
      </c>
      <c r="E241" s="19">
        <v>45950</v>
      </c>
      <c r="F241" s="18" t="s">
        <v>61</v>
      </c>
      <c r="G241" s="303"/>
      <c r="H241" s="20">
        <v>82</v>
      </c>
      <c r="I241" s="304" t="s">
        <v>774</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3" t="s">
        <v>1224</v>
      </c>
      <c r="B242" s="705" t="s">
        <v>31</v>
      </c>
      <c r="C242" s="704">
        <v>46006</v>
      </c>
      <c r="D242" s="704" t="s">
        <v>56</v>
      </c>
      <c r="E242" s="704">
        <v>46021</v>
      </c>
      <c r="F242" s="705" t="s">
        <v>57</v>
      </c>
      <c r="G242" s="705" t="s">
        <v>1225</v>
      </c>
      <c r="H242" s="706">
        <v>87</v>
      </c>
      <c r="I242" s="1149" t="s">
        <v>774</v>
      </c>
      <c r="J242" s="706" t="s">
        <v>30</v>
      </c>
      <c r="K242" s="704">
        <v>46027</v>
      </c>
      <c r="L242" s="706" t="s">
        <v>110</v>
      </c>
      <c r="M242" s="834">
        <v>63322.45</v>
      </c>
      <c r="N242" s="558"/>
      <c r="O242" s="1011"/>
      <c r="P242" s="706" t="s">
        <v>110</v>
      </c>
      <c r="Q242" s="835" t="s">
        <v>38</v>
      </c>
      <c r="R242" s="709">
        <v>46021</v>
      </c>
      <c r="S242" s="710">
        <v>5030</v>
      </c>
      <c r="T242" s="836">
        <v>5102</v>
      </c>
      <c r="U242" s="3">
        <f>IFERROR(Table5[[#This Row],[Actual Redline Completed Footage UG]]/Table5[[#This Row],[Footage UG]], 0)</f>
        <v>1.0143141153081512</v>
      </c>
      <c r="V242" s="720">
        <v>46029</v>
      </c>
      <c r="W242" s="466">
        <v>1</v>
      </c>
      <c r="X242" s="466">
        <v>1</v>
      </c>
      <c r="Y242" s="365">
        <v>1</v>
      </c>
      <c r="Z242" s="363">
        <v>46043</v>
      </c>
      <c r="AA242" s="59">
        <v>46062</v>
      </c>
      <c r="AB242" s="831" t="s">
        <v>1226</v>
      </c>
    </row>
    <row r="243" spans="1:28" ht="39.75" customHeight="1">
      <c r="A243" s="833" t="s">
        <v>1227</v>
      </c>
      <c r="B243" s="705" t="s">
        <v>31</v>
      </c>
      <c r="C243" s="704">
        <v>46052</v>
      </c>
      <c r="D243" s="704" t="s">
        <v>816</v>
      </c>
      <c r="E243" s="704">
        <v>46021</v>
      </c>
      <c r="F243" s="705" t="s">
        <v>61</v>
      </c>
      <c r="G243" s="705" t="s">
        <v>1228</v>
      </c>
      <c r="H243" s="706">
        <v>88</v>
      </c>
      <c r="I243" s="1149" t="s">
        <v>774</v>
      </c>
      <c r="J243" s="706" t="s">
        <v>30</v>
      </c>
      <c r="K243" s="704">
        <v>46021</v>
      </c>
      <c r="L243" s="706" t="s">
        <v>110</v>
      </c>
      <c r="M243" s="834">
        <v>77109.5</v>
      </c>
      <c r="N243" s="558"/>
      <c r="O243" s="1011"/>
      <c r="P243" s="706" t="s">
        <v>110</v>
      </c>
      <c r="Q243" s="835" t="s">
        <v>38</v>
      </c>
      <c r="R243" s="709">
        <v>46021</v>
      </c>
      <c r="S243" s="710">
        <v>6325</v>
      </c>
      <c r="T243" s="836">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774</v>
      </c>
      <c r="J244" s="20" t="s">
        <v>30</v>
      </c>
      <c r="K244" s="299">
        <v>45902</v>
      </c>
      <c r="L244" s="300" t="s">
        <v>110</v>
      </c>
      <c r="M244" s="346">
        <v>12695</v>
      </c>
      <c r="N244" s="558"/>
      <c r="O244" s="558"/>
      <c r="P244" s="300" t="s">
        <v>110</v>
      </c>
      <c r="Q244" s="561" t="s">
        <v>38</v>
      </c>
      <c r="R244" s="59">
        <v>45902</v>
      </c>
      <c r="S244" s="1206">
        <v>1010</v>
      </c>
      <c r="T244" s="1235">
        <v>978</v>
      </c>
      <c r="U244" s="3">
        <v>0.97</v>
      </c>
      <c r="V244" s="604">
        <v>45911</v>
      </c>
      <c r="W244" s="466">
        <v>1</v>
      </c>
      <c r="X244" s="957">
        <v>1</v>
      </c>
      <c r="Y244" s="958">
        <v>1</v>
      </c>
      <c r="Z244" s="370">
        <v>45972</v>
      </c>
      <c r="AA244" s="370">
        <v>45972</v>
      </c>
      <c r="AB244" s="352" t="s">
        <v>1230</v>
      </c>
    </row>
    <row r="245" spans="1:28" ht="39.75" customHeight="1">
      <c r="A245" s="570" t="s">
        <v>227</v>
      </c>
      <c r="B245" s="699" t="s">
        <v>31</v>
      </c>
      <c r="C245" s="629">
        <v>45838</v>
      </c>
      <c r="D245" s="1236" t="s">
        <v>56</v>
      </c>
      <c r="E245" s="629">
        <v>45817</v>
      </c>
      <c r="F245" s="1236" t="s">
        <v>57</v>
      </c>
      <c r="G245" s="1237" t="s">
        <v>235</v>
      </c>
      <c r="H245" s="635">
        <v>0</v>
      </c>
      <c r="I245" s="1203" t="s">
        <v>774</v>
      </c>
      <c r="J245" s="635" t="s">
        <v>30</v>
      </c>
      <c r="K245" s="1238">
        <v>45821</v>
      </c>
      <c r="L245" s="1203" t="s">
        <v>110</v>
      </c>
      <c r="M245" s="636">
        <v>23436.55</v>
      </c>
      <c r="N245" s="558"/>
      <c r="O245" s="1012"/>
      <c r="P245" s="1203"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774</v>
      </c>
      <c r="J246" s="362" t="s">
        <v>30</v>
      </c>
      <c r="K246" s="360" t="s">
        <v>555</v>
      </c>
      <c r="L246" s="362" t="s">
        <v>110</v>
      </c>
      <c r="M246" s="700">
        <v>74164.05</v>
      </c>
      <c r="N246" s="582"/>
      <c r="O246" s="1011"/>
      <c r="P246" s="362" t="s">
        <v>110</v>
      </c>
      <c r="Q246" s="942"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0" t="s">
        <v>1234</v>
      </c>
    </row>
    <row r="247" spans="1:28" ht="39.75" customHeight="1">
      <c r="A247" s="573" t="s">
        <v>245</v>
      </c>
      <c r="B247" s="610" t="s">
        <v>31</v>
      </c>
      <c r="C247" s="24">
        <v>45899</v>
      </c>
      <c r="D247" s="608" t="s">
        <v>56</v>
      </c>
      <c r="E247" s="608">
        <v>45882</v>
      </c>
      <c r="F247" s="661" t="s">
        <v>869</v>
      </c>
      <c r="G247" s="665" t="s">
        <v>982</v>
      </c>
      <c r="H247" s="587">
        <v>0</v>
      </c>
      <c r="I247" s="591" t="s">
        <v>774</v>
      </c>
      <c r="J247" s="587" t="s">
        <v>30</v>
      </c>
      <c r="K247" s="299">
        <v>45882</v>
      </c>
      <c r="L247" s="300" t="s">
        <v>110</v>
      </c>
      <c r="M247" s="651">
        <v>13056.5</v>
      </c>
      <c r="N247" s="41"/>
      <c r="O247" s="41"/>
      <c r="P247" s="974"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3" t="s">
        <v>1235</v>
      </c>
      <c r="B248" s="705" t="s">
        <v>31</v>
      </c>
      <c r="C248" s="704">
        <v>46031</v>
      </c>
      <c r="D248" s="704" t="s">
        <v>56</v>
      </c>
      <c r="E248" s="704">
        <v>46002</v>
      </c>
      <c r="F248" s="705" t="s">
        <v>61</v>
      </c>
      <c r="G248" s="705" t="s">
        <v>1236</v>
      </c>
      <c r="H248" s="706">
        <v>0</v>
      </c>
      <c r="I248" s="706" t="s">
        <v>774</v>
      </c>
      <c r="J248" s="706" t="s">
        <v>30</v>
      </c>
      <c r="K248" s="704" t="s">
        <v>555</v>
      </c>
      <c r="L248" s="706" t="s">
        <v>110</v>
      </c>
      <c r="M248" s="858">
        <v>23475.5</v>
      </c>
      <c r="N248" s="799"/>
      <c r="O248" s="799"/>
      <c r="P248" s="753" t="s">
        <v>110</v>
      </c>
      <c r="Q248" s="963" t="s">
        <v>38</v>
      </c>
      <c r="R248" s="740">
        <v>45999</v>
      </c>
      <c r="S248" s="1239">
        <v>1890</v>
      </c>
      <c r="T248" s="860">
        <v>2048</v>
      </c>
      <c r="U248" s="674">
        <f>IFERROR($T248/$S248, 0)</f>
        <v>1.0835978835978837</v>
      </c>
      <c r="V248" s="720">
        <v>46009</v>
      </c>
      <c r="W248" s="712">
        <v>1</v>
      </c>
      <c r="X248" s="280">
        <v>1</v>
      </c>
      <c r="Y248" s="1205">
        <v>1</v>
      </c>
      <c r="Z248" s="363">
        <v>46025</v>
      </c>
      <c r="AA248" s="255" t="s">
        <v>928</v>
      </c>
      <c r="AB248" s="742" t="s">
        <v>1237</v>
      </c>
    </row>
    <row r="249" spans="1:28" ht="39.75" customHeight="1">
      <c r="A249" s="563" t="s">
        <v>1238</v>
      </c>
      <c r="B249" s="358" t="s">
        <v>31</v>
      </c>
      <c r="C249" s="367">
        <v>45991</v>
      </c>
      <c r="D249" s="360" t="s">
        <v>816</v>
      </c>
      <c r="E249" s="360">
        <v>45953</v>
      </c>
      <c r="F249" s="358" t="s">
        <v>61</v>
      </c>
      <c r="G249" s="361" t="s">
        <v>1239</v>
      </c>
      <c r="H249" s="362">
        <v>0</v>
      </c>
      <c r="I249" s="362" t="s">
        <v>774</v>
      </c>
      <c r="J249" s="362" t="s">
        <v>30</v>
      </c>
      <c r="K249" s="360" t="s">
        <v>555</v>
      </c>
      <c r="L249" s="362" t="s">
        <v>110</v>
      </c>
      <c r="M249" s="934">
        <v>51970</v>
      </c>
      <c r="N249" s="973"/>
      <c r="O249" s="973"/>
      <c r="P249" s="42" t="s">
        <v>110</v>
      </c>
      <c r="Q249" s="964" t="s">
        <v>38</v>
      </c>
      <c r="R249" s="59">
        <v>45953</v>
      </c>
      <c r="S249" s="376">
        <v>4544</v>
      </c>
      <c r="T249" s="387">
        <v>4569</v>
      </c>
      <c r="U249" s="365">
        <f>IFERROR($T249/$S249, 0)</f>
        <v>1.0055017605633803</v>
      </c>
      <c r="V249" s="370">
        <v>45960</v>
      </c>
      <c r="W249" s="280">
        <v>1</v>
      </c>
      <c r="X249" s="280">
        <v>1</v>
      </c>
      <c r="Y249" s="468">
        <v>1</v>
      </c>
      <c r="Z249" s="255" t="s">
        <v>928</v>
      </c>
      <c r="AA249" s="255" t="s">
        <v>928</v>
      </c>
      <c r="AB249" s="837" t="s">
        <v>1240</v>
      </c>
    </row>
    <row r="250" spans="1:28" ht="39.75" customHeight="1">
      <c r="A250" s="563" t="s">
        <v>1241</v>
      </c>
      <c r="B250" s="358" t="s">
        <v>31</v>
      </c>
      <c r="C250" s="367">
        <v>45960</v>
      </c>
      <c r="D250" s="360" t="s">
        <v>820</v>
      </c>
      <c r="E250" s="360">
        <v>45939</v>
      </c>
      <c r="F250" s="358" t="s">
        <v>869</v>
      </c>
      <c r="G250" s="361"/>
      <c r="H250" s="362">
        <v>385</v>
      </c>
      <c r="I250" s="1149" t="s">
        <v>774</v>
      </c>
      <c r="J250" s="362" t="s">
        <v>36</v>
      </c>
      <c r="K250" s="360">
        <v>45937</v>
      </c>
      <c r="L250" s="362" t="s">
        <v>110</v>
      </c>
      <c r="M250" s="967">
        <v>210533.1</v>
      </c>
      <c r="N250" s="975"/>
      <c r="O250" s="1013"/>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0" t="s">
        <v>1242</v>
      </c>
    </row>
    <row r="251" spans="1:28" ht="39.75" customHeight="1">
      <c r="A251" s="833" t="s">
        <v>1243</v>
      </c>
      <c r="B251" s="643" t="s">
        <v>31</v>
      </c>
      <c r="C251" s="704">
        <v>46020</v>
      </c>
      <c r="D251" s="704" t="s">
        <v>1244</v>
      </c>
      <c r="E251" s="704">
        <v>45978</v>
      </c>
      <c r="F251" s="705" t="s">
        <v>61</v>
      </c>
      <c r="G251" s="705" t="s">
        <v>1245</v>
      </c>
      <c r="H251" s="706">
        <v>197</v>
      </c>
      <c r="I251" s="1149" t="s">
        <v>774</v>
      </c>
      <c r="J251" s="706" t="s">
        <v>36</v>
      </c>
      <c r="K251" s="704">
        <v>45978</v>
      </c>
      <c r="L251" s="706" t="s">
        <v>110</v>
      </c>
      <c r="M251" s="947">
        <v>87807.5</v>
      </c>
      <c r="N251" s="558"/>
      <c r="O251" s="1011"/>
      <c r="P251" s="706" t="s">
        <v>110</v>
      </c>
      <c r="Q251" s="948" t="s">
        <v>38</v>
      </c>
      <c r="R251" s="740">
        <v>45978</v>
      </c>
      <c r="S251" s="333">
        <v>10187</v>
      </c>
      <c r="T251" s="564">
        <v>8303</v>
      </c>
      <c r="U251" s="3">
        <f>IFERROR(Table5[[#This Row],[Actual Redline Completed Footage UG]]/Table5[[#This Row],[Footage UG]], 0)</f>
        <v>0.81505840777461469</v>
      </c>
      <c r="V251" s="806">
        <v>45985</v>
      </c>
      <c r="W251" s="712">
        <v>1</v>
      </c>
      <c r="X251" s="280">
        <v>1</v>
      </c>
      <c r="Y251" s="365">
        <v>1</v>
      </c>
      <c r="Z251" s="652">
        <v>46029</v>
      </c>
      <c r="AA251" s="255" t="s">
        <v>928</v>
      </c>
      <c r="AB251" s="831" t="s">
        <v>1246</v>
      </c>
    </row>
    <row r="252" spans="1:28" ht="39.75" customHeight="1">
      <c r="A252" s="563" t="s">
        <v>1247</v>
      </c>
      <c r="B252" s="358" t="s">
        <v>31</v>
      </c>
      <c r="C252" s="360">
        <v>45996</v>
      </c>
      <c r="D252" s="360" t="s">
        <v>820</v>
      </c>
      <c r="E252" s="360">
        <v>45958</v>
      </c>
      <c r="F252" s="358" t="s">
        <v>61</v>
      </c>
      <c r="G252" s="361" t="s">
        <v>1248</v>
      </c>
      <c r="H252" s="362">
        <v>303</v>
      </c>
      <c r="I252" s="1149" t="s">
        <v>774</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49" t="s">
        <v>774</v>
      </c>
      <c r="J253" s="362" t="s">
        <v>36</v>
      </c>
      <c r="K253" s="360">
        <v>45905</v>
      </c>
      <c r="L253" s="362" t="s">
        <v>110</v>
      </c>
      <c r="M253" s="651">
        <v>145985.5</v>
      </c>
      <c r="N253" s="558"/>
      <c r="O253" s="1011"/>
      <c r="P253" s="362" t="s">
        <v>110</v>
      </c>
      <c r="Q253" s="942" t="s">
        <v>38</v>
      </c>
      <c r="R253" s="59">
        <v>45906</v>
      </c>
      <c r="S253" s="1240">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49" t="s">
        <v>774</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3">
        <v>1</v>
      </c>
      <c r="X254" s="280">
        <v>1</v>
      </c>
      <c r="Y254" s="365">
        <v>1</v>
      </c>
      <c r="Z254" s="373" t="s">
        <v>928</v>
      </c>
      <c r="AA254" s="373" t="s">
        <v>928</v>
      </c>
      <c r="AB254" s="613" t="s">
        <v>1256</v>
      </c>
    </row>
    <row r="255" spans="1:28" ht="39.75" customHeight="1">
      <c r="A255" s="960" t="s">
        <v>1257</v>
      </c>
      <c r="B255" s="358" t="s">
        <v>31</v>
      </c>
      <c r="C255" s="360">
        <v>46017</v>
      </c>
      <c r="D255" s="360" t="s">
        <v>1244</v>
      </c>
      <c r="E255" s="360">
        <v>45936</v>
      </c>
      <c r="F255" s="358" t="s">
        <v>57</v>
      </c>
      <c r="G255" s="361"/>
      <c r="H255" s="362">
        <v>157</v>
      </c>
      <c r="I255" s="1149" t="s">
        <v>774</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3">
        <v>1</v>
      </c>
      <c r="X255" s="280">
        <v>1</v>
      </c>
      <c r="Y255" s="365">
        <v>1</v>
      </c>
      <c r="Z255" s="363">
        <v>46001</v>
      </c>
      <c r="AA255" s="373" t="s">
        <v>928</v>
      </c>
      <c r="AB255" s="1241"/>
    </row>
    <row r="256" spans="1:28" ht="39.75" customHeight="1">
      <c r="A256" s="573" t="s">
        <v>263</v>
      </c>
      <c r="B256" s="576" t="s">
        <v>31</v>
      </c>
      <c r="C256" s="24">
        <v>45930</v>
      </c>
      <c r="D256" s="24" t="s">
        <v>56</v>
      </c>
      <c r="E256" s="24">
        <v>45874</v>
      </c>
      <c r="F256" s="577" t="s">
        <v>869</v>
      </c>
      <c r="G256" s="578"/>
      <c r="H256" s="579">
        <v>208</v>
      </c>
      <c r="I256" s="584" t="s">
        <v>774</v>
      </c>
      <c r="J256" s="579" t="s">
        <v>36</v>
      </c>
      <c r="K256" s="360">
        <v>45876</v>
      </c>
      <c r="L256" s="362" t="s">
        <v>110</v>
      </c>
      <c r="M256" s="651">
        <v>124980</v>
      </c>
      <c r="N256" s="586"/>
      <c r="O256" s="374"/>
      <c r="P256" s="362" t="s">
        <v>110</v>
      </c>
      <c r="Q256" s="853"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3" t="s">
        <v>1259</v>
      </c>
      <c r="B257" s="643" t="s">
        <v>31</v>
      </c>
      <c r="C257" s="704">
        <v>46015</v>
      </c>
      <c r="D257" s="704" t="s">
        <v>816</v>
      </c>
      <c r="E257" s="704">
        <v>45965</v>
      </c>
      <c r="F257" s="705" t="s">
        <v>57</v>
      </c>
      <c r="G257" s="705" t="s">
        <v>1260</v>
      </c>
      <c r="H257" s="706">
        <v>0</v>
      </c>
      <c r="I257" s="1149" t="s">
        <v>774</v>
      </c>
      <c r="J257" s="706" t="s">
        <v>30</v>
      </c>
      <c r="K257" s="704" t="s">
        <v>260</v>
      </c>
      <c r="L257" s="706" t="s">
        <v>110</v>
      </c>
      <c r="M257" s="834">
        <v>4773.8</v>
      </c>
      <c r="N257" s="586"/>
      <c r="O257" s="374"/>
      <c r="P257" s="706" t="s">
        <v>110</v>
      </c>
      <c r="Q257" s="835"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2" t="s">
        <v>264</v>
      </c>
      <c r="B258" s="359" t="s">
        <v>28</v>
      </c>
      <c r="C258" s="345">
        <v>45716</v>
      </c>
      <c r="D258" s="345" t="s">
        <v>50</v>
      </c>
      <c r="E258" s="345">
        <v>45701</v>
      </c>
      <c r="F258" s="366" t="s">
        <v>59</v>
      </c>
      <c r="G258" s="1243" t="s">
        <v>116</v>
      </c>
      <c r="H258" s="372">
        <v>0</v>
      </c>
      <c r="I258" s="372" t="s">
        <v>38</v>
      </c>
      <c r="J258" s="372" t="s">
        <v>30</v>
      </c>
      <c r="K258" s="345">
        <v>45705</v>
      </c>
      <c r="L258" s="372" t="s">
        <v>110</v>
      </c>
      <c r="M258" s="1244">
        <v>1295</v>
      </c>
      <c r="N258" s="1245"/>
      <c r="O258" s="1245"/>
      <c r="P258" s="1188"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774</v>
      </c>
      <c r="J259" s="579" t="s">
        <v>30</v>
      </c>
      <c r="K259" s="385">
        <v>45716</v>
      </c>
      <c r="L259" s="51" t="s">
        <v>110</v>
      </c>
      <c r="M259" s="580">
        <v>45321.5</v>
      </c>
      <c r="N259" s="41"/>
      <c r="O259" s="41"/>
      <c r="P259" s="105" t="s">
        <v>110</v>
      </c>
      <c r="Q259" s="571" t="s">
        <v>38</v>
      </c>
      <c r="R259" s="370">
        <v>45722</v>
      </c>
      <c r="S259" s="9">
        <v>3642</v>
      </c>
      <c r="T259" s="382">
        <v>3666</v>
      </c>
      <c r="U259" s="1185">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774</v>
      </c>
      <c r="J260" s="587" t="s">
        <v>30</v>
      </c>
      <c r="K260" s="662">
        <v>45741</v>
      </c>
      <c r="L260" s="600" t="s">
        <v>110</v>
      </c>
      <c r="M260" s="663">
        <v>41813</v>
      </c>
      <c r="N260" s="41"/>
      <c r="O260" s="41"/>
      <c r="P260" s="1018"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774</v>
      </c>
      <c r="J261" s="579" t="s">
        <v>30</v>
      </c>
      <c r="K261" s="381">
        <v>45698</v>
      </c>
      <c r="L261" s="386" t="s">
        <v>110</v>
      </c>
      <c r="M261" s="580">
        <v>71979</v>
      </c>
      <c r="N261" s="558"/>
      <c r="O261" s="558"/>
      <c r="P261" s="1019"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6" t="s">
        <v>382</v>
      </c>
      <c r="B262" s="302" t="s">
        <v>28</v>
      </c>
      <c r="C262" s="19">
        <v>45742</v>
      </c>
      <c r="D262" s="690" t="s">
        <v>1021</v>
      </c>
      <c r="E262" s="305">
        <v>45680</v>
      </c>
      <c r="F262" s="18" t="s">
        <v>59</v>
      </c>
      <c r="G262" s="441" t="s">
        <v>383</v>
      </c>
      <c r="H262" s="20">
        <v>79</v>
      </c>
      <c r="I262" s="1246" t="s">
        <v>880</v>
      </c>
      <c r="J262" s="641" t="s">
        <v>30</v>
      </c>
      <c r="K262" s="298" t="s">
        <v>38</v>
      </c>
      <c r="L262" s="304" t="s">
        <v>110</v>
      </c>
      <c r="M262" s="946">
        <v>64790.5</v>
      </c>
      <c r="N262" s="1020"/>
      <c r="O262" s="1020"/>
      <c r="P262" s="304" t="s">
        <v>110</v>
      </c>
      <c r="Q262" s="816" t="s">
        <v>38</v>
      </c>
      <c r="R262" s="21">
        <v>45675</v>
      </c>
      <c r="S262" s="5">
        <v>4975</v>
      </c>
      <c r="T262" s="612">
        <v>4975</v>
      </c>
      <c r="U262" s="3">
        <f>IFERROR($T262/$S262, 0)</f>
        <v>1</v>
      </c>
      <c r="V262" s="129">
        <v>45680</v>
      </c>
      <c r="W262" s="280">
        <v>0</v>
      </c>
      <c r="X262" s="280">
        <v>0</v>
      </c>
      <c r="Y262" s="1190">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49" t="s">
        <v>774</v>
      </c>
      <c r="J263" s="362" t="s">
        <v>30</v>
      </c>
      <c r="K263" s="360">
        <v>45917</v>
      </c>
      <c r="L263" s="362" t="s">
        <v>110</v>
      </c>
      <c r="M263" s="651">
        <v>45500</v>
      </c>
      <c r="N263" s="415"/>
      <c r="O263" s="415"/>
      <c r="P263" s="362" t="s">
        <v>110</v>
      </c>
      <c r="Q263" s="565" t="s">
        <v>38</v>
      </c>
      <c r="R263" s="363">
        <v>45917</v>
      </c>
      <c r="S263" s="364">
        <v>3242</v>
      </c>
      <c r="T263" s="382">
        <v>3228</v>
      </c>
      <c r="U263" s="1160">
        <f>IFERROR($T263/$S263, 0)</f>
        <v>0.99568167797655771</v>
      </c>
      <c r="V263" s="505">
        <v>45930</v>
      </c>
      <c r="W263" s="280">
        <v>0</v>
      </c>
      <c r="X263" s="280">
        <v>0</v>
      </c>
      <c r="Y263" s="333">
        <v>0</v>
      </c>
      <c r="Z263" s="363">
        <v>45958</v>
      </c>
      <c r="AA263" s="363">
        <v>45958</v>
      </c>
      <c r="AB263" s="1247"/>
    </row>
    <row r="264" spans="1:31" ht="39.75" customHeight="1">
      <c r="A264" s="959" t="s">
        <v>1268</v>
      </c>
      <c r="B264" s="575" t="s">
        <v>28</v>
      </c>
      <c r="C264" s="608">
        <v>45991</v>
      </c>
      <c r="D264" s="691" t="s">
        <v>50</v>
      </c>
      <c r="E264" s="24">
        <v>45743</v>
      </c>
      <c r="F264" s="576" t="s">
        <v>59</v>
      </c>
      <c r="G264" s="578" t="s">
        <v>387</v>
      </c>
      <c r="H264" s="579">
        <v>69</v>
      </c>
      <c r="I264" s="1149" t="s">
        <v>774</v>
      </c>
      <c r="J264" s="362" t="s">
        <v>30</v>
      </c>
      <c r="K264" s="19">
        <v>45741</v>
      </c>
      <c r="L264" s="300" t="s">
        <v>110</v>
      </c>
      <c r="M264" s="934">
        <v>67734.5</v>
      </c>
      <c r="N264" s="965"/>
      <c r="O264" s="965"/>
      <c r="P264" s="300" t="s">
        <v>110</v>
      </c>
      <c r="Q264" s="816" t="s">
        <v>38</v>
      </c>
      <c r="R264" s="21">
        <v>45744</v>
      </c>
      <c r="S264" s="5">
        <v>4822</v>
      </c>
      <c r="T264" s="817">
        <v>4993</v>
      </c>
      <c r="U264" s="3">
        <f>IFERROR(Table5[[#This Row],[Actual Redline Completed Footage UG]]/Table5[[#This Row],[Footage UG]], 0)</f>
        <v>1.035462463708005</v>
      </c>
      <c r="V264" s="21">
        <v>45784</v>
      </c>
      <c r="W264" s="280">
        <v>0</v>
      </c>
      <c r="X264" s="280">
        <v>0</v>
      </c>
      <c r="Y264" s="1150">
        <v>0</v>
      </c>
      <c r="Z264" s="373" t="s">
        <v>928</v>
      </c>
      <c r="AA264" s="373" t="s">
        <v>928</v>
      </c>
      <c r="AB264" s="27" t="s">
        <v>1269</v>
      </c>
    </row>
    <row r="265" spans="1:31" ht="39.75" customHeight="1">
      <c r="A265" s="833" t="s">
        <v>1270</v>
      </c>
      <c r="B265" s="359" t="s">
        <v>28</v>
      </c>
      <c r="C265" s="704">
        <v>46008</v>
      </c>
      <c r="D265" s="704" t="s">
        <v>842</v>
      </c>
      <c r="E265" s="715">
        <v>45743</v>
      </c>
      <c r="F265" s="716" t="s">
        <v>59</v>
      </c>
      <c r="G265" s="716" t="s">
        <v>1271</v>
      </c>
      <c r="H265" s="717">
        <v>54</v>
      </c>
      <c r="I265" s="1149" t="s">
        <v>774</v>
      </c>
      <c r="J265" s="706" t="s">
        <v>30</v>
      </c>
      <c r="K265" s="715">
        <v>45741</v>
      </c>
      <c r="L265" s="706" t="s">
        <v>110</v>
      </c>
      <c r="M265" s="940">
        <v>45215.5</v>
      </c>
      <c r="N265" s="558"/>
      <c r="O265" s="1011"/>
      <c r="P265" s="706" t="s">
        <v>110</v>
      </c>
      <c r="Q265" s="941" t="s">
        <v>38</v>
      </c>
      <c r="R265" s="720">
        <v>45744</v>
      </c>
      <c r="S265" s="728">
        <v>3796</v>
      </c>
      <c r="T265" s="836">
        <v>3772</v>
      </c>
      <c r="U265" s="3">
        <f>IFERROR(Table5[[#This Row],[Actual Redline Completed Footage UG]]/Table5[[#This Row],[Footage UG]], 0)</f>
        <v>0.9936775553213909</v>
      </c>
      <c r="V265" s="722">
        <v>45996</v>
      </c>
      <c r="W265" s="712">
        <v>0</v>
      </c>
      <c r="X265" s="712">
        <v>0</v>
      </c>
      <c r="Y265" s="1150">
        <v>0</v>
      </c>
      <c r="Z265" s="373" t="s">
        <v>928</v>
      </c>
      <c r="AA265" s="373" t="s">
        <v>928</v>
      </c>
      <c r="AB265" s="1191" t="s">
        <v>1272</v>
      </c>
    </row>
    <row r="266" spans="1:31" ht="39.75" customHeight="1">
      <c r="A266" s="959" t="s">
        <v>392</v>
      </c>
      <c r="B266" s="575" t="s">
        <v>28</v>
      </c>
      <c r="C266" s="608">
        <v>45991</v>
      </c>
      <c r="D266" s="682" t="s">
        <v>1273</v>
      </c>
      <c r="E266" s="577">
        <v>45735</v>
      </c>
      <c r="F266" s="576" t="s">
        <v>59</v>
      </c>
      <c r="G266" s="578" t="s">
        <v>393</v>
      </c>
      <c r="H266" s="579">
        <v>70</v>
      </c>
      <c r="I266" s="1149" t="s">
        <v>774</v>
      </c>
      <c r="J266" s="369" t="s">
        <v>30</v>
      </c>
      <c r="K266" s="299">
        <v>45716</v>
      </c>
      <c r="L266" s="20" t="s">
        <v>110</v>
      </c>
      <c r="M266" s="946">
        <v>56262.5</v>
      </c>
      <c r="N266" s="558"/>
      <c r="O266" s="558"/>
      <c r="P266" s="20" t="s">
        <v>110</v>
      </c>
      <c r="Q266" s="816" t="s">
        <v>38</v>
      </c>
      <c r="R266" s="21">
        <v>45744</v>
      </c>
      <c r="S266" s="5">
        <v>4870</v>
      </c>
      <c r="T266" s="817">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49" t="s">
        <v>774</v>
      </c>
      <c r="J267" s="362" t="s">
        <v>30</v>
      </c>
      <c r="K267" s="367">
        <v>45741</v>
      </c>
      <c r="L267" s="362" t="s">
        <v>110</v>
      </c>
      <c r="M267" s="581">
        <v>67735.5</v>
      </c>
      <c r="N267" s="558"/>
      <c r="O267" s="1011"/>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1"/>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2"/>
    </row>
    <row r="269" spans="1:31" ht="39.75" customHeight="1">
      <c r="A269" s="573" t="s">
        <v>429</v>
      </c>
      <c r="B269" s="575" t="s">
        <v>28</v>
      </c>
      <c r="C269" s="24">
        <v>45742</v>
      </c>
      <c r="D269" s="576" t="s">
        <v>1035</v>
      </c>
      <c r="E269" s="24">
        <v>45708</v>
      </c>
      <c r="F269" s="577" t="s">
        <v>55</v>
      </c>
      <c r="G269" s="578" t="s">
        <v>430</v>
      </c>
      <c r="H269" s="579">
        <v>0</v>
      </c>
      <c r="I269" s="579" t="s">
        <v>774</v>
      </c>
      <c r="J269" s="579" t="s">
        <v>30</v>
      </c>
      <c r="K269" s="367">
        <v>45714</v>
      </c>
      <c r="L269" s="369" t="s">
        <v>110</v>
      </c>
      <c r="M269" s="581">
        <v>93462.85</v>
      </c>
      <c r="N269" s="582"/>
      <c r="O269" s="1011"/>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1"/>
      <c r="AD269" s="1025"/>
      <c r="AE269" s="1026"/>
    </row>
    <row r="270" spans="1:31" ht="39.75" customHeight="1">
      <c r="A270" s="573" t="s">
        <v>439</v>
      </c>
      <c r="B270" s="575" t="s">
        <v>28</v>
      </c>
      <c r="C270" s="24">
        <v>45924</v>
      </c>
      <c r="D270" s="577" t="s">
        <v>56</v>
      </c>
      <c r="E270" s="24">
        <v>45772</v>
      </c>
      <c r="F270" s="576" t="s">
        <v>59</v>
      </c>
      <c r="G270" s="576" t="s">
        <v>440</v>
      </c>
      <c r="H270" s="579">
        <v>0</v>
      </c>
      <c r="I270" s="579" t="s">
        <v>774</v>
      </c>
      <c r="J270" s="579" t="s">
        <v>30</v>
      </c>
      <c r="K270" s="366" t="s">
        <v>260</v>
      </c>
      <c r="L270" s="362" t="s">
        <v>110</v>
      </c>
      <c r="M270" s="651">
        <v>4397.6499999999996</v>
      </c>
      <c r="N270" s="582"/>
      <c r="O270" s="1011"/>
      <c r="P270" s="362" t="s">
        <v>110</v>
      </c>
      <c r="Q270" s="565" t="s">
        <v>38</v>
      </c>
      <c r="R270" s="363">
        <v>45852</v>
      </c>
      <c r="S270" s="364">
        <v>129</v>
      </c>
      <c r="T270" s="659">
        <v>129</v>
      </c>
      <c r="U270" s="79">
        <v>1</v>
      </c>
      <c r="V270" s="505">
        <v>45856</v>
      </c>
      <c r="W270" s="280">
        <v>0</v>
      </c>
      <c r="X270" s="280">
        <v>0</v>
      </c>
      <c r="Y270" s="1150">
        <v>0</v>
      </c>
      <c r="Z270" s="370">
        <v>45972</v>
      </c>
      <c r="AA270" s="370">
        <v>45972</v>
      </c>
      <c r="AB270" s="330" t="s">
        <v>1277</v>
      </c>
      <c r="AC270" s="342"/>
      <c r="AD270" s="822"/>
      <c r="AE270" s="1023"/>
    </row>
    <row r="271" spans="1:31" ht="39.75" customHeight="1">
      <c r="A271" s="959" t="s">
        <v>1278</v>
      </c>
      <c r="B271" s="359" t="s">
        <v>28</v>
      </c>
      <c r="C271" s="608">
        <v>46008</v>
      </c>
      <c r="D271" s="1248" t="s">
        <v>1279</v>
      </c>
      <c r="E271" s="24">
        <v>45938</v>
      </c>
      <c r="F271" s="366" t="s">
        <v>59</v>
      </c>
      <c r="G271" s="1243"/>
      <c r="H271" s="579">
        <v>193</v>
      </c>
      <c r="I271" s="1149" t="s">
        <v>774</v>
      </c>
      <c r="J271" s="362" t="s">
        <v>36</v>
      </c>
      <c r="K271" s="345">
        <v>46303</v>
      </c>
      <c r="L271" s="600" t="s">
        <v>110</v>
      </c>
      <c r="M271" s="946">
        <v>86136</v>
      </c>
      <c r="N271" s="558"/>
      <c r="O271" s="1011"/>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2"/>
      <c r="AE271" s="1023"/>
    </row>
    <row r="272" spans="1:31" ht="39.75" customHeight="1">
      <c r="A272" s="660" t="s">
        <v>1280</v>
      </c>
      <c r="B272" s="575" t="s">
        <v>28</v>
      </c>
      <c r="C272" s="608">
        <v>46008</v>
      </c>
      <c r="D272" s="691" t="s">
        <v>1281</v>
      </c>
      <c r="E272" s="24">
        <v>45952</v>
      </c>
      <c r="F272" s="366" t="s">
        <v>59</v>
      </c>
      <c r="G272" s="578"/>
      <c r="H272" s="579">
        <v>139</v>
      </c>
      <c r="I272" s="1149" t="s">
        <v>774</v>
      </c>
      <c r="J272" s="362" t="s">
        <v>36</v>
      </c>
      <c r="K272" s="24" t="s">
        <v>260</v>
      </c>
      <c r="L272" s="641" t="s">
        <v>110</v>
      </c>
      <c r="M272" s="946">
        <v>42766.5</v>
      </c>
      <c r="N272" s="558"/>
      <c r="O272" s="558"/>
      <c r="P272" s="20" t="s">
        <v>110</v>
      </c>
      <c r="Q272" s="816" t="s">
        <v>38</v>
      </c>
      <c r="R272" s="21">
        <v>45939</v>
      </c>
      <c r="S272" s="5">
        <v>6699</v>
      </c>
      <c r="T272" s="817">
        <v>7175</v>
      </c>
      <c r="U272" s="1160">
        <f>IFERROR($T272/$S272, 0)</f>
        <v>1.0710553814002091</v>
      </c>
      <c r="V272" s="21">
        <v>45954</v>
      </c>
      <c r="W272" s="466">
        <v>1</v>
      </c>
      <c r="X272" s="466">
        <v>1</v>
      </c>
      <c r="Y272" s="365">
        <v>1</v>
      </c>
      <c r="Z272" s="373" t="s">
        <v>928</v>
      </c>
      <c r="AA272" s="373" t="s">
        <v>928</v>
      </c>
      <c r="AB272" s="1027"/>
      <c r="AC272" s="342"/>
      <c r="AD272" s="822"/>
      <c r="AE272" s="1023"/>
    </row>
    <row r="273" spans="1:31" ht="39.75" customHeight="1">
      <c r="A273" s="660" t="s">
        <v>1282</v>
      </c>
      <c r="B273" s="359" t="s">
        <v>28</v>
      </c>
      <c r="C273" s="704">
        <v>46008</v>
      </c>
      <c r="D273" s="704" t="s">
        <v>1046</v>
      </c>
      <c r="E273" s="715">
        <v>45958</v>
      </c>
      <c r="F273" s="366" t="s">
        <v>59</v>
      </c>
      <c r="G273" s="716" t="s">
        <v>1283</v>
      </c>
      <c r="H273" s="717">
        <v>517</v>
      </c>
      <c r="I273" s="1149" t="s">
        <v>880</v>
      </c>
      <c r="J273" s="362" t="s">
        <v>36</v>
      </c>
      <c r="K273" s="715">
        <v>45964</v>
      </c>
      <c r="L273" s="717" t="s">
        <v>110</v>
      </c>
      <c r="M273" s="940">
        <v>215088</v>
      </c>
      <c r="N273" s="727"/>
      <c r="O273" s="727"/>
      <c r="P273" s="717" t="s">
        <v>110</v>
      </c>
      <c r="Q273" s="835" t="s">
        <v>38</v>
      </c>
      <c r="R273" s="720">
        <v>45960</v>
      </c>
      <c r="S273" s="721">
        <v>22238</v>
      </c>
      <c r="T273" s="836">
        <v>22321</v>
      </c>
      <c r="U273" s="383">
        <f>IFERROR($T273/$S273, 0)</f>
        <v>1.0037323500314776</v>
      </c>
      <c r="V273" s="720">
        <v>45965</v>
      </c>
      <c r="W273" s="280">
        <v>1</v>
      </c>
      <c r="X273" s="280">
        <v>1</v>
      </c>
      <c r="Y273" s="365">
        <v>1</v>
      </c>
      <c r="Z273" s="373" t="s">
        <v>928</v>
      </c>
      <c r="AA273" s="373" t="s">
        <v>928</v>
      </c>
      <c r="AB273" s="1028" t="s">
        <v>1284</v>
      </c>
      <c r="AC273" s="342"/>
      <c r="AD273" s="822"/>
      <c r="AE273" s="1023"/>
    </row>
    <row r="274" spans="1:31" ht="39.75" customHeight="1">
      <c r="A274" s="563" t="s">
        <v>1285</v>
      </c>
      <c r="B274" s="643" t="s">
        <v>1054</v>
      </c>
      <c r="C274" s="360">
        <v>46045</v>
      </c>
      <c r="D274" s="375" t="s">
        <v>56</v>
      </c>
      <c r="E274" s="360">
        <v>45959</v>
      </c>
      <c r="F274" s="358" t="s">
        <v>1057</v>
      </c>
      <c r="G274" s="361" t="s">
        <v>1286</v>
      </c>
      <c r="H274" s="683">
        <v>78</v>
      </c>
      <c r="I274" s="372" t="s">
        <v>774</v>
      </c>
      <c r="J274" s="369" t="s">
        <v>30</v>
      </c>
      <c r="K274" s="360">
        <v>45964</v>
      </c>
      <c r="L274" s="369" t="s">
        <v>110</v>
      </c>
      <c r="M274" s="978">
        <v>170</v>
      </c>
      <c r="N274" s="851"/>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8" t="s">
        <v>1287</v>
      </c>
      <c r="AC274" s="342"/>
      <c r="AD274" s="822"/>
      <c r="AE274" s="1023"/>
    </row>
    <row r="275" spans="1:31" ht="39.75" customHeight="1">
      <c r="A275" s="956" t="s">
        <v>1288</v>
      </c>
      <c r="B275" s="355" t="s">
        <v>1054</v>
      </c>
      <c r="C275" s="299">
        <v>46019</v>
      </c>
      <c r="D275" s="1249" t="s">
        <v>56</v>
      </c>
      <c r="E275" s="299">
        <v>45959</v>
      </c>
      <c r="F275" s="298" t="s">
        <v>1057</v>
      </c>
      <c r="G275" s="495" t="s">
        <v>1289</v>
      </c>
      <c r="H275" s="679">
        <v>89</v>
      </c>
      <c r="I275" s="1246" t="s">
        <v>774</v>
      </c>
      <c r="J275" s="641" t="s">
        <v>30</v>
      </c>
      <c r="K275" s="299">
        <v>45964</v>
      </c>
      <c r="L275" s="641" t="s">
        <v>110</v>
      </c>
      <c r="M275" s="815">
        <v>62937.05</v>
      </c>
      <c r="N275" s="558"/>
      <c r="O275" s="558"/>
      <c r="P275" s="20" t="s">
        <v>110</v>
      </c>
      <c r="Q275" s="816"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29" t="s">
        <v>1290</v>
      </c>
      <c r="AC275" s="342"/>
      <c r="AD275" s="822"/>
      <c r="AE275" s="1023"/>
    </row>
    <row r="276" spans="1:31" ht="39.75" customHeight="1">
      <c r="A276" s="945" t="s">
        <v>1291</v>
      </c>
      <c r="B276" s="355" t="s">
        <v>1054</v>
      </c>
      <c r="C276" s="299">
        <v>46052</v>
      </c>
      <c r="D276" s="1249" t="s">
        <v>56</v>
      </c>
      <c r="E276" s="767">
        <v>45959</v>
      </c>
      <c r="F276" s="768" t="s">
        <v>1057</v>
      </c>
      <c r="G276" s="768" t="s">
        <v>1292</v>
      </c>
      <c r="H276" s="779">
        <v>83</v>
      </c>
      <c r="I276" s="1246" t="s">
        <v>774</v>
      </c>
      <c r="J276" s="758" t="s">
        <v>30</v>
      </c>
      <c r="K276" s="767" t="s">
        <v>260</v>
      </c>
      <c r="L276" s="758" t="s">
        <v>110</v>
      </c>
      <c r="M276" s="982">
        <v>45545.15</v>
      </c>
      <c r="N276" s="558"/>
      <c r="O276" s="558"/>
      <c r="P276" s="773" t="s">
        <v>110</v>
      </c>
      <c r="Q276" s="859" t="s">
        <v>38</v>
      </c>
      <c r="R276" s="740">
        <v>45946</v>
      </c>
      <c r="S276" s="780">
        <v>4120</v>
      </c>
      <c r="T276" s="860">
        <v>4120</v>
      </c>
      <c r="U276" s="3">
        <f>IFERROR(Table5[[#This Row],[Actual Redline Completed Footage UG]]/Table5[[#This Row],[Footage UG]], 0)</f>
        <v>1</v>
      </c>
      <c r="V276" s="740">
        <v>45965</v>
      </c>
      <c r="W276" s="280">
        <v>1</v>
      </c>
      <c r="X276" s="280">
        <v>1</v>
      </c>
      <c r="Y276" s="280">
        <v>1</v>
      </c>
      <c r="Z276" s="363">
        <v>46057</v>
      </c>
      <c r="AA276" s="373" t="s">
        <v>928</v>
      </c>
      <c r="AB276" s="1030" t="s">
        <v>1293</v>
      </c>
      <c r="AC276" s="342"/>
      <c r="AD276" s="822"/>
      <c r="AE276" s="1023"/>
    </row>
    <row r="277" spans="1:31" ht="39.75" customHeight="1">
      <c r="A277" s="573" t="s">
        <v>1294</v>
      </c>
      <c r="B277" s="786" t="s">
        <v>1054</v>
      </c>
      <c r="C277" s="24">
        <v>46045</v>
      </c>
      <c r="D277" s="577" t="s">
        <v>56</v>
      </c>
      <c r="E277" s="24"/>
      <c r="F277" s="576" t="s">
        <v>1057</v>
      </c>
      <c r="G277" s="578"/>
      <c r="H277" s="787">
        <v>85</v>
      </c>
      <c r="I277" s="584" t="s">
        <v>774</v>
      </c>
      <c r="J277" s="579" t="s">
        <v>30</v>
      </c>
      <c r="K277" s="367" t="s">
        <v>260</v>
      </c>
      <c r="L277" s="369" t="s">
        <v>110</v>
      </c>
      <c r="M277" s="814">
        <v>29180.45</v>
      </c>
      <c r="N277" s="582"/>
      <c r="O277" s="1011"/>
      <c r="P277" s="369" t="s">
        <v>110</v>
      </c>
      <c r="Q277" s="565" t="s">
        <v>38</v>
      </c>
      <c r="R277" s="59" t="s">
        <v>260</v>
      </c>
      <c r="S277" s="655">
        <v>6249</v>
      </c>
      <c r="T277" s="817">
        <v>6183</v>
      </c>
      <c r="U277" s="3">
        <f>IFERROR(Table5[[#This Row],[Actual Redline Completed Footage UG]]/Table5[[#This Row],[Footage UG]], 0)</f>
        <v>0.98943831012962069</v>
      </c>
      <c r="V277" s="500">
        <v>45964</v>
      </c>
      <c r="W277" s="280">
        <v>1</v>
      </c>
      <c r="X277" s="280">
        <v>1</v>
      </c>
      <c r="Y277" s="280">
        <v>1</v>
      </c>
      <c r="Z277" s="59">
        <v>46002</v>
      </c>
      <c r="AA277" s="363">
        <v>46106</v>
      </c>
      <c r="AB277" s="1138" t="s">
        <v>1295</v>
      </c>
      <c r="AC277" s="342"/>
      <c r="AD277" s="822"/>
      <c r="AE277" s="1023"/>
    </row>
    <row r="278" spans="1:31" ht="39.75" customHeight="1">
      <c r="A278" s="945" t="s">
        <v>1296</v>
      </c>
      <c r="B278" s="355" t="s">
        <v>1054</v>
      </c>
      <c r="C278" s="299">
        <v>46052</v>
      </c>
      <c r="D278" s="1249" t="s">
        <v>56</v>
      </c>
      <c r="E278" s="767">
        <v>45993</v>
      </c>
      <c r="F278" s="768" t="s">
        <v>869</v>
      </c>
      <c r="G278" s="768" t="s">
        <v>1297</v>
      </c>
      <c r="H278" s="779">
        <v>89</v>
      </c>
      <c r="I278" s="1246" t="s">
        <v>774</v>
      </c>
      <c r="J278" s="758" t="s">
        <v>30</v>
      </c>
      <c r="K278" s="767">
        <v>45993</v>
      </c>
      <c r="L278" s="758" t="s">
        <v>110</v>
      </c>
      <c r="M278" s="982">
        <v>93349.5</v>
      </c>
      <c r="N278" s="1054"/>
      <c r="O278" s="558"/>
      <c r="P278" s="773" t="s">
        <v>110</v>
      </c>
      <c r="Q278" s="971" t="s">
        <v>38</v>
      </c>
      <c r="R278" s="740">
        <v>45993</v>
      </c>
      <c r="S278" s="780">
        <v>7828</v>
      </c>
      <c r="T278" s="860">
        <v>7828</v>
      </c>
      <c r="U278" s="3">
        <f>IFERROR(Table5[[#This Row],[Actual Redline Completed Footage UG]]/Table5[[#This Row],[Footage UG]], 0)</f>
        <v>1</v>
      </c>
      <c r="V278" s="740">
        <v>45994</v>
      </c>
      <c r="W278" s="280">
        <v>1</v>
      </c>
      <c r="X278" s="762">
        <v>1</v>
      </c>
      <c r="Y278" s="280">
        <v>1</v>
      </c>
      <c r="Z278" s="740">
        <v>46048</v>
      </c>
      <c r="AA278" s="373" t="s">
        <v>928</v>
      </c>
      <c r="AB278" s="1030" t="s">
        <v>1298</v>
      </c>
      <c r="AC278" s="342"/>
      <c r="AD278" s="822"/>
      <c r="AE278" s="1023"/>
    </row>
    <row r="279" spans="1:31" ht="39.75" customHeight="1">
      <c r="A279" s="956" t="s">
        <v>1299</v>
      </c>
      <c r="B279" s="355" t="s">
        <v>1054</v>
      </c>
      <c r="C279" s="299">
        <v>46045</v>
      </c>
      <c r="D279" s="1249" t="s">
        <v>56</v>
      </c>
      <c r="E279" s="299">
        <v>45959</v>
      </c>
      <c r="F279" s="298" t="s">
        <v>869</v>
      </c>
      <c r="G279" s="495"/>
      <c r="H279" s="300">
        <v>89</v>
      </c>
      <c r="I279" s="1246" t="s">
        <v>774</v>
      </c>
      <c r="J279" s="641" t="s">
        <v>30</v>
      </c>
      <c r="K279" s="19">
        <v>45964</v>
      </c>
      <c r="L279" s="20" t="s">
        <v>110</v>
      </c>
      <c r="M279" s="934">
        <v>84750.5</v>
      </c>
      <c r="N279" s="558"/>
      <c r="O279" s="558"/>
      <c r="P279" s="20" t="s">
        <v>110</v>
      </c>
      <c r="Q279" s="816" t="s">
        <v>38</v>
      </c>
      <c r="R279" s="21">
        <v>45964</v>
      </c>
      <c r="S279" s="44">
        <v>6935</v>
      </c>
      <c r="T279" s="817">
        <v>6935</v>
      </c>
      <c r="U279" s="3">
        <f>IFERROR(Table5[[#This Row],[Actual Redline Completed Footage UG]]/Table5[[#This Row],[Footage UG]], 0)</f>
        <v>1</v>
      </c>
      <c r="V279" s="59">
        <v>45973</v>
      </c>
      <c r="W279" s="280">
        <v>1</v>
      </c>
      <c r="X279" s="280">
        <v>1</v>
      </c>
      <c r="Y279" s="280">
        <v>1</v>
      </c>
      <c r="Z279" s="59">
        <v>46034</v>
      </c>
      <c r="AA279" s="363">
        <v>46106</v>
      </c>
      <c r="AB279" s="1029" t="s">
        <v>1300</v>
      </c>
      <c r="AC279" s="342"/>
      <c r="AD279" s="822"/>
      <c r="AE279" s="1023"/>
    </row>
    <row r="280" spans="1:31" ht="39.75" customHeight="1">
      <c r="A280" s="956" t="s">
        <v>1301</v>
      </c>
      <c r="B280" s="355" t="s">
        <v>1054</v>
      </c>
      <c r="C280" s="299">
        <v>46021</v>
      </c>
      <c r="D280" s="1249" t="s">
        <v>56</v>
      </c>
      <c r="E280" s="299">
        <v>45959</v>
      </c>
      <c r="F280" s="298" t="s">
        <v>869</v>
      </c>
      <c r="G280" s="495" t="s">
        <v>1302</v>
      </c>
      <c r="H280" s="300">
        <v>89</v>
      </c>
      <c r="I280" s="1246" t="s">
        <v>774</v>
      </c>
      <c r="J280" s="641" t="s">
        <v>30</v>
      </c>
      <c r="K280" s="19">
        <v>45961</v>
      </c>
      <c r="L280" s="641" t="s">
        <v>110</v>
      </c>
      <c r="M280" s="934">
        <v>83615</v>
      </c>
      <c r="N280" s="558"/>
      <c r="O280" s="558"/>
      <c r="P280" s="20" t="s">
        <v>110</v>
      </c>
      <c r="Q280" s="816" t="s">
        <v>38</v>
      </c>
      <c r="R280" s="21">
        <v>45961</v>
      </c>
      <c r="S280" s="44">
        <v>7010</v>
      </c>
      <c r="T280" s="817">
        <v>6748</v>
      </c>
      <c r="U280" s="3">
        <f>IFERROR(Table5[[#This Row],[Actual Redline Completed Footage UG]]/Table5[[#This Row],[Footage UG]], 0)</f>
        <v>0.96262482168330954</v>
      </c>
      <c r="V280" s="59">
        <v>45986</v>
      </c>
      <c r="W280" s="280">
        <v>1</v>
      </c>
      <c r="X280" s="280">
        <v>1</v>
      </c>
      <c r="Y280" s="280">
        <v>1</v>
      </c>
      <c r="Z280" s="740">
        <v>46048</v>
      </c>
      <c r="AA280" s="373" t="s">
        <v>928</v>
      </c>
      <c r="AB280" s="1029" t="s">
        <v>1303</v>
      </c>
      <c r="AC280" s="342"/>
      <c r="AD280" s="822"/>
      <c r="AE280" s="1023"/>
    </row>
    <row r="281" spans="1:31" ht="39.75" customHeight="1">
      <c r="A281" s="945" t="s">
        <v>1304</v>
      </c>
      <c r="B281" s="355" t="s">
        <v>1054</v>
      </c>
      <c r="C281" s="767">
        <v>46021</v>
      </c>
      <c r="D281" s="1249" t="s">
        <v>56</v>
      </c>
      <c r="E281" s="767">
        <v>45959</v>
      </c>
      <c r="F281" s="768" t="s">
        <v>869</v>
      </c>
      <c r="G281" s="768" t="s">
        <v>1305</v>
      </c>
      <c r="H281" s="769">
        <v>85</v>
      </c>
      <c r="I281" s="1246" t="s">
        <v>774</v>
      </c>
      <c r="J281" s="758" t="s">
        <v>30</v>
      </c>
      <c r="K281" s="771">
        <v>45964</v>
      </c>
      <c r="L281" s="758" t="s">
        <v>110</v>
      </c>
      <c r="M281" s="858">
        <v>84770</v>
      </c>
      <c r="N281" s="558"/>
      <c r="O281" s="558"/>
      <c r="P281" s="773" t="s">
        <v>110</v>
      </c>
      <c r="Q281" s="859" t="s">
        <v>38</v>
      </c>
      <c r="R281" s="781">
        <v>45964</v>
      </c>
      <c r="S281" s="748">
        <v>6965</v>
      </c>
      <c r="T281" s="860">
        <v>6758</v>
      </c>
      <c r="U281" s="3">
        <f>IFERROR(Table5[[#This Row],[Actual Redline Completed Footage UG]]/Table5[[#This Row],[Footage UG]], 0)</f>
        <v>0.97027997128499643</v>
      </c>
      <c r="V281" s="740">
        <v>45999</v>
      </c>
      <c r="W281" s="280">
        <v>1</v>
      </c>
      <c r="X281" s="280">
        <v>1</v>
      </c>
      <c r="Y281" s="280">
        <v>1</v>
      </c>
      <c r="Z281" s="740">
        <v>46048</v>
      </c>
      <c r="AA281" s="373" t="s">
        <v>928</v>
      </c>
      <c r="AB281" s="1029" t="s">
        <v>1306</v>
      </c>
      <c r="AC281" s="342"/>
      <c r="AD281" s="822"/>
      <c r="AE281" s="1023"/>
    </row>
    <row r="282" spans="1:31" ht="39.75" customHeight="1">
      <c r="A282" s="945" t="s">
        <v>1307</v>
      </c>
      <c r="B282" s="355" t="s">
        <v>1054</v>
      </c>
      <c r="C282" s="767">
        <v>46052</v>
      </c>
      <c r="D282" s="1249" t="s">
        <v>56</v>
      </c>
      <c r="E282" s="767">
        <v>45987</v>
      </c>
      <c r="F282" s="768" t="s">
        <v>869</v>
      </c>
      <c r="G282" s="768" t="s">
        <v>1308</v>
      </c>
      <c r="H282" s="769">
        <v>85</v>
      </c>
      <c r="I282" s="1246" t="s">
        <v>774</v>
      </c>
      <c r="J282" s="758" t="s">
        <v>30</v>
      </c>
      <c r="K282" s="771">
        <v>45987</v>
      </c>
      <c r="L282" s="758" t="s">
        <v>110</v>
      </c>
      <c r="M282" s="858">
        <v>84092.5</v>
      </c>
      <c r="N282" s="1054"/>
      <c r="O282" s="558"/>
      <c r="P282" s="773" t="s">
        <v>110</v>
      </c>
      <c r="Q282" s="971" t="s">
        <v>38</v>
      </c>
      <c r="R282" s="781">
        <v>45987</v>
      </c>
      <c r="S282" s="748">
        <v>6897</v>
      </c>
      <c r="T282" s="860">
        <v>6897</v>
      </c>
      <c r="U282" s="3">
        <f>IFERROR(Table5[[#This Row],[Actual Redline Completed Footage UG]]/Table5[[#This Row],[Footage UG]], 0)</f>
        <v>1</v>
      </c>
      <c r="V282" s="740">
        <v>46009</v>
      </c>
      <c r="W282" s="280">
        <v>1</v>
      </c>
      <c r="X282" s="280">
        <v>1</v>
      </c>
      <c r="Y282" s="280">
        <v>1</v>
      </c>
      <c r="Z282" s="740">
        <v>46048</v>
      </c>
      <c r="AA282" s="373" t="s">
        <v>928</v>
      </c>
      <c r="AB282" s="1030" t="s">
        <v>1309</v>
      </c>
      <c r="AC282" s="342"/>
      <c r="AD282" s="822"/>
      <c r="AE282" s="1023"/>
    </row>
    <row r="283" spans="1:31" ht="39.75" customHeight="1">
      <c r="A283" s="945" t="s">
        <v>1310</v>
      </c>
      <c r="B283" s="355" t="s">
        <v>1054</v>
      </c>
      <c r="C283" s="299">
        <v>46052</v>
      </c>
      <c r="D283" s="1249" t="s">
        <v>56</v>
      </c>
      <c r="E283" s="767">
        <v>45987</v>
      </c>
      <c r="F283" s="768" t="s">
        <v>869</v>
      </c>
      <c r="G283" s="768" t="s">
        <v>1311</v>
      </c>
      <c r="H283" s="769">
        <v>76</v>
      </c>
      <c r="I283" s="1246" t="s">
        <v>774</v>
      </c>
      <c r="J283" s="758" t="s">
        <v>30</v>
      </c>
      <c r="K283" s="771">
        <v>45987</v>
      </c>
      <c r="L283" s="758" t="s">
        <v>110</v>
      </c>
      <c r="M283" s="858">
        <v>74892.5</v>
      </c>
      <c r="N283" s="558"/>
      <c r="O283" s="558"/>
      <c r="P283" s="773" t="s">
        <v>110</v>
      </c>
      <c r="Q283" s="971" t="s">
        <v>38</v>
      </c>
      <c r="R283" s="781">
        <v>45987</v>
      </c>
      <c r="S283" s="748">
        <v>6218</v>
      </c>
      <c r="T283" s="860">
        <v>6218</v>
      </c>
      <c r="U283" s="3">
        <f>IFERROR(Table5[[#This Row],[Actual Redline Completed Footage UG]]/Table5[[#This Row],[Footage UG]], 0)</f>
        <v>1</v>
      </c>
      <c r="V283" s="740">
        <v>46386</v>
      </c>
      <c r="W283" s="280">
        <v>1</v>
      </c>
      <c r="X283" s="280">
        <v>1</v>
      </c>
      <c r="Y283" s="280">
        <v>1</v>
      </c>
      <c r="Z283" s="740">
        <v>46052</v>
      </c>
      <c r="AA283" s="373" t="s">
        <v>928</v>
      </c>
      <c r="AB283" s="1030" t="s">
        <v>1312</v>
      </c>
      <c r="AC283" s="342"/>
      <c r="AD283" s="822"/>
      <c r="AE283" s="1023"/>
    </row>
    <row r="284" spans="1:31" ht="39.75" customHeight="1">
      <c r="A284" s="945" t="s">
        <v>1313</v>
      </c>
      <c r="B284" s="355" t="s">
        <v>1054</v>
      </c>
      <c r="C284" s="299">
        <v>46052</v>
      </c>
      <c r="D284" s="1249" t="s">
        <v>56</v>
      </c>
      <c r="E284" s="767">
        <v>45987</v>
      </c>
      <c r="F284" s="768" t="s">
        <v>869</v>
      </c>
      <c r="G284" s="795" t="s">
        <v>1314</v>
      </c>
      <c r="H284" s="796">
        <v>86</v>
      </c>
      <c r="I284" s="372" t="s">
        <v>774</v>
      </c>
      <c r="J284" s="717" t="s">
        <v>30</v>
      </c>
      <c r="K284" s="771">
        <v>45987</v>
      </c>
      <c r="L284" s="758" t="s">
        <v>110</v>
      </c>
      <c r="M284" s="858">
        <v>90841</v>
      </c>
      <c r="N284" s="558"/>
      <c r="O284" s="558"/>
      <c r="P284" s="773" t="s">
        <v>110</v>
      </c>
      <c r="Q284" s="971" t="s">
        <v>38</v>
      </c>
      <c r="R284" s="832">
        <v>45987</v>
      </c>
      <c r="S284" s="748">
        <v>7491</v>
      </c>
      <c r="T284" s="860">
        <v>7491</v>
      </c>
      <c r="U284" s="3">
        <f>IFERROR(Table5[[#This Row],[Actual Redline Completed Footage UG]]/Table5[[#This Row],[Footage UG]], 0)</f>
        <v>1</v>
      </c>
      <c r="V284" s="740">
        <v>46009</v>
      </c>
      <c r="W284" s="762">
        <v>1</v>
      </c>
      <c r="X284" s="762">
        <v>1</v>
      </c>
      <c r="Y284" s="280">
        <v>1</v>
      </c>
      <c r="Z284" s="740">
        <v>46052</v>
      </c>
      <c r="AA284" s="373" t="s">
        <v>928</v>
      </c>
      <c r="AB284" s="1030" t="s">
        <v>1315</v>
      </c>
      <c r="AC284" s="342"/>
      <c r="AD284" s="822"/>
      <c r="AE284" s="1023"/>
    </row>
    <row r="285" spans="1:31" ht="39.75" customHeight="1">
      <c r="A285" s="945" t="s">
        <v>1316</v>
      </c>
      <c r="B285" s="355" t="s">
        <v>1054</v>
      </c>
      <c r="C285" s="299">
        <v>46052</v>
      </c>
      <c r="D285" s="1249" t="s">
        <v>56</v>
      </c>
      <c r="E285" s="767">
        <v>45987</v>
      </c>
      <c r="F285" s="803" t="s">
        <v>869</v>
      </c>
      <c r="G285" s="768" t="s">
        <v>1317</v>
      </c>
      <c r="H285" s="769">
        <v>78</v>
      </c>
      <c r="I285" s="304" t="s">
        <v>774</v>
      </c>
      <c r="J285" s="773" t="s">
        <v>30</v>
      </c>
      <c r="K285" s="771">
        <v>45987</v>
      </c>
      <c r="L285" s="758" t="s">
        <v>110</v>
      </c>
      <c r="M285" s="858">
        <v>68606.5</v>
      </c>
      <c r="N285" s="1054"/>
      <c r="O285" s="558"/>
      <c r="P285" s="773" t="s">
        <v>110</v>
      </c>
      <c r="Q285" s="971" t="s">
        <v>38</v>
      </c>
      <c r="R285" s="781">
        <v>45987</v>
      </c>
      <c r="S285" s="794">
        <v>5456</v>
      </c>
      <c r="T285" s="860">
        <v>5441</v>
      </c>
      <c r="U285" s="3">
        <f>IFERROR(Table5[[#This Row],[Actual Redline Completed Footage UG]]/Table5[[#This Row],[Footage UG]], 0)</f>
        <v>0.99725073313782986</v>
      </c>
      <c r="V285" s="740">
        <v>46028</v>
      </c>
      <c r="W285" s="280">
        <v>1</v>
      </c>
      <c r="X285" s="280">
        <v>1</v>
      </c>
      <c r="Y285" s="280">
        <v>1</v>
      </c>
      <c r="Z285" s="740">
        <v>46052</v>
      </c>
      <c r="AA285" s="373" t="s">
        <v>928</v>
      </c>
      <c r="AB285" s="1030" t="s">
        <v>1318</v>
      </c>
      <c r="AC285" s="342"/>
      <c r="AD285" s="822"/>
      <c r="AE285" s="1023"/>
    </row>
    <row r="286" spans="1:31" ht="39.75" customHeight="1">
      <c r="A286" s="977" t="s">
        <v>1319</v>
      </c>
      <c r="B286" s="1250" t="s">
        <v>1054</v>
      </c>
      <c r="C286" s="299">
        <v>46052</v>
      </c>
      <c r="D286" s="1251" t="s">
        <v>56</v>
      </c>
      <c r="E286" s="766">
        <v>45987</v>
      </c>
      <c r="F286" s="705" t="s">
        <v>869</v>
      </c>
      <c r="G286" s="768" t="s">
        <v>1320</v>
      </c>
      <c r="H286" s="769">
        <v>73</v>
      </c>
      <c r="I286" s="304" t="s">
        <v>774</v>
      </c>
      <c r="J286" s="773" t="s">
        <v>30</v>
      </c>
      <c r="K286" s="797">
        <v>45987</v>
      </c>
      <c r="L286" s="717" t="s">
        <v>110</v>
      </c>
      <c r="M286" s="834">
        <v>71371</v>
      </c>
      <c r="N286" s="1055"/>
      <c r="O286" s="582"/>
      <c r="P286" s="798" t="s">
        <v>110</v>
      </c>
      <c r="Q286" s="859" t="s">
        <v>38</v>
      </c>
      <c r="R286" s="781">
        <v>45987</v>
      </c>
      <c r="S286" s="748">
        <v>5810</v>
      </c>
      <c r="T286" s="860">
        <v>5674</v>
      </c>
      <c r="U286" s="3">
        <f>IFERROR(Table5[[#This Row],[Actual Redline Completed Footage UG]]/Table5[[#This Row],[Footage UG]], 0)</f>
        <v>0.97659208261617902</v>
      </c>
      <c r="V286" s="740">
        <v>46030</v>
      </c>
      <c r="W286" s="762">
        <v>1</v>
      </c>
      <c r="X286" s="762">
        <v>1</v>
      </c>
      <c r="Y286" s="280">
        <v>1</v>
      </c>
      <c r="Z286" s="740">
        <v>46052</v>
      </c>
      <c r="AA286" s="373" t="s">
        <v>928</v>
      </c>
      <c r="AB286" s="1030" t="s">
        <v>1321</v>
      </c>
      <c r="AC286" s="342"/>
      <c r="AD286" s="822"/>
      <c r="AE286" s="1023"/>
    </row>
    <row r="287" spans="1:31" ht="39.75" customHeight="1">
      <c r="A287" s="945" t="s">
        <v>1322</v>
      </c>
      <c r="B287" s="355" t="s">
        <v>1054</v>
      </c>
      <c r="C287" s="767">
        <v>46019</v>
      </c>
      <c r="D287" s="1249" t="s">
        <v>56</v>
      </c>
      <c r="E287" s="767">
        <v>45959</v>
      </c>
      <c r="F287" s="768" t="s">
        <v>869</v>
      </c>
      <c r="G287" s="768" t="s">
        <v>1323</v>
      </c>
      <c r="H287" s="769">
        <v>0</v>
      </c>
      <c r="I287" s="1246" t="s">
        <v>774</v>
      </c>
      <c r="J287" s="758" t="s">
        <v>30</v>
      </c>
      <c r="K287" s="771">
        <v>45961</v>
      </c>
      <c r="L287" s="758" t="s">
        <v>110</v>
      </c>
      <c r="M287" s="858">
        <v>64985.65</v>
      </c>
      <c r="N287" s="558"/>
      <c r="O287" s="558"/>
      <c r="P287" s="773" t="s">
        <v>110</v>
      </c>
      <c r="Q287" s="971" t="s">
        <v>38</v>
      </c>
      <c r="R287" s="781">
        <v>45964</v>
      </c>
      <c r="S287" s="748">
        <v>5155</v>
      </c>
      <c r="T287" s="860">
        <v>5169</v>
      </c>
      <c r="U287" s="3">
        <f>IFERROR(Table5[[#This Row],[Actual Redline Completed Footage UG]]/Table5[[#This Row],[Footage UG]], 0)</f>
        <v>1.0027158098933076</v>
      </c>
      <c r="V287" s="740">
        <v>45992</v>
      </c>
      <c r="W287" s="762">
        <v>1</v>
      </c>
      <c r="X287" s="280">
        <v>1</v>
      </c>
      <c r="Y287" s="280">
        <v>1</v>
      </c>
      <c r="Z287" s="740">
        <v>46040</v>
      </c>
      <c r="AA287" s="373" t="s">
        <v>928</v>
      </c>
      <c r="AB287" s="1029" t="s">
        <v>1324</v>
      </c>
      <c r="AC287" s="342"/>
      <c r="AD287" s="822"/>
      <c r="AE287" s="1023"/>
    </row>
    <row r="288" spans="1:31" ht="39.75" customHeight="1">
      <c r="A288" s="945" t="s">
        <v>1325</v>
      </c>
      <c r="B288" s="355" t="s">
        <v>1054</v>
      </c>
      <c r="C288" s="767">
        <v>46019</v>
      </c>
      <c r="D288" s="1249" t="s">
        <v>56</v>
      </c>
      <c r="E288" s="767">
        <v>45959</v>
      </c>
      <c r="F288" s="768" t="s">
        <v>869</v>
      </c>
      <c r="G288" s="768" t="s">
        <v>1326</v>
      </c>
      <c r="H288" s="769">
        <v>0</v>
      </c>
      <c r="I288" s="1246" t="s">
        <v>774</v>
      </c>
      <c r="J288" s="758" t="s">
        <v>30</v>
      </c>
      <c r="K288" s="771">
        <v>45961</v>
      </c>
      <c r="L288" s="758" t="s">
        <v>110</v>
      </c>
      <c r="M288" s="858">
        <v>54043.5</v>
      </c>
      <c r="N288" s="558"/>
      <c r="O288" s="558"/>
      <c r="P288" s="773" t="s">
        <v>110</v>
      </c>
      <c r="Q288" s="859" t="s">
        <v>38</v>
      </c>
      <c r="R288" s="781">
        <v>45961</v>
      </c>
      <c r="S288" s="748">
        <v>4140</v>
      </c>
      <c r="T288" s="860">
        <v>4140</v>
      </c>
      <c r="U288" s="3">
        <f>IFERROR(Table5[[#This Row],[Actual Redline Completed Footage UG]]/Table5[[#This Row],[Footage UG]], 0)</f>
        <v>1</v>
      </c>
      <c r="V288" s="740">
        <v>45974</v>
      </c>
      <c r="W288" s="762">
        <v>1</v>
      </c>
      <c r="X288" s="280">
        <v>1</v>
      </c>
      <c r="Y288" s="280">
        <v>1</v>
      </c>
      <c r="Z288" s="740">
        <v>46040</v>
      </c>
      <c r="AA288" s="373" t="s">
        <v>928</v>
      </c>
      <c r="AB288" s="1029" t="s">
        <v>1327</v>
      </c>
      <c r="AC288" s="342"/>
      <c r="AD288" s="822"/>
      <c r="AE288" s="1023"/>
    </row>
    <row r="289" spans="1:31" ht="39.75" customHeight="1">
      <c r="A289" s="857" t="s">
        <v>1328</v>
      </c>
      <c r="B289" s="786" t="s">
        <v>1054</v>
      </c>
      <c r="C289" s="797">
        <v>46052</v>
      </c>
      <c r="D289" s="577" t="s">
        <v>56</v>
      </c>
      <c r="E289" s="797">
        <v>46027</v>
      </c>
      <c r="F289" s="856" t="s">
        <v>927</v>
      </c>
      <c r="G289" s="856"/>
      <c r="H289" s="579">
        <v>68</v>
      </c>
      <c r="I289" s="584" t="s">
        <v>774</v>
      </c>
      <c r="J289" s="798" t="s">
        <v>30</v>
      </c>
      <c r="K289" s="766">
        <v>46027</v>
      </c>
      <c r="L289" s="717" t="s">
        <v>110</v>
      </c>
      <c r="M289" s="858">
        <v>68608</v>
      </c>
      <c r="N289" s="582"/>
      <c r="O289" s="582"/>
      <c r="P289" s="798" t="s">
        <v>110</v>
      </c>
      <c r="Q289" s="859" t="s">
        <v>38</v>
      </c>
      <c r="R289" s="740">
        <v>46027</v>
      </c>
      <c r="S289" s="5">
        <v>5699</v>
      </c>
      <c r="T289" s="860">
        <v>5669</v>
      </c>
      <c r="U289" s="79">
        <f>IFERROR(Table5[[#This Row],[Actual Redline Completed Footage UG]]/Table5[[#This Row],[Footage UG]], 0)</f>
        <v>0.99473591858220745</v>
      </c>
      <c r="V289" s="740">
        <v>46034</v>
      </c>
      <c r="W289" s="280">
        <v>1</v>
      </c>
      <c r="X289" s="280">
        <v>1</v>
      </c>
      <c r="Y289" s="280">
        <v>1</v>
      </c>
      <c r="Z289" s="740">
        <v>46052</v>
      </c>
      <c r="AA289" s="373" t="s">
        <v>928</v>
      </c>
      <c r="AB289" s="1030" t="s">
        <v>1329</v>
      </c>
      <c r="AC289" s="342"/>
      <c r="AD289" s="822"/>
      <c r="AE289" s="1023"/>
    </row>
    <row r="290" spans="1:31" ht="39.75" customHeight="1">
      <c r="A290" s="573" t="s">
        <v>1330</v>
      </c>
      <c r="B290" s="786" t="s">
        <v>1054</v>
      </c>
      <c r="C290" s="24">
        <v>46052</v>
      </c>
      <c r="D290" s="577" t="s">
        <v>56</v>
      </c>
      <c r="E290" s="797">
        <v>46027</v>
      </c>
      <c r="F290" s="576" t="s">
        <v>927</v>
      </c>
      <c r="G290" s="856"/>
      <c r="H290" s="579">
        <v>85</v>
      </c>
      <c r="I290" s="584" t="s">
        <v>774</v>
      </c>
      <c r="J290" s="798" t="s">
        <v>30</v>
      </c>
      <c r="K290" s="766">
        <v>46027</v>
      </c>
      <c r="L290" s="717" t="s">
        <v>110</v>
      </c>
      <c r="M290" s="858">
        <v>73334</v>
      </c>
      <c r="N290" s="582"/>
      <c r="O290" s="582"/>
      <c r="P290" s="798" t="s">
        <v>110</v>
      </c>
      <c r="Q290" s="859" t="s">
        <v>38</v>
      </c>
      <c r="R290" s="740">
        <v>46027</v>
      </c>
      <c r="S290" s="5">
        <v>5860</v>
      </c>
      <c r="T290" s="1085">
        <v>5883</v>
      </c>
      <c r="U290" s="79">
        <f>IFERROR(Table5[[#This Row],[Actual Redline Completed Footage UG]]/Table5[[#This Row],[Footage UG]], 0)</f>
        <v>1.0039249146757678</v>
      </c>
      <c r="V290" s="1078">
        <v>46034</v>
      </c>
      <c r="W290" s="280">
        <v>1</v>
      </c>
      <c r="X290" s="280">
        <v>1</v>
      </c>
      <c r="Y290" s="280">
        <v>1</v>
      </c>
      <c r="Z290" s="740">
        <v>46052</v>
      </c>
      <c r="AA290" s="373" t="s">
        <v>928</v>
      </c>
      <c r="AB290" s="1030" t="s">
        <v>1331</v>
      </c>
      <c r="AC290" s="342"/>
      <c r="AD290" s="822"/>
      <c r="AE290" s="1023"/>
    </row>
    <row r="291" spans="1:31" ht="39.75" customHeight="1">
      <c r="A291" s="945" t="s">
        <v>1332</v>
      </c>
      <c r="B291" s="1250" t="s">
        <v>1054</v>
      </c>
      <c r="C291" s="767">
        <v>46052</v>
      </c>
      <c r="D291" s="1251" t="s">
        <v>56</v>
      </c>
      <c r="E291" s="766">
        <v>46027</v>
      </c>
      <c r="F291" s="803" t="s">
        <v>927</v>
      </c>
      <c r="G291" s="768"/>
      <c r="H291" s="20">
        <v>81</v>
      </c>
      <c r="I291" s="304" t="s">
        <v>774</v>
      </c>
      <c r="J291" s="773" t="s">
        <v>30</v>
      </c>
      <c r="K291" s="766">
        <v>46027</v>
      </c>
      <c r="L291" s="717" t="s">
        <v>110</v>
      </c>
      <c r="M291" s="858">
        <v>73885</v>
      </c>
      <c r="N291" s="558"/>
      <c r="O291" s="582"/>
      <c r="P291" s="798" t="s">
        <v>110</v>
      </c>
      <c r="Q291" s="859" t="s">
        <v>38</v>
      </c>
      <c r="R291" s="740">
        <v>46027</v>
      </c>
      <c r="S291" s="5">
        <v>6021</v>
      </c>
      <c r="T291" s="860">
        <v>6092</v>
      </c>
      <c r="U291" s="3">
        <f>IFERROR(Table5[[#This Row],[Actual Redline Completed Footage UG]]/Table5[[#This Row],[Footage UG]], 0)</f>
        <v>1.0117920611194153</v>
      </c>
      <c r="V291" s="740">
        <v>46035</v>
      </c>
      <c r="W291" s="280">
        <v>1</v>
      </c>
      <c r="X291" s="280">
        <v>1</v>
      </c>
      <c r="Y291" s="280">
        <v>1</v>
      </c>
      <c r="Z291" s="740">
        <v>46052</v>
      </c>
      <c r="AA291" s="373" t="s">
        <v>928</v>
      </c>
      <c r="AB291" s="1030" t="s">
        <v>1333</v>
      </c>
      <c r="AC291" s="342"/>
      <c r="AD291" s="822"/>
      <c r="AE291" s="1023"/>
    </row>
    <row r="292" spans="1:31" ht="39.75" customHeight="1">
      <c r="A292" s="573" t="s">
        <v>1334</v>
      </c>
      <c r="B292" s="786" t="s">
        <v>1054</v>
      </c>
      <c r="C292" s="24">
        <v>46052</v>
      </c>
      <c r="D292" s="577" t="s">
        <v>56</v>
      </c>
      <c r="E292" s="797">
        <v>46027</v>
      </c>
      <c r="F292" s="576" t="s">
        <v>927</v>
      </c>
      <c r="G292" s="856"/>
      <c r="H292" s="579">
        <v>87</v>
      </c>
      <c r="I292" s="584" t="s">
        <v>774</v>
      </c>
      <c r="J292" s="798" t="s">
        <v>30</v>
      </c>
      <c r="K292" s="766">
        <v>46027</v>
      </c>
      <c r="L292" s="717" t="s">
        <v>110</v>
      </c>
      <c r="M292" s="858">
        <v>78025</v>
      </c>
      <c r="N292" s="582"/>
      <c r="O292" s="582"/>
      <c r="P292" s="798" t="s">
        <v>110</v>
      </c>
      <c r="Q292" s="859" t="s">
        <v>38</v>
      </c>
      <c r="R292" s="740">
        <v>46027</v>
      </c>
      <c r="S292" s="5">
        <v>6432</v>
      </c>
      <c r="T292" s="860">
        <v>6309</v>
      </c>
      <c r="U292" s="79">
        <f>IFERROR(Table5[[#This Row],[Actual Redline Completed Footage UG]]/Table5[[#This Row],[Footage UG]], 0)</f>
        <v>0.98087686567164178</v>
      </c>
      <c r="V292" s="740">
        <v>46035</v>
      </c>
      <c r="W292" s="762">
        <v>1</v>
      </c>
      <c r="X292" s="762">
        <v>1</v>
      </c>
      <c r="Y292" s="280">
        <v>1</v>
      </c>
      <c r="Z292" s="740">
        <v>46052</v>
      </c>
      <c r="AA292" s="373" t="s">
        <v>928</v>
      </c>
      <c r="AB292" s="1030" t="s">
        <v>1335</v>
      </c>
      <c r="AC292" s="342"/>
      <c r="AD292" s="822"/>
      <c r="AE292" s="1023"/>
    </row>
    <row r="293" spans="1:31" ht="39.75" customHeight="1">
      <c r="A293" s="956" t="s">
        <v>1336</v>
      </c>
      <c r="B293" s="1250" t="s">
        <v>1054</v>
      </c>
      <c r="C293" s="299">
        <v>46052</v>
      </c>
      <c r="D293" s="1251" t="s">
        <v>56</v>
      </c>
      <c r="E293" s="766">
        <v>46027</v>
      </c>
      <c r="F293" s="1252" t="s">
        <v>927</v>
      </c>
      <c r="G293" s="768"/>
      <c r="H293" s="20">
        <v>68</v>
      </c>
      <c r="I293" s="304" t="s">
        <v>774</v>
      </c>
      <c r="J293" s="773" t="s">
        <v>30</v>
      </c>
      <c r="K293" s="766">
        <v>46027</v>
      </c>
      <c r="L293" s="717" t="s">
        <v>110</v>
      </c>
      <c r="M293" s="858">
        <v>59114.5</v>
      </c>
      <c r="N293" s="1054"/>
      <c r="O293" s="582"/>
      <c r="P293" s="798" t="s">
        <v>110</v>
      </c>
      <c r="Q293" s="859" t="s">
        <v>38</v>
      </c>
      <c r="R293" s="740">
        <v>46027</v>
      </c>
      <c r="S293" s="5">
        <v>4836</v>
      </c>
      <c r="T293" s="1085">
        <v>4894</v>
      </c>
      <c r="U293" s="3">
        <f>IFERROR(Table5[[#This Row],[Actual Redline Completed Footage UG]]/Table5[[#This Row],[Footage UG]], 0)</f>
        <v>1.011993382961125</v>
      </c>
      <c r="V293" s="1081">
        <v>46036</v>
      </c>
      <c r="W293" s="280">
        <v>1</v>
      </c>
      <c r="X293" s="280">
        <v>1</v>
      </c>
      <c r="Y293" s="280">
        <v>1</v>
      </c>
      <c r="Z293" s="740">
        <v>46052</v>
      </c>
      <c r="AA293" s="373" t="s">
        <v>928</v>
      </c>
      <c r="AB293" s="1030" t="s">
        <v>1337</v>
      </c>
      <c r="AC293" s="342"/>
      <c r="AD293" s="822"/>
      <c r="AE293" s="1023"/>
    </row>
    <row r="294" spans="1:31" ht="39.75" customHeight="1">
      <c r="A294" s="945" t="s">
        <v>1338</v>
      </c>
      <c r="B294" s="1250" t="s">
        <v>1054</v>
      </c>
      <c r="C294" s="767">
        <v>46052</v>
      </c>
      <c r="D294" s="1251" t="s">
        <v>56</v>
      </c>
      <c r="E294" s="766">
        <v>46027</v>
      </c>
      <c r="F294" s="803" t="s">
        <v>927</v>
      </c>
      <c r="G294" s="768"/>
      <c r="H294" s="20">
        <v>90</v>
      </c>
      <c r="I294" s="304" t="s">
        <v>774</v>
      </c>
      <c r="J294" s="773" t="s">
        <v>30</v>
      </c>
      <c r="K294" s="766">
        <v>46027</v>
      </c>
      <c r="L294" s="717" t="s">
        <v>110</v>
      </c>
      <c r="M294" s="858">
        <v>88362</v>
      </c>
      <c r="N294" s="558"/>
      <c r="O294" s="582"/>
      <c r="P294" s="798" t="s">
        <v>110</v>
      </c>
      <c r="Q294" s="859" t="s">
        <v>38</v>
      </c>
      <c r="R294" s="740">
        <v>46027</v>
      </c>
      <c r="S294" s="5">
        <v>7145</v>
      </c>
      <c r="T294" s="981">
        <v>7173</v>
      </c>
      <c r="U294" s="3">
        <f>IFERROR(Table5[[#This Row],[Actual Redline Completed Footage UG]]/Table5[[#This Row],[Footage UG]], 0)</f>
        <v>1.0039188243526942</v>
      </c>
      <c r="V294" s="740">
        <v>46036</v>
      </c>
      <c r="W294" s="762">
        <v>1</v>
      </c>
      <c r="X294" s="762">
        <v>1</v>
      </c>
      <c r="Y294" s="280">
        <v>1</v>
      </c>
      <c r="Z294" s="363">
        <v>46059</v>
      </c>
      <c r="AA294" s="373" t="s">
        <v>928</v>
      </c>
      <c r="AB294" s="1030" t="s">
        <v>1339</v>
      </c>
      <c r="AC294" s="342"/>
      <c r="AD294" s="822"/>
      <c r="AE294" s="1023"/>
    </row>
    <row r="295" spans="1:31" ht="39.75" customHeight="1">
      <c r="A295" s="959" t="s">
        <v>1340</v>
      </c>
      <c r="B295" s="1250" t="s">
        <v>1054</v>
      </c>
      <c r="C295" s="299">
        <v>46052</v>
      </c>
      <c r="D295" s="1251" t="s">
        <v>56</v>
      </c>
      <c r="E295" s="608">
        <v>46027</v>
      </c>
      <c r="F295" s="803" t="s">
        <v>927</v>
      </c>
      <c r="G295" s="768"/>
      <c r="H295" s="20">
        <v>90</v>
      </c>
      <c r="I295" s="304" t="s">
        <v>774</v>
      </c>
      <c r="J295" s="773" t="s">
        <v>30</v>
      </c>
      <c r="K295" s="766">
        <v>46027</v>
      </c>
      <c r="L295" s="717" t="s">
        <v>110</v>
      </c>
      <c r="M295" s="834">
        <v>86984</v>
      </c>
      <c r="N295" s="558"/>
      <c r="O295" s="582"/>
      <c r="P295" s="798" t="s">
        <v>110</v>
      </c>
      <c r="Q295" s="859" t="s">
        <v>38</v>
      </c>
      <c r="R295" s="740">
        <v>46027</v>
      </c>
      <c r="S295" s="5">
        <v>7341</v>
      </c>
      <c r="T295" s="1086">
        <v>7212</v>
      </c>
      <c r="U295" s="3">
        <f>IFERROR(Table5[[#This Row],[Actual Redline Completed Footage UG]]/Table5[[#This Row],[Footage UG]], 0)</f>
        <v>0.98242746219861055</v>
      </c>
      <c r="V295" s="1078">
        <v>46037</v>
      </c>
      <c r="W295" s="280">
        <v>1</v>
      </c>
      <c r="X295" s="280">
        <v>1</v>
      </c>
      <c r="Y295" s="280">
        <v>1</v>
      </c>
      <c r="Z295" s="740">
        <v>46048</v>
      </c>
      <c r="AA295" s="373" t="s">
        <v>928</v>
      </c>
      <c r="AB295" s="1030" t="s">
        <v>1341</v>
      </c>
      <c r="AC295" s="342"/>
      <c r="AD295" s="822"/>
      <c r="AE295" s="1023"/>
    </row>
    <row r="296" spans="1:31" ht="39.75" customHeight="1">
      <c r="A296" s="297" t="s">
        <v>1342</v>
      </c>
      <c r="B296" s="311" t="s">
        <v>1054</v>
      </c>
      <c r="C296" s="19">
        <v>46052</v>
      </c>
      <c r="D296" s="305" t="s">
        <v>56</v>
      </c>
      <c r="E296" s="19">
        <v>46027</v>
      </c>
      <c r="F296" s="850" t="s">
        <v>869</v>
      </c>
      <c r="G296" s="850"/>
      <c r="H296" s="773">
        <v>0</v>
      </c>
      <c r="I296" s="304" t="s">
        <v>774</v>
      </c>
      <c r="J296" s="773" t="s">
        <v>30</v>
      </c>
      <c r="K296" s="766">
        <v>46027</v>
      </c>
      <c r="L296" s="717" t="s">
        <v>110</v>
      </c>
      <c r="M296" s="834">
        <v>54261.05</v>
      </c>
      <c r="N296" s="558"/>
      <c r="O296" s="582"/>
      <c r="P296" s="798" t="s">
        <v>110</v>
      </c>
      <c r="Q296" s="859" t="s">
        <v>38</v>
      </c>
      <c r="R296" s="740">
        <v>46027</v>
      </c>
      <c r="S296" s="5">
        <v>4022</v>
      </c>
      <c r="T296" s="860">
        <v>4019</v>
      </c>
      <c r="U296" s="3">
        <f>IFERROR(Table5[[#This Row],[Actual Redline Completed Footage UG]]/Table5[[#This Row],[Footage UG]], 0)</f>
        <v>0.99925410243659873</v>
      </c>
      <c r="V296" s="841">
        <v>46037</v>
      </c>
      <c r="W296" s="762">
        <v>1</v>
      </c>
      <c r="X296" s="762">
        <v>1</v>
      </c>
      <c r="Y296" s="280">
        <v>1</v>
      </c>
      <c r="Z296" s="781">
        <v>46059</v>
      </c>
      <c r="AA296" s="373" t="s">
        <v>928</v>
      </c>
      <c r="AB296" s="1030" t="s">
        <v>1343</v>
      </c>
      <c r="AC296" s="342"/>
      <c r="AD296" s="822"/>
      <c r="AE296" s="1023"/>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4"/>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4"/>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3"/>
      <c r="Y299" s="1025"/>
      <c r="Z299" s="1025"/>
      <c r="AA299" s="1025"/>
      <c r="AB299" s="350"/>
      <c r="AC299" s="1253"/>
      <c r="AD299" s="1241"/>
    </row>
    <row r="300" spans="1:31" ht="39.75" customHeight="1">
      <c r="A300" s="822"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4" t="s">
        <v>493</v>
      </c>
      <c r="V300" s="1024" t="s">
        <v>534</v>
      </c>
      <c r="W300" s="1036" t="s">
        <v>535</v>
      </c>
      <c r="X300" s="1048" t="s">
        <v>495</v>
      </c>
      <c r="Y300" s="1048" t="s">
        <v>1345</v>
      </c>
      <c r="Z300" s="1048" t="s">
        <v>853</v>
      </c>
      <c r="AA300" s="1048" t="s">
        <v>1346</v>
      </c>
      <c r="AB300" s="1254" t="s">
        <v>855</v>
      </c>
    </row>
    <row r="301" spans="1:31" ht="39.75" customHeight="1">
      <c r="A301" s="1014" t="s">
        <v>120</v>
      </c>
      <c r="B301" s="377" t="s">
        <v>34</v>
      </c>
      <c r="C301" s="367">
        <v>45807</v>
      </c>
      <c r="D301" s="358" t="s">
        <v>829</v>
      </c>
      <c r="E301" s="366" t="s">
        <v>260</v>
      </c>
      <c r="F301" s="358" t="s">
        <v>1020</v>
      </c>
      <c r="G301" s="361" t="s">
        <v>121</v>
      </c>
      <c r="H301" s="362">
        <v>60</v>
      </c>
      <c r="I301" s="372" t="s">
        <v>774</v>
      </c>
      <c r="J301" s="369" t="s">
        <v>36</v>
      </c>
      <c r="K301" s="360">
        <v>45716</v>
      </c>
      <c r="L301" s="369" t="s">
        <v>110</v>
      </c>
      <c r="M301" s="415">
        <v>2075.6999999999998</v>
      </c>
      <c r="N301" s="415"/>
      <c r="O301" s="415"/>
      <c r="P301" s="369" t="s">
        <v>110</v>
      </c>
      <c r="Q301" s="620" t="s">
        <v>38</v>
      </c>
      <c r="R301" s="277" t="s">
        <v>36</v>
      </c>
      <c r="S301" s="9">
        <v>0</v>
      </c>
      <c r="T301" s="277">
        <v>0</v>
      </c>
      <c r="U301" s="1255">
        <f t="shared" ref="U301:U307" si="3">IFERROR($T301/$S301, 0)</f>
        <v>0</v>
      </c>
      <c r="V301" s="694">
        <v>45744</v>
      </c>
      <c r="W301" s="1037">
        <v>1</v>
      </c>
      <c r="X301" s="1037"/>
      <c r="Y301" s="1037"/>
      <c r="Z301" s="1037"/>
      <c r="AA301" s="1037"/>
      <c r="AB301" s="11" t="s">
        <v>1347</v>
      </c>
    </row>
    <row r="302" spans="1:31" ht="39.75" customHeight="1">
      <c r="A302" s="1014" t="s">
        <v>124</v>
      </c>
      <c r="B302" s="377" t="s">
        <v>34</v>
      </c>
      <c r="C302" s="367">
        <v>45807</v>
      </c>
      <c r="D302" s="366" t="s">
        <v>829</v>
      </c>
      <c r="E302" s="366" t="s">
        <v>260</v>
      </c>
      <c r="F302" s="366" t="s">
        <v>1020</v>
      </c>
      <c r="G302" s="368" t="s">
        <v>127</v>
      </c>
      <c r="H302" s="369">
        <v>79</v>
      </c>
      <c r="I302" s="372" t="s">
        <v>774</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4">
        <v>1</v>
      </c>
      <c r="X302" s="1034"/>
      <c r="Y302" s="1034"/>
      <c r="Z302" s="1034"/>
      <c r="AA302" s="1034"/>
      <c r="AB302" s="613"/>
    </row>
    <row r="303" spans="1:31" ht="39.75" customHeight="1">
      <c r="A303" s="1014" t="s">
        <v>126</v>
      </c>
      <c r="B303" s="377" t="s">
        <v>34</v>
      </c>
      <c r="C303" s="367">
        <v>45807</v>
      </c>
      <c r="D303" s="366" t="s">
        <v>829</v>
      </c>
      <c r="E303" s="366" t="s">
        <v>260</v>
      </c>
      <c r="F303" s="366" t="s">
        <v>1020</v>
      </c>
      <c r="G303" s="368" t="s">
        <v>1348</v>
      </c>
      <c r="H303" s="369">
        <v>83</v>
      </c>
      <c r="I303" s="372" t="s">
        <v>774</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11"/>
    </row>
    <row r="304" spans="1:31" ht="39.75" customHeight="1">
      <c r="A304" s="1014" t="s">
        <v>271</v>
      </c>
      <c r="B304" s="359" t="s">
        <v>28</v>
      </c>
      <c r="C304" s="367">
        <v>45807</v>
      </c>
      <c r="D304" s="366" t="s">
        <v>829</v>
      </c>
      <c r="E304" s="366" t="s">
        <v>260</v>
      </c>
      <c r="F304" s="366" t="s">
        <v>63</v>
      </c>
      <c r="G304" s="368" t="s">
        <v>272</v>
      </c>
      <c r="H304" s="369">
        <v>68</v>
      </c>
      <c r="I304" s="369" t="s">
        <v>38</v>
      </c>
      <c r="J304" s="369" t="s">
        <v>36</v>
      </c>
      <c r="K304" s="1256">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4" t="s">
        <v>281</v>
      </c>
      <c r="B305" s="359" t="s">
        <v>28</v>
      </c>
      <c r="C305" s="367">
        <v>45772</v>
      </c>
      <c r="D305" s="366" t="s">
        <v>829</v>
      </c>
      <c r="E305" s="366" t="s">
        <v>260</v>
      </c>
      <c r="F305" s="366" t="s">
        <v>63</v>
      </c>
      <c r="G305" s="1257"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4" t="s">
        <v>359</v>
      </c>
      <c r="B306" s="359" t="s">
        <v>28</v>
      </c>
      <c r="C306" s="367">
        <v>45772</v>
      </c>
      <c r="D306" s="345" t="s">
        <v>1009</v>
      </c>
      <c r="E306" s="345">
        <v>45698</v>
      </c>
      <c r="F306" s="367" t="s">
        <v>1004</v>
      </c>
      <c r="G306" s="1187" t="s">
        <v>360</v>
      </c>
      <c r="H306" s="369">
        <v>82</v>
      </c>
      <c r="I306" s="369" t="s">
        <v>774</v>
      </c>
      <c r="J306" s="369" t="s">
        <v>30</v>
      </c>
      <c r="K306" s="1256">
        <v>45716</v>
      </c>
      <c r="L306" s="372" t="s">
        <v>110</v>
      </c>
      <c r="M306" s="416">
        <v>2025.6</v>
      </c>
      <c r="N306" s="416"/>
      <c r="O306" s="416"/>
      <c r="P306" s="372" t="s">
        <v>110</v>
      </c>
      <c r="Q306" s="622" t="s">
        <v>38</v>
      </c>
      <c r="R306" s="277" t="s">
        <v>36</v>
      </c>
      <c r="S306" s="9">
        <v>0</v>
      </c>
      <c r="T306" s="364">
        <v>0</v>
      </c>
      <c r="U306" s="383">
        <f t="shared" si="3"/>
        <v>0</v>
      </c>
      <c r="V306" s="370">
        <v>45716</v>
      </c>
      <c r="W306" s="3">
        <v>1</v>
      </c>
      <c r="X306" s="1160"/>
      <c r="Y306" s="1160"/>
      <c r="Z306" s="1160"/>
      <c r="AA306" s="1160"/>
      <c r="AB306" s="1035" t="s">
        <v>1350</v>
      </c>
    </row>
    <row r="307" spans="1:29" ht="39.75" customHeight="1">
      <c r="A307" s="1014" t="s">
        <v>370</v>
      </c>
      <c r="B307" s="359" t="s">
        <v>28</v>
      </c>
      <c r="C307" s="367">
        <v>45742</v>
      </c>
      <c r="D307" s="366" t="s">
        <v>829</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4" t="s">
        <v>67</v>
      </c>
      <c r="B310" s="1044" t="s">
        <v>90</v>
      </c>
      <c r="C310" s="1044" t="s">
        <v>91</v>
      </c>
      <c r="D310" s="1044" t="s">
        <v>444</v>
      </c>
      <c r="E310" s="1044" t="s">
        <v>525</v>
      </c>
      <c r="F310" s="1044" t="s">
        <v>526</v>
      </c>
      <c r="G310" s="1044" t="s">
        <v>92</v>
      </c>
      <c r="H310" s="1044" t="s">
        <v>68</v>
      </c>
      <c r="I310" s="1044" t="s">
        <v>93</v>
      </c>
      <c r="J310" s="1044" t="s">
        <v>26</v>
      </c>
      <c r="K310" s="1044" t="s">
        <v>527</v>
      </c>
      <c r="L310" s="1044" t="s">
        <v>96</v>
      </c>
      <c r="M310" s="1044" t="s">
        <v>95</v>
      </c>
      <c r="N310" s="1045" t="s">
        <v>528</v>
      </c>
      <c r="O310" s="1045" t="s">
        <v>1352</v>
      </c>
      <c r="P310" s="1044" t="s">
        <v>94</v>
      </c>
      <c r="Q310" s="1044" t="s">
        <v>97</v>
      </c>
      <c r="R310" s="1046" t="s">
        <v>98</v>
      </c>
      <c r="S310" s="1046" t="s">
        <v>529</v>
      </c>
      <c r="T310" s="1046" t="s">
        <v>1353</v>
      </c>
      <c r="U310" s="1046" t="s">
        <v>1354</v>
      </c>
      <c r="V310" s="1046" t="s">
        <v>853</v>
      </c>
      <c r="W310" s="1046" t="s">
        <v>69</v>
      </c>
      <c r="X310" s="1046" t="s">
        <v>532</v>
      </c>
      <c r="Y310" s="1024" t="s">
        <v>533</v>
      </c>
      <c r="Z310" s="1024" t="s">
        <v>493</v>
      </c>
      <c r="AA310" s="1024" t="s">
        <v>534</v>
      </c>
      <c r="AB310" s="1050" t="s">
        <v>855</v>
      </c>
      <c r="AC310" s="1047" t="s">
        <v>537</v>
      </c>
    </row>
    <row r="311" spans="1:29" ht="39.75" customHeight="1">
      <c r="A311" s="1038" t="s">
        <v>1355</v>
      </c>
      <c r="B311" s="358" t="s">
        <v>31</v>
      </c>
      <c r="C311" s="1039"/>
      <c r="D311" s="360" t="s">
        <v>50</v>
      </c>
      <c r="E311" s="360">
        <v>45768</v>
      </c>
      <c r="F311" s="375" t="s">
        <v>869</v>
      </c>
      <c r="G311" s="358"/>
      <c r="H311" s="362">
        <v>0</v>
      </c>
      <c r="I311" s="1149" t="s">
        <v>38</v>
      </c>
      <c r="J311" s="362" t="s">
        <v>36</v>
      </c>
      <c r="K311" s="1039"/>
      <c r="L311" s="366" t="s">
        <v>36</v>
      </c>
      <c r="M311" s="362" t="s">
        <v>238</v>
      </c>
      <c r="N311" s="415">
        <v>0</v>
      </c>
      <c r="O311" s="362" t="s">
        <v>238</v>
      </c>
      <c r="P311" s="1040"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8" t="s">
        <v>1356</v>
      </c>
      <c r="B312" s="358" t="s">
        <v>31</v>
      </c>
      <c r="C312" s="1039"/>
      <c r="D312" s="360" t="s">
        <v>50</v>
      </c>
      <c r="E312" s="360">
        <v>45768</v>
      </c>
      <c r="F312" s="375" t="s">
        <v>869</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si="4"/>
        <v>0</v>
      </c>
      <c r="Y312" s="383">
        <f>IFERROR($W312/$V312, 0)</f>
        <v>1</v>
      </c>
      <c r="Z312" s="383"/>
      <c r="AA312" s="370">
        <v>45768</v>
      </c>
      <c r="AB312" s="1049"/>
    </row>
    <row r="313" spans="1:29" ht="39.75" customHeight="1">
      <c r="A313" s="970" t="s">
        <v>1357</v>
      </c>
      <c r="B313" s="1225" t="s">
        <v>34</v>
      </c>
      <c r="C313" s="616">
        <v>46053</v>
      </c>
      <c r="D313" s="618" t="s">
        <v>1358</v>
      </c>
      <c r="E313" s="645">
        <v>46030</v>
      </c>
      <c r="F313" s="618" t="s">
        <v>53</v>
      </c>
      <c r="G313" s="968"/>
      <c r="H313" s="758">
        <v>0</v>
      </c>
      <c r="I313" s="1227" t="s">
        <v>774</v>
      </c>
      <c r="J313" s="1041" t="s">
        <v>30</v>
      </c>
      <c r="K313" s="605"/>
      <c r="L313" s="601" t="s">
        <v>36</v>
      </c>
      <c r="M313" s="641" t="s">
        <v>110</v>
      </c>
      <c r="N313" s="1042">
        <v>1035</v>
      </c>
      <c r="O313" s="758" t="s">
        <v>110</v>
      </c>
      <c r="P313" s="969" t="s">
        <v>38</v>
      </c>
      <c r="Q313" s="760">
        <v>46030</v>
      </c>
      <c r="R313" s="255" t="s">
        <v>555</v>
      </c>
      <c r="S313" s="255" t="s">
        <v>555</v>
      </c>
      <c r="T313" s="255" t="s">
        <v>555</v>
      </c>
      <c r="U313" s="35"/>
      <c r="V313" s="761">
        <v>0</v>
      </c>
      <c r="W313" s="1043">
        <v>0</v>
      </c>
      <c r="X313" s="380">
        <f t="shared" ref="X313" si="5">SUM(V313-W313)</f>
        <v>0</v>
      </c>
      <c r="Y313" s="383">
        <v>1</v>
      </c>
      <c r="Z313" s="1223"/>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Z191:AA234 AA163:AA185 K178:K188 R178:R186 Z87:AA91 Z248:AA255 R246:R260 R8:R95 K54:K76 Z68:AA75 K221:K236 S210 R191:R193 R195:R244 D201:E201 AA277:AA296"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1006</v>
      </c>
      <c r="K5" s="1413">
        <v>6147</v>
      </c>
      <c r="N5" t="s">
        <v>1006</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52479</v>
      </c>
      <c r="Q6" s="1413">
        <v>33743</v>
      </c>
      <c r="R6" s="1413">
        <v>111020</v>
      </c>
    </row>
    <row r="7" spans="1:18">
      <c r="A7" t="s">
        <v>304</v>
      </c>
      <c r="B7" s="1413">
        <v>2677</v>
      </c>
      <c r="C7" s="1413"/>
      <c r="D7" s="1413"/>
      <c r="E7" s="1413"/>
      <c r="F7" s="1413"/>
      <c r="G7" s="1413">
        <v>2677</v>
      </c>
      <c r="J7" t="s">
        <v>1367</v>
      </c>
      <c r="K7" s="1413">
        <v>0</v>
      </c>
      <c r="N7" t="s">
        <v>1027</v>
      </c>
      <c r="O7" s="1413">
        <v>3158</v>
      </c>
      <c r="P7" s="1413">
        <v>21322</v>
      </c>
      <c r="Q7" s="1413">
        <v>12406</v>
      </c>
      <c r="R7" s="1413">
        <v>36886</v>
      </c>
    </row>
    <row r="8" spans="1:18">
      <c r="A8" t="s">
        <v>308</v>
      </c>
      <c r="B8" s="1413"/>
      <c r="C8" s="1413">
        <v>241</v>
      </c>
      <c r="D8" s="1413">
        <v>366</v>
      </c>
      <c r="E8" s="1413">
        <v>202</v>
      </c>
      <c r="F8" s="1413">
        <v>120</v>
      </c>
      <c r="G8" s="1413">
        <v>929</v>
      </c>
      <c r="J8" t="s">
        <v>1027</v>
      </c>
      <c r="K8" s="1413">
        <v>3629</v>
      </c>
      <c r="N8" t="s">
        <v>1032</v>
      </c>
      <c r="O8" s="1413"/>
      <c r="P8" s="1413">
        <v>4135</v>
      </c>
      <c r="Q8" s="1413">
        <v>7641</v>
      </c>
      <c r="R8" s="1413">
        <v>11776</v>
      </c>
    </row>
    <row r="9" spans="1:18">
      <c r="A9" t="s">
        <v>177</v>
      </c>
      <c r="B9" s="1413"/>
      <c r="C9" s="1413"/>
      <c r="D9" s="1413"/>
      <c r="E9" s="1413">
        <v>106</v>
      </c>
      <c r="F9" s="1413"/>
      <c r="G9" s="1413">
        <v>106</v>
      </c>
      <c r="J9" t="s">
        <v>1032</v>
      </c>
      <c r="K9" s="1413">
        <v>0</v>
      </c>
      <c r="N9" t="s">
        <v>1368</v>
      </c>
      <c r="O9" s="1413">
        <v>7188</v>
      </c>
      <c r="P9" s="1413">
        <v>22389</v>
      </c>
      <c r="Q9" s="1413">
        <v>8220</v>
      </c>
      <c r="R9" s="1413">
        <v>37797</v>
      </c>
    </row>
    <row r="10" spans="1:18">
      <c r="A10" t="s">
        <v>181</v>
      </c>
      <c r="B10" s="1413"/>
      <c r="C10" s="1413">
        <v>534</v>
      </c>
      <c r="D10" s="1413">
        <v>460</v>
      </c>
      <c r="E10" s="1413">
        <v>886</v>
      </c>
      <c r="F10" s="1413">
        <v>202</v>
      </c>
      <c r="G10" s="1413">
        <v>2082</v>
      </c>
      <c r="J10" t="s">
        <v>1035</v>
      </c>
      <c r="K10" s="1413">
        <v>933</v>
      </c>
      <c r="N10" t="s">
        <v>886</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860</v>
      </c>
      <c r="O11" s="1413"/>
      <c r="P11" s="1413">
        <v>5968</v>
      </c>
      <c r="Q11" s="1413">
        <v>20002</v>
      </c>
      <c r="R11" s="1413">
        <v>25970</v>
      </c>
    </row>
    <row r="12" spans="1:18">
      <c r="A12" t="s">
        <v>469</v>
      </c>
      <c r="B12" s="1413">
        <v>2677</v>
      </c>
      <c r="C12" s="1413">
        <v>2967</v>
      </c>
      <c r="D12" s="1413">
        <v>3297</v>
      </c>
      <c r="E12" s="1413">
        <v>2384</v>
      </c>
      <c r="F12" s="1413">
        <v>1394</v>
      </c>
      <c r="G12" s="1413">
        <v>12719</v>
      </c>
      <c r="J12" t="s">
        <v>886</v>
      </c>
      <c r="K12" s="1413">
        <v>7128</v>
      </c>
      <c r="N12" t="s">
        <v>1016</v>
      </c>
      <c r="O12" s="1413">
        <v>2073</v>
      </c>
      <c r="P12" s="1413">
        <v>6882</v>
      </c>
      <c r="Q12" s="1413">
        <v>7027</v>
      </c>
      <c r="R12" s="1413">
        <v>15982</v>
      </c>
    </row>
    <row r="13" spans="1:18">
      <c r="J13" t="s">
        <v>1369</v>
      </c>
      <c r="K13" s="1413">
        <v>2298</v>
      </c>
      <c r="N13" t="s">
        <v>469</v>
      </c>
      <c r="O13" s="1413">
        <v>50898</v>
      </c>
      <c r="P13" s="1413">
        <v>150696</v>
      </c>
      <c r="Q13" s="1413">
        <v>113546</v>
      </c>
      <c r="R13" s="1413">
        <v>315140</v>
      </c>
    </row>
    <row r="14" spans="1:18">
      <c r="J14" t="s">
        <v>860</v>
      </c>
      <c r="K14" s="1413">
        <v>13034</v>
      </c>
    </row>
    <row r="15" spans="1:18">
      <c r="A15" s="12" t="s">
        <v>1360</v>
      </c>
      <c r="B15" s="12" t="s">
        <v>1359</v>
      </c>
      <c r="J15" t="s">
        <v>1009</v>
      </c>
      <c r="K15" s="1413">
        <v>4828</v>
      </c>
    </row>
    <row r="16" spans="1:18">
      <c r="A16" s="12" t="s">
        <v>1361</v>
      </c>
      <c r="B16" s="48">
        <v>45705</v>
      </c>
      <c r="C16" s="48">
        <v>45706</v>
      </c>
      <c r="D16" s="48">
        <v>45707</v>
      </c>
      <c r="E16" s="48">
        <v>45708</v>
      </c>
      <c r="F16" s="48">
        <v>45709</v>
      </c>
      <c r="G16" t="s">
        <v>469</v>
      </c>
      <c r="J16" t="s">
        <v>1016</v>
      </c>
      <c r="K16" s="1413">
        <v>6718</v>
      </c>
    </row>
    <row r="17" spans="1:11">
      <c r="A17" t="s">
        <v>294</v>
      </c>
      <c r="B17" s="1413"/>
      <c r="C17" s="1413"/>
      <c r="D17" s="1413"/>
      <c r="E17" s="1413">
        <v>547</v>
      </c>
      <c r="F17" s="1413">
        <v>792</v>
      </c>
      <c r="G17" s="1413">
        <v>1339</v>
      </c>
      <c r="J17" t="s">
        <v>856</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1000</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1000</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1000</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943</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943</v>
      </c>
      <c r="B717" s="1413"/>
      <c r="C717" s="1413"/>
      <c r="D717" s="1413">
        <v>1491</v>
      </c>
      <c r="E717" s="1413">
        <v>1549</v>
      </c>
      <c r="F717" s="1413"/>
      <c r="G717" s="1413">
        <v>3040</v>
      </c>
    </row>
    <row r="718" spans="1:7">
      <c r="A718" t="s">
        <v>1400</v>
      </c>
      <c r="B718" s="1413"/>
      <c r="C718" s="1413"/>
      <c r="D718" s="1413"/>
      <c r="E718" s="1413"/>
      <c r="F718" s="1413"/>
      <c r="G718" s="1413"/>
    </row>
    <row r="719" spans="1:7">
      <c r="A719" t="s">
        <v>885</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943</v>
      </c>
      <c r="B730" s="1413">
        <v>918</v>
      </c>
      <c r="C730" s="1413"/>
      <c r="D730" s="1413"/>
      <c r="E730" s="1413"/>
      <c r="F730" s="1413"/>
      <c r="G730" s="1413">
        <v>918</v>
      </c>
    </row>
    <row r="731" spans="1:7">
      <c r="A731" t="s">
        <v>885</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1112</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885</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890</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1112</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892</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890</v>
      </c>
      <c r="B769" s="1413"/>
      <c r="C769" s="1413"/>
      <c r="D769" s="1413"/>
      <c r="E769" s="1413"/>
      <c r="F769" s="1413"/>
      <c r="G769" s="1413"/>
    </row>
    <row r="770" spans="1:7">
      <c r="A770" t="s">
        <v>132</v>
      </c>
      <c r="B770" s="1413"/>
      <c r="C770" s="1413">
        <v>120</v>
      </c>
      <c r="D770" s="1413">
        <v>190</v>
      </c>
      <c r="E770" s="1413"/>
      <c r="F770" s="1413"/>
      <c r="G770" s="1413">
        <v>310</v>
      </c>
    </row>
    <row r="771" spans="1:7">
      <c r="A771" t="s">
        <v>1112</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892</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972</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872</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1133</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1112</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872</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1133</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896</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1112</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1133</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1172</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1118</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1112</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918</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773</v>
      </c>
      <c r="B847" s="1413">
        <v>60</v>
      </c>
      <c r="C847" s="1413">
        <v>219</v>
      </c>
      <c r="D847" s="1413"/>
      <c r="E847" s="1413"/>
      <c r="F847" s="1413"/>
      <c r="G847" s="1413">
        <v>279</v>
      </c>
    </row>
    <row r="848" spans="1:7">
      <c r="A848" t="s">
        <v>990</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1127</v>
      </c>
      <c r="B850" s="1413"/>
      <c r="C850" s="1413">
        <v>927</v>
      </c>
      <c r="D850" s="1413">
        <v>1221</v>
      </c>
      <c r="E850" s="1413">
        <v>1023</v>
      </c>
      <c r="F850" s="1413"/>
      <c r="G850" s="1413">
        <v>3171</v>
      </c>
    </row>
    <row r="851" spans="1:7">
      <c r="A851" t="s">
        <v>922</v>
      </c>
      <c r="B851" s="1413"/>
      <c r="C851" s="1413">
        <v>974</v>
      </c>
      <c r="D851" s="1413">
        <v>1312</v>
      </c>
      <c r="E851" s="1413">
        <v>359</v>
      </c>
      <c r="F851" s="1413"/>
      <c r="G851" s="1413">
        <v>2645</v>
      </c>
    </row>
    <row r="852" spans="1:7">
      <c r="A852" t="s">
        <v>914</v>
      </c>
      <c r="B852" s="1413"/>
      <c r="C852" s="1413"/>
      <c r="D852" s="1413">
        <v>1239</v>
      </c>
      <c r="E852" s="1413">
        <v>1220</v>
      </c>
      <c r="F852" s="1413"/>
      <c r="G852" s="1413">
        <v>2459</v>
      </c>
    </row>
    <row r="853" spans="1:7">
      <c r="A853" t="s">
        <v>1130</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1172</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1127</v>
      </c>
      <c r="B867" s="1413">
        <v>1100</v>
      </c>
      <c r="C867" s="1413">
        <v>527</v>
      </c>
      <c r="D867" s="1413">
        <v>553</v>
      </c>
      <c r="E867" s="1413"/>
      <c r="F867" s="1413"/>
      <c r="G867" s="1413">
        <v>2180</v>
      </c>
    </row>
    <row r="868" spans="1:7">
      <c r="A868" t="s">
        <v>922</v>
      </c>
      <c r="B868" s="1413"/>
      <c r="C868" s="1413">
        <v>230</v>
      </c>
      <c r="D868" s="1413"/>
      <c r="E868" s="1413"/>
      <c r="F868" s="1413"/>
      <c r="G868" s="1413">
        <v>230</v>
      </c>
    </row>
    <row r="869" spans="1:7">
      <c r="A869" t="s">
        <v>914</v>
      </c>
      <c r="B869" s="1413">
        <v>853</v>
      </c>
      <c r="C869" s="1413"/>
      <c r="D869" s="1413"/>
      <c r="E869" s="1413"/>
      <c r="F869" s="1413"/>
      <c r="G869" s="1413">
        <v>853</v>
      </c>
    </row>
    <row r="870" spans="1:7">
      <c r="A870" t="s">
        <v>1130</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941</v>
      </c>
      <c r="B872" s="1413"/>
      <c r="C872" s="1413">
        <v>1182</v>
      </c>
      <c r="D872" s="1413">
        <v>1604</v>
      </c>
      <c r="E872" s="1413">
        <v>1268</v>
      </c>
      <c r="F872" s="1413"/>
      <c r="G872" s="1413">
        <v>4054</v>
      </c>
    </row>
    <row r="873" spans="1:7">
      <c r="A873" t="s">
        <v>1145</v>
      </c>
      <c r="B873" s="1413"/>
      <c r="C873" s="1413"/>
      <c r="D873" s="1413">
        <v>1624</v>
      </c>
      <c r="E873" s="1413">
        <v>551</v>
      </c>
      <c r="F873" s="1413"/>
      <c r="G873" s="1413">
        <v>2175</v>
      </c>
    </row>
    <row r="874" spans="1:7">
      <c r="A874" t="s">
        <v>1128</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1112</v>
      </c>
      <c r="B885" s="1413"/>
      <c r="C885" s="1413"/>
      <c r="D885" s="1413"/>
      <c r="E885" s="1413"/>
      <c r="F885" s="1413"/>
      <c r="G885" s="1413"/>
    </row>
    <row r="886" spans="1:7">
      <c r="A886" t="s">
        <v>431</v>
      </c>
      <c r="B886" s="1413">
        <v>188</v>
      </c>
      <c r="C886" s="1413">
        <v>140</v>
      </c>
      <c r="D886" s="1413"/>
      <c r="E886" s="1413"/>
      <c r="F886" s="1413"/>
      <c r="G886" s="1413">
        <v>328</v>
      </c>
    </row>
    <row r="887" spans="1:7">
      <c r="A887" t="s">
        <v>1172</v>
      </c>
      <c r="B887" s="1413">
        <v>270</v>
      </c>
      <c r="C887" s="1413">
        <v>60</v>
      </c>
      <c r="D887" s="1413"/>
      <c r="E887" s="1413"/>
      <c r="F887" s="1413"/>
      <c r="G887" s="1413">
        <v>330</v>
      </c>
    </row>
    <row r="888" spans="1:7">
      <c r="A888" t="s">
        <v>918</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1127</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920</v>
      </c>
      <c r="B893" s="1413"/>
      <c r="C893" s="1413">
        <v>1509</v>
      </c>
      <c r="D893" s="1413">
        <v>1087</v>
      </c>
      <c r="E893" s="1413">
        <v>777</v>
      </c>
      <c r="F893" s="1413"/>
      <c r="G893" s="1413">
        <v>3373</v>
      </c>
    </row>
    <row r="894" spans="1:7">
      <c r="A894" t="s">
        <v>941</v>
      </c>
      <c r="B894" s="1413">
        <v>1310</v>
      </c>
      <c r="C894" s="1413"/>
      <c r="D894" s="1413"/>
      <c r="E894" s="1413"/>
      <c r="F894" s="1413"/>
      <c r="G894" s="1413">
        <v>1310</v>
      </c>
    </row>
    <row r="895" spans="1:7">
      <c r="A895" t="s">
        <v>1145</v>
      </c>
      <c r="B895" s="1413"/>
      <c r="C895" s="1413"/>
      <c r="D895" s="1413"/>
      <c r="E895" s="1413"/>
      <c r="F895" s="1413">
        <v>168</v>
      </c>
      <c r="G895" s="1413">
        <v>168</v>
      </c>
    </row>
    <row r="896" spans="1:7">
      <c r="A896" t="s">
        <v>1128</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916</v>
      </c>
      <c r="B898" s="1413"/>
      <c r="C898" s="1413">
        <v>1678</v>
      </c>
      <c r="D898" s="1413"/>
      <c r="E898" s="1413">
        <v>394</v>
      </c>
      <c r="F898" s="1413"/>
      <c r="G898" s="1413">
        <v>2072</v>
      </c>
    </row>
    <row r="899" spans="1:7">
      <c r="A899" t="s">
        <v>1125</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594</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1112</v>
      </c>
      <c r="B910" s="1413"/>
      <c r="C910" s="1413"/>
      <c r="D910" s="1413"/>
      <c r="E910" s="1413"/>
      <c r="F910" s="1413"/>
      <c r="G910" s="1413"/>
    </row>
    <row r="911" spans="1:7">
      <c r="A911" t="s">
        <v>1133</v>
      </c>
      <c r="B911" s="1413"/>
      <c r="C911" s="1413"/>
      <c r="D911" s="1413"/>
      <c r="E911" s="1413"/>
      <c r="F911" s="1413">
        <v>569</v>
      </c>
      <c r="G911" s="1413">
        <v>569</v>
      </c>
    </row>
    <row r="912" spans="1:7">
      <c r="A912" t="s">
        <v>1278</v>
      </c>
      <c r="B912" s="1413"/>
      <c r="C912" s="1413"/>
      <c r="D912" s="1413"/>
      <c r="E912" s="1413"/>
      <c r="F912" s="1413"/>
      <c r="G912" s="1413"/>
    </row>
    <row r="913" spans="1:7">
      <c r="A913" t="s">
        <v>773</v>
      </c>
      <c r="B913" s="1413"/>
      <c r="C913" s="1413"/>
      <c r="D913" s="1413">
        <v>150</v>
      </c>
      <c r="E913" s="1413"/>
      <c r="F913" s="1413"/>
      <c r="G913" s="1413">
        <v>150</v>
      </c>
    </row>
    <row r="914" spans="1:7">
      <c r="A914" t="s">
        <v>1130</v>
      </c>
      <c r="B914" s="1413"/>
      <c r="C914" s="1413"/>
      <c r="D914" s="1413"/>
      <c r="E914" s="1413"/>
      <c r="F914" s="1413"/>
      <c r="G914" s="1413"/>
    </row>
    <row r="915" spans="1:7">
      <c r="A915" t="s">
        <v>941</v>
      </c>
      <c r="B915" s="1413">
        <v>701</v>
      </c>
      <c r="C915" s="1413"/>
      <c r="D915" s="1413"/>
      <c r="E915" s="1413"/>
      <c r="F915" s="1413"/>
      <c r="G915" s="1413">
        <v>701</v>
      </c>
    </row>
    <row r="916" spans="1:7">
      <c r="A916" t="s">
        <v>1145</v>
      </c>
      <c r="B916" s="1413">
        <v>463</v>
      </c>
      <c r="C916" s="1413">
        <v>633</v>
      </c>
      <c r="D916" s="1413">
        <v>625</v>
      </c>
      <c r="E916" s="1413"/>
      <c r="F916" s="1413"/>
      <c r="G916" s="1413">
        <v>1721</v>
      </c>
    </row>
    <row r="917" spans="1:7">
      <c r="A917" t="s">
        <v>1128</v>
      </c>
      <c r="B917" s="1413"/>
      <c r="C917" s="1413"/>
      <c r="D917" s="1413"/>
      <c r="E917" s="1413"/>
      <c r="F917" s="1413"/>
      <c r="G917" s="1413"/>
    </row>
    <row r="918" spans="1:7">
      <c r="A918" t="s">
        <v>1125</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594</v>
      </c>
      <c r="B921" s="1413"/>
      <c r="C921" s="1413">
        <v>379</v>
      </c>
      <c r="D921" s="1413">
        <v>208</v>
      </c>
      <c r="E921" s="1413"/>
      <c r="F921" s="1413"/>
      <c r="G921" s="1413">
        <v>587</v>
      </c>
    </row>
    <row r="922" spans="1:7">
      <c r="A922" t="s">
        <v>930</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1156</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998</v>
      </c>
      <c r="B926" s="1413"/>
      <c r="C926" s="1413"/>
      <c r="D926" s="1413">
        <v>1031</v>
      </c>
      <c r="E926" s="1413"/>
      <c r="F926" s="1413"/>
      <c r="G926" s="1413">
        <v>1031</v>
      </c>
    </row>
    <row r="927" spans="1:7">
      <c r="A927" t="s">
        <v>1143</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1081</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1118</v>
      </c>
      <c r="B939" s="1413"/>
      <c r="C939" s="1413"/>
      <c r="D939" s="1413"/>
      <c r="E939" s="1413"/>
      <c r="F939" s="1413"/>
      <c r="G939" s="1413"/>
    </row>
    <row r="940" spans="1:7">
      <c r="A940" t="s">
        <v>1278</v>
      </c>
      <c r="B940" s="1413">
        <v>560</v>
      </c>
      <c r="C940" s="1413"/>
      <c r="D940" s="1413"/>
      <c r="E940" s="1413"/>
      <c r="F940" s="1413"/>
      <c r="G940" s="1413">
        <v>560</v>
      </c>
    </row>
    <row r="941" spans="1:7">
      <c r="A941" t="s">
        <v>1130</v>
      </c>
      <c r="B941" s="1413"/>
      <c r="C941" s="1413"/>
      <c r="D941" s="1413"/>
      <c r="E941" s="1413"/>
      <c r="F941" s="1413"/>
      <c r="G941" s="1413"/>
    </row>
    <row r="942" spans="1:7">
      <c r="A942" t="s">
        <v>941</v>
      </c>
      <c r="B942" s="1413">
        <v>138</v>
      </c>
      <c r="C942" s="1413"/>
      <c r="D942" s="1413"/>
      <c r="E942" s="1413"/>
      <c r="F942" s="1413"/>
      <c r="G942" s="1413">
        <v>138</v>
      </c>
    </row>
    <row r="943" spans="1:7">
      <c r="A943" t="s">
        <v>1128</v>
      </c>
      <c r="B943" s="1413"/>
      <c r="C943" s="1413"/>
      <c r="D943" s="1413"/>
      <c r="E943" s="1413"/>
      <c r="F943" s="1413"/>
      <c r="G943" s="1413"/>
    </row>
    <row r="944" spans="1:7">
      <c r="A944" t="s">
        <v>1125</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594</v>
      </c>
      <c r="B947" s="1413">
        <v>562</v>
      </c>
      <c r="C947" s="1413"/>
      <c r="D947" s="1413">
        <v>474</v>
      </c>
      <c r="E947" s="1413">
        <v>606</v>
      </c>
      <c r="F947" s="1413">
        <v>322</v>
      </c>
      <c r="G947" s="1413">
        <v>1964</v>
      </c>
    </row>
    <row r="948" spans="1:7">
      <c r="A948" t="s">
        <v>998</v>
      </c>
      <c r="B948" s="1413">
        <v>1351</v>
      </c>
      <c r="C948" s="1413"/>
      <c r="D948" s="1413">
        <v>890</v>
      </c>
      <c r="E948" s="1413"/>
      <c r="F948" s="1413"/>
      <c r="G948" s="1413">
        <v>2241</v>
      </c>
    </row>
    <row r="949" spans="1:7">
      <c r="A949" t="s">
        <v>1081</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926</v>
      </c>
      <c r="B952" s="1413"/>
      <c r="C952" s="1413"/>
      <c r="D952" s="1413">
        <v>1580</v>
      </c>
      <c r="E952" s="1413">
        <v>1258</v>
      </c>
      <c r="F952" s="1413"/>
      <c r="G952" s="1413">
        <v>2838</v>
      </c>
    </row>
    <row r="953" spans="1:7">
      <c r="A953" t="s">
        <v>924</v>
      </c>
      <c r="B953" s="1413"/>
      <c r="C953" s="1413"/>
      <c r="D953" s="1413">
        <v>877</v>
      </c>
      <c r="E953" s="1413">
        <v>814</v>
      </c>
      <c r="F953" s="1413"/>
      <c r="G953" s="1413">
        <v>1691</v>
      </c>
    </row>
    <row r="954" spans="1:7">
      <c r="A954" t="s">
        <v>591</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1086</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1088</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941</v>
      </c>
      <c r="B971" s="1413"/>
      <c r="C971" s="1413"/>
      <c r="D971" s="1413"/>
      <c r="E971" s="1413"/>
      <c r="F971" s="1413"/>
      <c r="G971" s="1413"/>
    </row>
    <row r="972" spans="1:7">
      <c r="A972" t="s">
        <v>1232</v>
      </c>
      <c r="B972" s="1413">
        <v>127</v>
      </c>
      <c r="C972" s="1413"/>
      <c r="D972" s="1413"/>
      <c r="E972" s="1413"/>
      <c r="F972" s="1413"/>
      <c r="G972" s="1413">
        <v>127</v>
      </c>
    </row>
    <row r="973" spans="1:7">
      <c r="A973" t="s">
        <v>594</v>
      </c>
      <c r="B973" s="1413">
        <v>420</v>
      </c>
      <c r="C973" s="1413"/>
      <c r="D973" s="1413"/>
      <c r="E973" s="1413"/>
      <c r="F973" s="1413"/>
      <c r="G973" s="1413">
        <v>420</v>
      </c>
    </row>
    <row r="974" spans="1:7">
      <c r="A974" t="s">
        <v>998</v>
      </c>
      <c r="B974" s="1413"/>
      <c r="C974" s="1413"/>
      <c r="D974" s="1413"/>
      <c r="E974" s="1413"/>
      <c r="F974" s="1413"/>
      <c r="G974" s="1413"/>
    </row>
    <row r="975" spans="1:7">
      <c r="A975" t="s">
        <v>779</v>
      </c>
      <c r="B975" s="1413"/>
      <c r="C975" s="1413">
        <v>1917</v>
      </c>
      <c r="D975" s="1413"/>
      <c r="E975" s="1413">
        <v>272</v>
      </c>
      <c r="F975" s="1413"/>
      <c r="G975" s="1413">
        <v>2189</v>
      </c>
    </row>
    <row r="976" spans="1:7">
      <c r="A976" t="s">
        <v>924</v>
      </c>
      <c r="B976" s="1413">
        <v>956</v>
      </c>
      <c r="C976" s="1413"/>
      <c r="D976" s="1413"/>
      <c r="E976" s="1413"/>
      <c r="F976" s="1413"/>
      <c r="G976" s="1413">
        <v>956</v>
      </c>
    </row>
    <row r="977" spans="1:7">
      <c r="A977" t="s">
        <v>591</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1083</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1088</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948</v>
      </c>
      <c r="B985" s="1413">
        <v>1471</v>
      </c>
      <c r="C985" s="1413"/>
      <c r="D985" s="1413"/>
      <c r="E985" s="1413"/>
      <c r="F985" s="1413"/>
      <c r="G985" s="1413">
        <v>1471</v>
      </c>
    </row>
    <row r="986" spans="1:7">
      <c r="A986" t="s">
        <v>945</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1056</v>
      </c>
      <c r="B991" s="1413"/>
      <c r="C991" s="1413"/>
      <c r="D991" s="1413"/>
      <c r="E991" s="1413"/>
      <c r="F991" s="1413"/>
      <c r="G991" s="1413"/>
    </row>
    <row r="992" spans="1:7">
      <c r="A992" t="s">
        <v>1059</v>
      </c>
      <c r="B992" s="1413"/>
      <c r="C992" s="1413"/>
      <c r="D992" s="1413"/>
      <c r="E992" s="1413"/>
      <c r="F992" s="1413"/>
      <c r="G992" s="1413"/>
    </row>
    <row r="993" spans="1:7">
      <c r="A993" t="s">
        <v>1122</v>
      </c>
      <c r="B993" s="1413"/>
      <c r="C993" s="1413">
        <v>136</v>
      </c>
      <c r="D993" s="1413">
        <v>170</v>
      </c>
      <c r="E993" s="1413"/>
      <c r="F993" s="1413">
        <v>15</v>
      </c>
      <c r="G993" s="1413">
        <v>321</v>
      </c>
    </row>
    <row r="994" spans="1:7">
      <c r="A994" t="s">
        <v>1091</v>
      </c>
      <c r="B994" s="1413"/>
      <c r="C994" s="1413"/>
      <c r="D994" s="1413"/>
      <c r="E994" s="1413">
        <v>1420</v>
      </c>
      <c r="F994" s="1413">
        <v>3043</v>
      </c>
      <c r="G994" s="1413">
        <v>4463</v>
      </c>
    </row>
    <row r="995" spans="1:7">
      <c r="A995" t="s">
        <v>1094</v>
      </c>
      <c r="B995" s="1413"/>
      <c r="C995" s="1413"/>
      <c r="D995" s="1413"/>
      <c r="E995" s="1413">
        <v>2376</v>
      </c>
      <c r="F995" s="1413">
        <v>1217</v>
      </c>
      <c r="G995" s="1413">
        <v>3593</v>
      </c>
    </row>
    <row r="996" spans="1:7">
      <c r="A996" t="s">
        <v>1168</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1118</v>
      </c>
      <c r="B1007" s="1413"/>
      <c r="C1007" s="1413"/>
      <c r="D1007" s="1413"/>
      <c r="E1007" s="1413"/>
      <c r="F1007" s="1413"/>
      <c r="G1007" s="1413"/>
    </row>
    <row r="1008" spans="1:7">
      <c r="A1008" t="s">
        <v>1145</v>
      </c>
      <c r="B1008" s="1413"/>
      <c r="C1008" s="1413"/>
      <c r="D1008" s="1413"/>
      <c r="E1008" s="1413"/>
      <c r="F1008" s="1413"/>
      <c r="G1008" s="1413"/>
    </row>
    <row r="1009" spans="1:7">
      <c r="A1009" t="s">
        <v>1128</v>
      </c>
      <c r="B1009" s="1413"/>
      <c r="C1009" s="1413"/>
      <c r="D1009" s="1413"/>
      <c r="E1009" s="1413"/>
      <c r="F1009" s="1413"/>
      <c r="G1009" s="1413"/>
    </row>
    <row r="1010" spans="1:7">
      <c r="A1010" t="s">
        <v>1125</v>
      </c>
      <c r="B1010" s="1413"/>
      <c r="C1010" s="1413"/>
      <c r="D1010" s="1413"/>
      <c r="E1010" s="1413"/>
      <c r="F1010" s="1413"/>
      <c r="G1010" s="1413"/>
    </row>
    <row r="1011" spans="1:7">
      <c r="A1011" t="s">
        <v>594</v>
      </c>
      <c r="B1011" s="1413"/>
      <c r="C1011" s="1413"/>
      <c r="D1011" s="1413">
        <v>426</v>
      </c>
      <c r="E1011" s="1413"/>
      <c r="F1011" s="1413"/>
      <c r="G1011" s="1413">
        <v>426</v>
      </c>
    </row>
    <row r="1012" spans="1:7">
      <c r="A1012" t="s">
        <v>1143</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926</v>
      </c>
      <c r="B1017" s="1413"/>
      <c r="C1017" s="1413"/>
      <c r="D1017" s="1413"/>
      <c r="E1017" s="1413"/>
      <c r="F1017" s="1413"/>
      <c r="G1017" s="1413"/>
    </row>
    <row r="1018" spans="1:7">
      <c r="A1018" t="s">
        <v>924</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948</v>
      </c>
      <c r="B1020" s="1413">
        <v>665</v>
      </c>
      <c r="C1020" s="1413">
        <v>1360</v>
      </c>
      <c r="D1020" s="1413">
        <v>1024</v>
      </c>
      <c r="E1020" s="1413"/>
      <c r="F1020" s="1413"/>
      <c r="G1020" s="1413">
        <v>3049</v>
      </c>
    </row>
    <row r="1021" spans="1:7">
      <c r="A1021" t="s">
        <v>945</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1091</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1094</v>
      </c>
      <c r="B1026" s="1413"/>
      <c r="C1026" s="1413">
        <v>3311</v>
      </c>
      <c r="D1026" s="1413"/>
      <c r="E1026" s="1413"/>
      <c r="F1026" s="1413"/>
      <c r="G1026" s="1413">
        <v>3311</v>
      </c>
    </row>
    <row r="1027" spans="1:7">
      <c r="A1027" t="s">
        <v>1061</v>
      </c>
      <c r="B1027" s="1413"/>
      <c r="C1027" s="1413"/>
      <c r="D1027" s="1413"/>
      <c r="E1027" s="1413"/>
      <c r="F1027" s="1413"/>
      <c r="G1027" s="1413"/>
    </row>
    <row r="1028" spans="1:7">
      <c r="A1028" t="s">
        <v>1168</v>
      </c>
      <c r="B1028" s="1413"/>
      <c r="C1028" s="1413">
        <v>2568</v>
      </c>
      <c r="D1028" s="1413"/>
      <c r="E1028" s="1413"/>
      <c r="F1028" s="1413"/>
      <c r="G1028" s="1413">
        <v>2568</v>
      </c>
    </row>
    <row r="1029" spans="1:7">
      <c r="A1029" t="s">
        <v>975</v>
      </c>
      <c r="B1029" s="1413">
        <v>286</v>
      </c>
      <c r="C1029" s="1413">
        <v>357</v>
      </c>
      <c r="D1029" s="1413">
        <v>331</v>
      </c>
      <c r="E1029" s="1413"/>
      <c r="F1029" s="1413"/>
      <c r="G1029" s="1413">
        <v>974</v>
      </c>
    </row>
    <row r="1030" spans="1:7">
      <c r="A1030" t="s">
        <v>1165</v>
      </c>
      <c r="B1030" s="1413">
        <v>1655</v>
      </c>
      <c r="C1030" s="1413">
        <v>2537</v>
      </c>
      <c r="D1030" s="1413"/>
      <c r="E1030" s="1413"/>
      <c r="F1030" s="1413"/>
      <c r="G1030" s="1413">
        <v>4192</v>
      </c>
    </row>
    <row r="1031" spans="1:7">
      <c r="A1031" t="s">
        <v>1075</v>
      </c>
      <c r="B1031" s="1413"/>
      <c r="C1031" s="1413">
        <v>2382</v>
      </c>
      <c r="D1031" s="1413"/>
      <c r="E1031" s="1413"/>
      <c r="F1031" s="1413"/>
      <c r="G1031" s="1413">
        <v>2382</v>
      </c>
    </row>
    <row r="1032" spans="1:7">
      <c r="A1032" t="s">
        <v>951</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1067</v>
      </c>
      <c r="B1037" s="1413"/>
      <c r="C1037" s="1413"/>
      <c r="D1037" s="1413"/>
      <c r="E1037" s="1413"/>
      <c r="F1037" s="1413"/>
      <c r="G1037" s="1413"/>
    </row>
    <row r="1038" spans="1:7">
      <c r="A1038" t="s">
        <v>1294</v>
      </c>
      <c r="B1038" s="1413"/>
      <c r="C1038" s="1413"/>
      <c r="D1038" s="1413"/>
      <c r="E1038" s="1413"/>
      <c r="F1038" s="1413"/>
      <c r="G1038" s="1413"/>
    </row>
    <row r="1039" spans="1:7">
      <c r="A1039" t="s">
        <v>1063</v>
      </c>
      <c r="B1039" s="1413"/>
      <c r="C1039" s="1413"/>
      <c r="D1039" s="1413"/>
      <c r="E1039" s="1413"/>
      <c r="F1039" s="1413"/>
      <c r="G1039" s="1413"/>
    </row>
    <row r="1040" spans="1:7">
      <c r="A1040" t="s">
        <v>1065</v>
      </c>
      <c r="B1040" s="1413"/>
      <c r="C1040" s="1413"/>
      <c r="D1040" s="1413"/>
      <c r="E1040" s="1413"/>
      <c r="F1040" s="1413"/>
      <c r="G1040" s="1413"/>
    </row>
    <row r="1041" spans="1:7">
      <c r="A1041" t="s">
        <v>1069</v>
      </c>
      <c r="B1041" s="1413"/>
      <c r="C1041" s="1413"/>
      <c r="D1041" s="1413"/>
      <c r="E1041" s="1413"/>
      <c r="F1041" s="1413"/>
      <c r="G1041" s="1413"/>
    </row>
    <row r="1042" spans="1:7">
      <c r="A1042" t="s">
        <v>1071</v>
      </c>
      <c r="B1042" s="1413"/>
      <c r="C1042" s="1413"/>
      <c r="D1042" s="1413"/>
      <c r="E1042" s="1413"/>
      <c r="F1042" s="1413"/>
      <c r="G1042" s="1413"/>
    </row>
    <row r="1043" spans="1:7">
      <c r="A1043" t="s">
        <v>1073</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930</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1083</v>
      </c>
      <c r="B1054" s="1413"/>
      <c r="C1054" s="1413"/>
      <c r="D1054" s="1413"/>
      <c r="E1054" s="1413">
        <v>64</v>
      </c>
      <c r="F1054" s="1413"/>
      <c r="G1054" s="1413">
        <v>64</v>
      </c>
    </row>
    <row r="1055" spans="1:7">
      <c r="A1055" t="s">
        <v>1086</v>
      </c>
      <c r="B1055" s="1413"/>
      <c r="C1055" s="1413"/>
      <c r="D1055" s="1413"/>
      <c r="E1055" s="1413"/>
      <c r="F1055" s="1413"/>
      <c r="G1055" s="1413"/>
    </row>
    <row r="1056" spans="1:7">
      <c r="A1056" t="s">
        <v>948</v>
      </c>
      <c r="B1056" s="1413">
        <v>1610</v>
      </c>
      <c r="C1056" s="1413"/>
      <c r="D1056" s="1413"/>
      <c r="E1056" s="1413"/>
      <c r="F1056" s="1413"/>
      <c r="G1056" s="1413">
        <v>1610</v>
      </c>
    </row>
    <row r="1057" spans="1:7">
      <c r="A1057" t="s">
        <v>945</v>
      </c>
      <c r="B1057" s="1413"/>
      <c r="C1057" s="1413"/>
      <c r="D1057" s="1413"/>
      <c r="E1057" s="1413"/>
      <c r="F1057" s="1413"/>
      <c r="G1057" s="1413"/>
    </row>
    <row r="1058" spans="1:7">
      <c r="A1058" t="s">
        <v>1091</v>
      </c>
      <c r="B1058" s="1413"/>
      <c r="C1058" s="1413"/>
      <c r="D1058" s="1413"/>
      <c r="E1058" s="1413">
        <v>52</v>
      </c>
      <c r="F1058" s="1413"/>
      <c r="G1058" s="1413">
        <v>52</v>
      </c>
    </row>
    <row r="1059" spans="1:7">
      <c r="A1059" t="s">
        <v>1168</v>
      </c>
      <c r="B1059" s="1413"/>
      <c r="C1059" s="1413"/>
      <c r="D1059" s="1413"/>
      <c r="E1059" s="1413">
        <v>489</v>
      </c>
      <c r="F1059" s="1413">
        <v>2020</v>
      </c>
      <c r="G1059" s="1413">
        <v>2509</v>
      </c>
    </row>
    <row r="1060" spans="1:7">
      <c r="A1060" t="s">
        <v>1165</v>
      </c>
      <c r="B1060" s="1413">
        <v>2113</v>
      </c>
      <c r="C1060" s="1413"/>
      <c r="D1060" s="1413">
        <v>1677</v>
      </c>
      <c r="E1060" s="1413">
        <v>1316</v>
      </c>
      <c r="F1060" s="1413"/>
      <c r="G1060" s="1413">
        <v>5106</v>
      </c>
    </row>
    <row r="1061" spans="1:7">
      <c r="A1061" t="s">
        <v>1075</v>
      </c>
      <c r="B1061" s="1413">
        <v>3084</v>
      </c>
      <c r="C1061" s="1413"/>
      <c r="D1061" s="1413"/>
      <c r="E1061" s="1413"/>
      <c r="F1061" s="1413"/>
      <c r="G1061" s="1413">
        <v>3084</v>
      </c>
    </row>
    <row r="1062" spans="1:7">
      <c r="A1062" t="s">
        <v>951</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1078</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954</v>
      </c>
      <c r="B1070" s="1413"/>
      <c r="C1070" s="1413"/>
      <c r="D1070" s="1413"/>
      <c r="E1070" s="1413">
        <v>1431</v>
      </c>
      <c r="F1070" s="1413"/>
      <c r="G1070" s="1413">
        <v>1431</v>
      </c>
    </row>
    <row r="1071" spans="1:7">
      <c r="A1071" t="s">
        <v>911</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1088</v>
      </c>
      <c r="B1083" s="1413"/>
      <c r="C1083" s="1413"/>
      <c r="D1083" s="1413"/>
      <c r="E1083" s="1413">
        <v>242</v>
      </c>
      <c r="F1083" s="1413"/>
      <c r="G1083" s="1413">
        <v>242</v>
      </c>
    </row>
    <row r="1084" spans="1:7">
      <c r="A1084" t="s">
        <v>948</v>
      </c>
      <c r="B1084" s="1413"/>
      <c r="C1084" s="1413"/>
      <c r="D1084" s="1413"/>
      <c r="E1084" s="1413"/>
      <c r="F1084" s="1413"/>
      <c r="G1084" s="1413"/>
    </row>
    <row r="1085" spans="1:7">
      <c r="A1085" t="s">
        <v>1168</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954</v>
      </c>
      <c r="B1090" s="1413">
        <v>1583</v>
      </c>
      <c r="C1090" s="1413">
        <v>1325</v>
      </c>
      <c r="D1090" s="1413">
        <v>621</v>
      </c>
      <c r="E1090" s="1413"/>
      <c r="F1090" s="1413"/>
      <c r="G1090" s="1413">
        <v>3529</v>
      </c>
    </row>
    <row r="1091" spans="1:7">
      <c r="A1091" t="s">
        <v>911</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1106</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1163</v>
      </c>
      <c r="B1096" s="1413"/>
      <c r="C1096" s="1413">
        <v>1640</v>
      </c>
      <c r="D1096" s="1413">
        <v>1177</v>
      </c>
      <c r="E1096" s="1413"/>
      <c r="F1096" s="1413"/>
      <c r="G1096" s="1413">
        <v>2817</v>
      </c>
    </row>
    <row r="1097" spans="1:7">
      <c r="A1097" t="s">
        <v>1097</v>
      </c>
      <c r="B1097" s="1413"/>
      <c r="C1097" s="1413">
        <v>1980</v>
      </c>
      <c r="D1097" s="1413">
        <v>1251</v>
      </c>
      <c r="E1097" s="1413">
        <v>3172</v>
      </c>
      <c r="F1097" s="1413"/>
      <c r="G1097" s="1413">
        <v>6403</v>
      </c>
    </row>
    <row r="1098" spans="1:7">
      <c r="A1098" t="s">
        <v>1103</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1086</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1088</v>
      </c>
      <c r="B1113" s="1413"/>
      <c r="C1113" s="1413"/>
      <c r="D1113" s="1413"/>
      <c r="E1113" s="1413"/>
      <c r="F1113" s="1413"/>
      <c r="G1113" s="1413"/>
    </row>
    <row r="1114" spans="1:7">
      <c r="A1114" t="s">
        <v>948</v>
      </c>
      <c r="B1114" s="1413"/>
      <c r="C1114" s="1413"/>
      <c r="D1114" s="1413"/>
      <c r="E1114" s="1413"/>
      <c r="F1114" s="1413"/>
      <c r="G1114" s="1413"/>
    </row>
    <row r="1115" spans="1:7">
      <c r="A1115" t="s">
        <v>1094</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1106</v>
      </c>
      <c r="B1121" s="1413"/>
      <c r="C1121" s="1413"/>
      <c r="D1121" s="1413">
        <v>1049</v>
      </c>
      <c r="E1121" s="1413"/>
      <c r="F1121" s="1413"/>
      <c r="G1121" s="1413">
        <v>1049</v>
      </c>
    </row>
    <row r="1122" spans="1:7">
      <c r="A1122" t="s">
        <v>1097</v>
      </c>
      <c r="B1122" s="1413">
        <v>29</v>
      </c>
      <c r="C1122" s="1413"/>
      <c r="D1122" s="1413"/>
      <c r="E1122" s="1413"/>
      <c r="F1122" s="1413"/>
      <c r="G1122" s="1413">
        <v>29</v>
      </c>
    </row>
    <row r="1123" spans="1:7">
      <c r="A1123" t="s">
        <v>1103</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907</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1100</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907</v>
      </c>
      <c r="B1148" s="1413">
        <v>342</v>
      </c>
      <c r="C1148" s="1413"/>
      <c r="D1148" s="1413"/>
      <c r="E1148" s="1413"/>
      <c r="F1148" s="1413"/>
      <c r="G1148" s="1413">
        <v>342</v>
      </c>
    </row>
    <row r="1149" spans="1:7">
      <c r="A1149" t="s">
        <v>1100</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987</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1081</v>
      </c>
      <c r="B1161" s="1413"/>
      <c r="C1161" s="1413"/>
      <c r="D1161" s="1413"/>
      <c r="E1161" s="1413"/>
      <c r="F1161" s="1413"/>
      <c r="G1161" s="1413"/>
    </row>
    <row r="1162" spans="1:7">
      <c r="A1162" t="s">
        <v>1299</v>
      </c>
      <c r="B1162" s="1413">
        <v>0</v>
      </c>
      <c r="C1162" s="1413"/>
      <c r="D1162" s="1413"/>
      <c r="E1162" s="1413"/>
      <c r="F1162" s="1413"/>
      <c r="G1162" s="1413">
        <v>0</v>
      </c>
    </row>
    <row r="1163" spans="1:7">
      <c r="A1163" t="s">
        <v>1075</v>
      </c>
      <c r="B1163" s="1413"/>
      <c r="C1163" s="1413">
        <v>0</v>
      </c>
      <c r="D1163" s="1413"/>
      <c r="E1163" s="1413"/>
      <c r="F1163" s="1413"/>
      <c r="G1163" s="1413">
        <v>0</v>
      </c>
    </row>
    <row r="1164" spans="1:7">
      <c r="A1164" t="s">
        <v>1078</v>
      </c>
      <c r="B1164" s="1413">
        <v>0</v>
      </c>
      <c r="C1164" s="1413"/>
      <c r="D1164" s="1413"/>
      <c r="E1164" s="1413"/>
      <c r="F1164" s="1413"/>
      <c r="G1164" s="1413">
        <v>0</v>
      </c>
    </row>
    <row r="1165" spans="1:7">
      <c r="A1165" t="s">
        <v>954</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1106</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957</v>
      </c>
      <c r="B1172" s="1413">
        <v>1188</v>
      </c>
      <c r="C1172" s="1413">
        <v>0</v>
      </c>
      <c r="D1172" s="1413"/>
      <c r="E1172" s="1413"/>
      <c r="F1172" s="1413"/>
      <c r="G1172" s="1413">
        <v>1188</v>
      </c>
    </row>
    <row r="1173" spans="1:7">
      <c r="A1173" t="s">
        <v>960</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1143</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1103</v>
      </c>
      <c r="B1186" s="1413"/>
      <c r="C1186" s="1413"/>
      <c r="D1186" s="1413"/>
      <c r="E1186" s="1413"/>
      <c r="F1186" s="1413"/>
      <c r="G1186" s="1413"/>
    </row>
    <row r="1187" spans="1:7">
      <c r="A1187" t="s">
        <v>1100</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1139</v>
      </c>
      <c r="B1189" s="1413">
        <v>1105</v>
      </c>
      <c r="C1189" s="1413">
        <v>942</v>
      </c>
      <c r="D1189" s="1413">
        <v>2151</v>
      </c>
      <c r="E1189" s="1413">
        <v>1926</v>
      </c>
      <c r="F1189" s="1413">
        <v>1000</v>
      </c>
      <c r="G1189" s="1413">
        <v>7124</v>
      </c>
    </row>
    <row r="1190" spans="1:7">
      <c r="A1190" t="s">
        <v>978</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932</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1153</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1118</v>
      </c>
      <c r="B1208" s="1413"/>
      <c r="C1208" s="1413"/>
      <c r="D1208" s="1413"/>
      <c r="E1208" s="1413"/>
      <c r="F1208" s="1413"/>
      <c r="G1208" s="1413"/>
    </row>
    <row r="1209" spans="1:7">
      <c r="A1209" t="s">
        <v>1156</v>
      </c>
      <c r="B1209" s="1413"/>
      <c r="C1209" s="1413"/>
      <c r="D1209" s="1413"/>
      <c r="E1209" s="1413"/>
      <c r="F1209" s="1413"/>
      <c r="G1209" s="1413"/>
    </row>
    <row r="1210" spans="1:7">
      <c r="A1210" t="s">
        <v>1103</v>
      </c>
      <c r="B1210" s="1413"/>
      <c r="C1210" s="1413"/>
      <c r="D1210" s="1413"/>
      <c r="E1210" s="1413"/>
      <c r="F1210" s="1413"/>
      <c r="G1210" s="1413"/>
    </row>
    <row r="1211" spans="1:7">
      <c r="A1211" t="s">
        <v>1139</v>
      </c>
      <c r="B1211" s="1413">
        <v>1812</v>
      </c>
      <c r="C1211" s="1413">
        <v>1838</v>
      </c>
      <c r="D1211" s="1413"/>
      <c r="E1211" s="1413">
        <v>0</v>
      </c>
      <c r="F1211" s="1413"/>
      <c r="G1211" s="1413">
        <v>3650</v>
      </c>
    </row>
    <row r="1212" spans="1:7">
      <c r="A1212" t="s">
        <v>978</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932</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966</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1161</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1100</v>
      </c>
      <c r="B1240" s="1413"/>
      <c r="C1240" s="1413"/>
      <c r="D1240" s="1413"/>
      <c r="E1240" s="1413"/>
      <c r="F1240" s="1413"/>
      <c r="G1240" s="1413"/>
    </row>
    <row r="1241" spans="1:7">
      <c r="A1241" t="s">
        <v>978</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825</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660</v>
      </c>
      <c r="B1252" s="1413"/>
      <c r="C1252" s="1413">
        <v>2719</v>
      </c>
      <c r="D1252" s="1413">
        <v>408</v>
      </c>
      <c r="E1252" s="1413"/>
      <c r="F1252" s="1413"/>
      <c r="G1252" s="1413">
        <v>3127</v>
      </c>
    </row>
    <row r="1253" spans="1:7">
      <c r="A1253" t="s">
        <v>1053</v>
      </c>
      <c r="B1253" s="1413"/>
      <c r="C1253" s="1413">
        <v>1277</v>
      </c>
      <c r="D1253" s="1413"/>
      <c r="E1253" s="1413"/>
      <c r="F1253" s="1413"/>
      <c r="G1253" s="1413">
        <v>1277</v>
      </c>
    </row>
    <row r="1254" spans="1:7">
      <c r="A1254" t="s">
        <v>935</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666</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1139</v>
      </c>
      <c r="B1268" s="1413"/>
      <c r="C1268" s="1413"/>
      <c r="D1268" s="1413">
        <v>149</v>
      </c>
      <c r="E1268" s="1413"/>
      <c r="F1268" s="1413"/>
      <c r="G1268" s="1413">
        <v>149</v>
      </c>
    </row>
    <row r="1269" spans="1:7">
      <c r="A1269" t="s">
        <v>978</v>
      </c>
      <c r="B1269" s="1413"/>
      <c r="C1269" s="1413"/>
      <c r="D1269" s="1413"/>
      <c r="E1269" s="1413"/>
      <c r="F1269" s="1413"/>
      <c r="G1269" s="1413"/>
    </row>
    <row r="1270" spans="1:7">
      <c r="A1270" t="s">
        <v>1316</v>
      </c>
      <c r="B1270" s="1413"/>
      <c r="C1270" s="1413"/>
      <c r="D1270" s="1413"/>
      <c r="E1270" s="1413"/>
      <c r="F1270" s="1413"/>
      <c r="G1270" s="1413"/>
    </row>
    <row r="1271" spans="1:7">
      <c r="A1271" t="s">
        <v>932</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825</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1053</v>
      </c>
      <c r="B1284" s="1413"/>
      <c r="C1284" s="1413"/>
      <c r="D1284" s="1413"/>
      <c r="E1284" s="1413"/>
      <c r="F1284" s="1413"/>
      <c r="G1284" s="1413"/>
    </row>
    <row r="1285" spans="1:7">
      <c r="A1285" t="s">
        <v>935</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938</v>
      </c>
      <c r="B1288" s="1413"/>
      <c r="C1288" s="1413">
        <v>1758</v>
      </c>
      <c r="D1288" s="1413">
        <v>1363</v>
      </c>
      <c r="E1288" s="1413"/>
      <c r="F1288" s="1413"/>
      <c r="G1288" s="1413">
        <v>3121</v>
      </c>
    </row>
    <row r="1289" spans="1:7">
      <c r="A1289" t="s">
        <v>1151</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594</v>
      </c>
      <c r="B1298" s="1413"/>
      <c r="C1298" s="1413"/>
      <c r="D1298" s="1413"/>
      <c r="E1298" s="1413"/>
      <c r="F1298" s="1413"/>
      <c r="G1298" s="1413"/>
    </row>
    <row r="1299" spans="1:7">
      <c r="A1299" t="s">
        <v>1103</v>
      </c>
      <c r="B1299" s="1413"/>
      <c r="C1299" s="1413"/>
      <c r="D1299" s="1413"/>
      <c r="E1299" s="1413">
        <v>253</v>
      </c>
      <c r="F1299" s="1413"/>
      <c r="G1299" s="1413">
        <v>253</v>
      </c>
    </row>
    <row r="1300" spans="1:7">
      <c r="A1300" t="s">
        <v>1139</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660</v>
      </c>
      <c r="B1304" s="1413"/>
      <c r="C1304" s="1413"/>
      <c r="D1304" s="1413">
        <v>1809</v>
      </c>
      <c r="E1304" s="1413">
        <v>696</v>
      </c>
      <c r="F1304" s="1413">
        <v>3</v>
      </c>
      <c r="G1304" s="1413">
        <v>2508</v>
      </c>
    </row>
    <row r="1305" spans="1:7">
      <c r="A1305" t="s">
        <v>935</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938</v>
      </c>
      <c r="B1307" s="1413"/>
      <c r="C1307" s="1413"/>
      <c r="D1307" s="1413"/>
      <c r="E1307" s="1413"/>
      <c r="F1307" s="1413"/>
      <c r="G1307" s="1413"/>
    </row>
    <row r="1308" spans="1:7">
      <c r="A1308" t="s">
        <v>1151</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823</v>
      </c>
      <c r="B1310" s="1413"/>
      <c r="C1310" s="1413">
        <v>1250</v>
      </c>
      <c r="D1310" s="1413">
        <v>518</v>
      </c>
      <c r="E1310" s="1413">
        <v>990</v>
      </c>
      <c r="F1310" s="1413"/>
      <c r="G1310" s="1413">
        <v>2758</v>
      </c>
    </row>
    <row r="1311" spans="1:7">
      <c r="A1311" t="s">
        <v>876</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1139</v>
      </c>
      <c r="B1321" s="1413"/>
      <c r="C1321" s="1413"/>
      <c r="D1321" s="1413"/>
      <c r="E1321" s="1413"/>
      <c r="F1321" s="1413"/>
      <c r="G1321" s="1413"/>
    </row>
    <row r="1322" spans="1:7">
      <c r="A1322" t="s">
        <v>1151</v>
      </c>
      <c r="B1322" s="1413"/>
      <c r="C1322" s="1413"/>
      <c r="D1322" s="1413"/>
      <c r="E1322" s="1413">
        <v>30</v>
      </c>
      <c r="F1322" s="1413"/>
      <c r="G1322" s="1413">
        <v>30</v>
      </c>
    </row>
    <row r="1323" spans="1:7">
      <c r="A1323" t="s">
        <v>823</v>
      </c>
      <c r="B1323" s="1413"/>
      <c r="C1323" s="1413"/>
      <c r="D1323" s="1413"/>
      <c r="E1323" s="1413"/>
      <c r="F1323" s="1413">
        <v>342</v>
      </c>
      <c r="G1323" s="1413">
        <v>342</v>
      </c>
    </row>
    <row r="1324" spans="1:7">
      <c r="A1324" t="s">
        <v>876</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1136</v>
      </c>
      <c r="B1327" s="1413"/>
      <c r="C1327" s="1413">
        <v>817</v>
      </c>
      <c r="D1327" s="1413"/>
      <c r="E1327" s="1413"/>
      <c r="F1327" s="1413"/>
      <c r="G1327" s="1413">
        <v>817</v>
      </c>
    </row>
    <row r="1328" spans="1:7">
      <c r="A1328" t="s">
        <v>640</v>
      </c>
      <c r="B1328" s="1413"/>
      <c r="C1328" s="1413"/>
      <c r="D1328" s="1413">
        <v>753</v>
      </c>
      <c r="E1328" s="1413">
        <v>1289</v>
      </c>
      <c r="F1328" s="1413"/>
      <c r="G1328" s="1413">
        <v>2042</v>
      </c>
    </row>
    <row r="1329" spans="1:7">
      <c r="A1329" t="s">
        <v>663</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1153</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815</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1153</v>
      </c>
      <c r="B1351" s="1413">
        <v>1274</v>
      </c>
      <c r="C1351" s="1413">
        <v>1073</v>
      </c>
      <c r="D1351" s="1413">
        <v>271</v>
      </c>
      <c r="E1351" s="1413"/>
      <c r="F1351" s="1413"/>
      <c r="G1351" s="1413">
        <v>2618</v>
      </c>
    </row>
    <row r="1352" spans="1:7">
      <c r="A1352" t="s">
        <v>825</v>
      </c>
      <c r="B1352" s="1413"/>
      <c r="C1352" s="1413"/>
      <c r="D1352" s="1413"/>
      <c r="E1352" s="1413">
        <v>1033</v>
      </c>
      <c r="F1352" s="1413"/>
      <c r="G1352" s="1413">
        <v>1033</v>
      </c>
    </row>
    <row r="1353" spans="1:7">
      <c r="A1353" t="s">
        <v>660</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640</v>
      </c>
      <c r="B1355" s="1413"/>
      <c r="C1355" s="1413">
        <v>1062</v>
      </c>
      <c r="D1355" s="1413">
        <v>1318</v>
      </c>
      <c r="E1355" s="1413">
        <v>1165</v>
      </c>
      <c r="F1355" s="1413"/>
      <c r="G1355" s="1413">
        <v>3545</v>
      </c>
    </row>
    <row r="1356" spans="1:7">
      <c r="A1356" t="s">
        <v>663</v>
      </c>
      <c r="B1356" s="1413">
        <v>1099</v>
      </c>
      <c r="C1356" s="1413"/>
      <c r="D1356" s="1413">
        <v>2025</v>
      </c>
      <c r="E1356" s="1413"/>
      <c r="F1356" s="1413"/>
      <c r="G1356" s="1413">
        <v>3124</v>
      </c>
    </row>
    <row r="1357" spans="1:7">
      <c r="A1357" t="s">
        <v>815</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1153</v>
      </c>
      <c r="B1368" s="1413"/>
      <c r="C1368" s="1413"/>
      <c r="D1368" s="1413"/>
      <c r="E1368" s="1413"/>
      <c r="F1368" s="1413"/>
      <c r="G1368" s="1413"/>
    </row>
    <row r="1369" spans="1:7">
      <c r="A1369" t="s">
        <v>1182</v>
      </c>
      <c r="B1369" s="1413"/>
      <c r="C1369" s="1413"/>
      <c r="D1369" s="1413"/>
      <c r="E1369" s="1413"/>
      <c r="F1369" s="1413"/>
      <c r="G1369" s="1413"/>
    </row>
    <row r="1370" spans="1:7">
      <c r="A1370" t="s">
        <v>640</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643</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655</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1115</v>
      </c>
      <c r="B1403" s="1413">
        <v>1163</v>
      </c>
      <c r="C1403" s="1413"/>
      <c r="D1403" s="1413"/>
      <c r="E1403" s="1413"/>
      <c r="F1403" s="1413"/>
      <c r="G1403" s="1413">
        <v>1163</v>
      </c>
    </row>
    <row r="1404" spans="1:7">
      <c r="A1404" t="s">
        <v>819</v>
      </c>
      <c r="B1404" s="1413"/>
      <c r="C1404" s="1413">
        <v>560</v>
      </c>
      <c r="D1404" s="1413">
        <v>367</v>
      </c>
      <c r="E1404" s="1413"/>
      <c r="F1404" s="1413"/>
      <c r="G1404" s="1413">
        <v>927</v>
      </c>
    </row>
    <row r="1405" spans="1:7">
      <c r="A1405" t="s">
        <v>634</v>
      </c>
      <c r="B1405" s="1413"/>
      <c r="C1405" s="1413"/>
      <c r="D1405" s="1413"/>
      <c r="E1405" s="1413"/>
      <c r="F1405" s="1413"/>
      <c r="G1405" s="1413"/>
    </row>
    <row r="1406" spans="1:7">
      <c r="A1406" t="s">
        <v>1147</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674</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655</v>
      </c>
      <c r="B1417" s="1413">
        <v>225</v>
      </c>
      <c r="C1417" s="1413">
        <v>135</v>
      </c>
      <c r="D1417" s="1413"/>
      <c r="E1417" s="1413">
        <v>360</v>
      </c>
    </row>
    <row r="1418" spans="1:7">
      <c r="A1418" t="s">
        <v>793</v>
      </c>
      <c r="B1418" s="1413"/>
      <c r="C1418" s="1413"/>
      <c r="D1418" s="1413"/>
      <c r="E1418" s="1413"/>
    </row>
    <row r="1419" spans="1:7">
      <c r="A1419" t="s">
        <v>788</v>
      </c>
      <c r="B1419" s="1413"/>
      <c r="C1419" s="1413"/>
      <c r="D1419" s="1413"/>
      <c r="E1419" s="1413"/>
    </row>
    <row r="1420" spans="1:7">
      <c r="A1420" t="s">
        <v>674</v>
      </c>
      <c r="B1420" s="1413"/>
      <c r="C1420" s="1413"/>
      <c r="D1420" s="1413"/>
      <c r="E1420" s="1413"/>
    </row>
    <row r="1421" spans="1:7">
      <c r="A1421" t="s">
        <v>597</v>
      </c>
      <c r="B1421" s="1413">
        <v>735</v>
      </c>
      <c r="C1421" s="1413">
        <v>755</v>
      </c>
      <c r="D1421" s="1413"/>
      <c r="E1421" s="1413">
        <v>1490</v>
      </c>
    </row>
    <row r="1422" spans="1:7">
      <c r="A1422" t="s">
        <v>1435</v>
      </c>
      <c r="B1422" s="1413"/>
      <c r="C1422" s="1413">
        <v>513</v>
      </c>
      <c r="D1422" s="1413"/>
      <c r="E1422" s="1413">
        <v>513</v>
      </c>
    </row>
    <row r="1423" spans="1:7">
      <c r="A1423" t="s">
        <v>657</v>
      </c>
      <c r="B1423" s="1413"/>
      <c r="C1423" s="1413"/>
      <c r="D1423" s="1413"/>
      <c r="E1423" s="1413"/>
    </row>
    <row r="1424" spans="1:7">
      <c r="A1424" t="s">
        <v>557</v>
      </c>
      <c r="B1424" s="1413"/>
      <c r="C1424" s="1413"/>
      <c r="D1424" s="1413"/>
      <c r="E1424" s="1413"/>
    </row>
    <row r="1425" spans="1:5">
      <c r="A1425" t="s">
        <v>835</v>
      </c>
      <c r="B1425" s="1413"/>
      <c r="C1425" s="1413"/>
      <c r="D1425" s="1413"/>
      <c r="E1425" s="1413"/>
    </row>
    <row r="1426" spans="1:5">
      <c r="A1426" t="s">
        <v>671</v>
      </c>
      <c r="B1426" s="1413"/>
      <c r="C1426" s="1413"/>
      <c r="D1426" s="1413"/>
      <c r="E1426" s="1413"/>
    </row>
    <row r="1427" spans="1:5">
      <c r="A1427" t="s">
        <v>469</v>
      </c>
      <c r="B1427" s="1413">
        <v>960</v>
      </c>
      <c r="C1427" s="1413">
        <v>1403</v>
      </c>
      <c r="D1427" s="1413"/>
      <c r="E1427" s="1413">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20" activePane="bottomLeft" state="frozen"/>
      <selection pane="bottomLeft" activeCell="A2824" sqref="A2824:XFD28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1021</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1046</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886</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1021</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886</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1021</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886</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8" t="s">
        <v>289</v>
      </c>
      <c r="B55" s="873" t="s">
        <v>1009</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8" t="s">
        <v>382</v>
      </c>
      <c r="B62" s="871" t="s">
        <v>1021</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1000</v>
      </c>
      <c r="B64" s="896" t="s">
        <v>881</v>
      </c>
      <c r="C64" s="87">
        <v>45713</v>
      </c>
      <c r="D64" s="52"/>
      <c r="E64" s="52"/>
      <c r="F64" s="53"/>
      <c r="G64" t="str">
        <f t="shared" si="0"/>
        <v>February</v>
      </c>
    </row>
    <row r="65" spans="1:7">
      <c r="A65" s="868" t="s">
        <v>175</v>
      </c>
      <c r="B65" s="871" t="s">
        <v>881</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886</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1021</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1006</v>
      </c>
      <c r="C86" s="87">
        <v>45714</v>
      </c>
      <c r="D86" s="52"/>
      <c r="E86" s="52"/>
      <c r="F86" s="53"/>
      <c r="G86" t="str">
        <f t="shared" si="1"/>
        <v>February</v>
      </c>
    </row>
    <row r="87" spans="1:7">
      <c r="A87" s="868" t="s">
        <v>382</v>
      </c>
      <c r="B87" s="871" t="s">
        <v>1021</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1000</v>
      </c>
      <c r="B89" s="896" t="s">
        <v>881</v>
      </c>
      <c r="C89" s="87">
        <v>45714</v>
      </c>
      <c r="D89" s="52"/>
      <c r="E89" s="52"/>
      <c r="F89" s="53"/>
      <c r="G89" t="str">
        <f t="shared" si="1"/>
        <v>February</v>
      </c>
    </row>
    <row r="90" spans="1:7">
      <c r="A90" s="868" t="s">
        <v>175</v>
      </c>
      <c r="B90" s="871" t="s">
        <v>881</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886</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1021</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1006</v>
      </c>
      <c r="C117" s="57">
        <v>45715</v>
      </c>
      <c r="D117" s="53">
        <v>437</v>
      </c>
      <c r="E117" s="53"/>
      <c r="F117" s="53" t="s">
        <v>1464</v>
      </c>
      <c r="G117" t="str">
        <f t="shared" si="1"/>
        <v>February</v>
      </c>
    </row>
    <row r="118" spans="1:7">
      <c r="A118" s="868" t="s">
        <v>382</v>
      </c>
      <c r="B118" s="871" t="s">
        <v>1021</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1000</v>
      </c>
      <c r="B120" s="896" t="s">
        <v>881</v>
      </c>
      <c r="C120" s="57">
        <v>45715</v>
      </c>
      <c r="D120" s="53"/>
      <c r="E120" s="53"/>
      <c r="F120" s="53"/>
      <c r="G120" t="str">
        <f t="shared" si="1"/>
        <v>February</v>
      </c>
    </row>
    <row r="121" spans="1:7">
      <c r="A121" s="868" t="s">
        <v>175</v>
      </c>
      <c r="B121" s="871" t="s">
        <v>881</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886</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1021</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1006</v>
      </c>
      <c r="C148" s="57">
        <v>45716</v>
      </c>
      <c r="D148" s="58" t="s">
        <v>1466</v>
      </c>
      <c r="E148" s="58"/>
      <c r="F148" s="53"/>
      <c r="G148" t="str">
        <f t="shared" si="2"/>
        <v>February</v>
      </c>
    </row>
    <row r="149" spans="1:7">
      <c r="A149" s="868" t="s">
        <v>382</v>
      </c>
      <c r="B149" s="871" t="s">
        <v>1021</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1000</v>
      </c>
      <c r="B151" s="896" t="s">
        <v>881</v>
      </c>
      <c r="C151" s="57">
        <v>45716</v>
      </c>
      <c r="D151" s="58" t="s">
        <v>1466</v>
      </c>
      <c r="E151" s="58"/>
      <c r="F151" s="53"/>
      <c r="G151" t="str">
        <f t="shared" si="2"/>
        <v>February</v>
      </c>
    </row>
    <row r="152" spans="1:7">
      <c r="A152" s="868" t="s">
        <v>175</v>
      </c>
      <c r="B152" s="871" t="s">
        <v>881</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886</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1021</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1006</v>
      </c>
      <c r="C179" s="57">
        <v>45719</v>
      </c>
      <c r="D179" s="58" t="s">
        <v>1466</v>
      </c>
      <c r="E179" s="58"/>
      <c r="F179" s="53"/>
      <c r="G179" t="str">
        <f t="shared" si="2"/>
        <v>March</v>
      </c>
    </row>
    <row r="180" spans="1:7">
      <c r="A180" s="868" t="s">
        <v>382</v>
      </c>
      <c r="B180" s="871" t="s">
        <v>1021</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1000</v>
      </c>
      <c r="B182" s="896" t="s">
        <v>881</v>
      </c>
      <c r="C182" s="57">
        <v>45719</v>
      </c>
      <c r="D182" s="58" t="s">
        <v>1466</v>
      </c>
      <c r="E182" s="58"/>
      <c r="F182" s="53"/>
      <c r="G182" t="str">
        <f t="shared" si="2"/>
        <v>March</v>
      </c>
    </row>
    <row r="183" spans="1:7">
      <c r="A183" s="868" t="s">
        <v>175</v>
      </c>
      <c r="B183" s="871" t="s">
        <v>881</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886</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886</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1035</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1021</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1006</v>
      </c>
      <c r="C228" s="57">
        <v>45721</v>
      </c>
      <c r="D228" s="58">
        <v>0</v>
      </c>
      <c r="E228" s="58"/>
      <c r="F228" s="53"/>
      <c r="G228" t="str">
        <f t="shared" si="3"/>
        <v>March</v>
      </c>
    </row>
    <row r="229" spans="1:7">
      <c r="A229" s="868" t="s">
        <v>382</v>
      </c>
      <c r="B229" s="871" t="s">
        <v>1021</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1000</v>
      </c>
      <c r="B231" s="896" t="s">
        <v>881</v>
      </c>
      <c r="C231" s="57">
        <v>45721</v>
      </c>
      <c r="D231" s="58">
        <v>0</v>
      </c>
      <c r="E231" s="58"/>
      <c r="F231" s="53"/>
      <c r="G231" t="str">
        <f t="shared" si="3"/>
        <v>March</v>
      </c>
    </row>
    <row r="232" spans="1:7">
      <c r="A232" s="868" t="s">
        <v>175</v>
      </c>
      <c r="B232" s="871" t="s">
        <v>881</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886</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1035</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1021</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1006</v>
      </c>
      <c r="C265" s="57">
        <v>45722</v>
      </c>
      <c r="D265" s="69">
        <v>0</v>
      </c>
      <c r="E265" s="69"/>
      <c r="F265" s="53"/>
      <c r="G265" t="str">
        <f t="shared" si="4"/>
        <v>March</v>
      </c>
    </row>
    <row r="266" spans="1:7">
      <c r="A266" s="868" t="s">
        <v>382</v>
      </c>
      <c r="B266" s="871" t="s">
        <v>1021</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881</v>
      </c>
      <c r="C268" s="57">
        <v>45722</v>
      </c>
      <c r="D268" s="69">
        <v>0</v>
      </c>
      <c r="E268" s="69"/>
      <c r="F268" s="53"/>
      <c r="G268" t="str">
        <f t="shared" si="4"/>
        <v>March</v>
      </c>
    </row>
    <row r="269" spans="1:7">
      <c r="A269" s="868" t="s">
        <v>175</v>
      </c>
      <c r="B269" s="871" t="s">
        <v>881</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886</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1035</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1006</v>
      </c>
      <c r="C305" s="23">
        <v>45723</v>
      </c>
      <c r="D305" s="69">
        <v>0</v>
      </c>
      <c r="E305" s="69"/>
      <c r="G305" t="str">
        <f t="shared" si="4"/>
        <v>March</v>
      </c>
    </row>
    <row r="306" spans="1:7">
      <c r="A306" s="868" t="s">
        <v>382</v>
      </c>
      <c r="B306" s="871"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1000</v>
      </c>
      <c r="B308" s="896" t="s">
        <v>881</v>
      </c>
      <c r="C308" s="23">
        <v>45723</v>
      </c>
      <c r="D308" s="69">
        <v>0</v>
      </c>
      <c r="E308" s="69"/>
      <c r="G308" t="str">
        <f t="shared" si="4"/>
        <v>March</v>
      </c>
    </row>
    <row r="309" spans="1:7">
      <c r="A309" s="868" t="s">
        <v>175</v>
      </c>
      <c r="B309" s="871"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1006</v>
      </c>
      <c r="C346" s="23">
        <v>45726</v>
      </c>
      <c r="D346" s="69">
        <v>0</v>
      </c>
      <c r="E346" s="69"/>
      <c r="G346" t="str">
        <f t="shared" si="5"/>
        <v>March</v>
      </c>
    </row>
    <row r="347" spans="1:7">
      <c r="A347" s="868" t="s">
        <v>382</v>
      </c>
      <c r="B347" s="871"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1000</v>
      </c>
      <c r="B349" s="896" t="s">
        <v>881</v>
      </c>
      <c r="C349" s="23">
        <v>45726</v>
      </c>
      <c r="D349" s="69">
        <v>0</v>
      </c>
      <c r="E349" s="69"/>
      <c r="G349" t="str">
        <f t="shared" si="5"/>
        <v>March</v>
      </c>
    </row>
    <row r="350" spans="1:7">
      <c r="A350" s="868" t="s">
        <v>175</v>
      </c>
      <c r="B350" s="871"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1006</v>
      </c>
      <c r="C387" s="23">
        <v>45727</v>
      </c>
      <c r="D387" s="58">
        <v>0</v>
      </c>
      <c r="E387" s="58"/>
      <c r="G387" t="str">
        <f t="shared" ref="G387:G450" si="6">TEXT(C387,"mmmm")</f>
        <v>March</v>
      </c>
    </row>
    <row r="388" spans="1:7">
      <c r="A388" s="868" t="s">
        <v>382</v>
      </c>
      <c r="B388" s="871"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1000</v>
      </c>
      <c r="B390" s="896" t="s">
        <v>881</v>
      </c>
      <c r="C390" s="23">
        <v>45727</v>
      </c>
      <c r="D390" s="58">
        <v>0</v>
      </c>
      <c r="E390" s="58"/>
      <c r="G390" t="str">
        <f t="shared" si="6"/>
        <v>March</v>
      </c>
    </row>
    <row r="391" spans="1:7">
      <c r="A391" s="868" t="s">
        <v>175</v>
      </c>
      <c r="B391" s="871"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1006</v>
      </c>
      <c r="C433" s="23">
        <v>45728</v>
      </c>
      <c r="D433" s="58" t="s">
        <v>1466</v>
      </c>
      <c r="E433" s="58"/>
      <c r="G433" t="str">
        <f t="shared" si="6"/>
        <v>March</v>
      </c>
    </row>
    <row r="434" spans="1:7">
      <c r="A434" s="868" t="s">
        <v>382</v>
      </c>
      <c r="B434" s="871"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1000</v>
      </c>
      <c r="B436" s="896" t="s">
        <v>881</v>
      </c>
      <c r="C436" s="23">
        <v>45728</v>
      </c>
      <c r="D436" s="58" t="s">
        <v>1500</v>
      </c>
      <c r="E436" s="58"/>
      <c r="G436" t="str">
        <f t="shared" si="6"/>
        <v>March</v>
      </c>
    </row>
    <row r="437" spans="1:7">
      <c r="A437" s="868" t="s">
        <v>175</v>
      </c>
      <c r="B437" s="871"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5"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1006</v>
      </c>
      <c r="C483" s="23">
        <v>45729</v>
      </c>
      <c r="D483" s="58"/>
      <c r="E483" s="58"/>
      <c r="G483" t="str">
        <f t="shared" si="7"/>
        <v>March</v>
      </c>
    </row>
    <row r="484" spans="1:7">
      <c r="A484" s="868" t="s">
        <v>382</v>
      </c>
      <c r="B484" s="871"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1000</v>
      </c>
      <c r="B486" s="896" t="s">
        <v>881</v>
      </c>
      <c r="C486" s="23">
        <v>45729</v>
      </c>
      <c r="D486" s="58"/>
      <c r="E486" s="58"/>
      <c r="G486" t="str">
        <f t="shared" si="7"/>
        <v>March</v>
      </c>
    </row>
    <row r="487" spans="1:7">
      <c r="A487" s="868" t="s">
        <v>175</v>
      </c>
      <c r="B487" s="871"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886</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5"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1006</v>
      </c>
      <c r="C534" s="23">
        <v>45730</v>
      </c>
      <c r="D534" s="58"/>
      <c r="E534" s="58"/>
      <c r="F534" s="58" t="s">
        <v>1466</v>
      </c>
      <c r="G534" t="str">
        <f t="shared" si="8"/>
        <v>March</v>
      </c>
    </row>
    <row r="535" spans="1:7">
      <c r="A535" s="868" t="s">
        <v>382</v>
      </c>
      <c r="B535" s="871"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1000</v>
      </c>
      <c r="B537" s="896" t="s">
        <v>881</v>
      </c>
      <c r="C537" s="23">
        <v>45730</v>
      </c>
      <c r="D537" s="58"/>
      <c r="E537" s="58"/>
      <c r="F537" s="58" t="s">
        <v>1466</v>
      </c>
      <c r="G537" t="str">
        <f t="shared" si="8"/>
        <v>March</v>
      </c>
    </row>
    <row r="538" spans="1:7">
      <c r="A538" s="868" t="s">
        <v>175</v>
      </c>
      <c r="B538" s="871"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5"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5"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8"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4"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1" t="s">
        <v>1374</v>
      </c>
      <c r="B640" s="896"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4" t="s">
        <v>418</v>
      </c>
      <c r="B645" s="874"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2" t="s">
        <v>406</v>
      </c>
      <c r="B647" s="902"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4"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2" t="s">
        <v>406</v>
      </c>
      <c r="B658" s="905"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4"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2" t="s">
        <v>406</v>
      </c>
      <c r="B667" s="905"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1" t="s">
        <v>319</v>
      </c>
      <c r="B671" s="812" t="s">
        <v>1027</v>
      </c>
      <c r="C671" s="23">
        <v>45737</v>
      </c>
      <c r="D671" s="58"/>
      <c r="E671" s="11"/>
      <c r="F671" s="58" t="s">
        <v>1541</v>
      </c>
      <c r="G671" t="str">
        <f t="shared" si="10"/>
        <v>March</v>
      </c>
    </row>
    <row r="672" spans="1:7">
      <c r="A672" s="874"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4"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858</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886</v>
      </c>
      <c r="C1391" s="239">
        <v>45866</v>
      </c>
      <c r="D1391" s="89">
        <v>1181</v>
      </c>
      <c r="G1391" t="s">
        <v>1841</v>
      </c>
    </row>
    <row r="1392" spans="1:7">
      <c r="A1392" s="907" t="s">
        <v>115</v>
      </c>
      <c r="B1392" s="905"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858</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886</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886</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886</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886</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886</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3"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0" t="s">
        <v>115</v>
      </c>
      <c r="B1521" s="273" t="s">
        <v>858</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886</v>
      </c>
      <c r="C1523" s="239">
        <v>45898</v>
      </c>
      <c r="D1523" s="89">
        <v>1131</v>
      </c>
      <c r="G1523" t="s">
        <v>1878</v>
      </c>
    </row>
    <row r="1524" spans="1:7">
      <c r="A1524" s="930"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885</v>
      </c>
      <c r="B1552" s="176" t="s">
        <v>886</v>
      </c>
      <c r="C1552" s="239">
        <v>45908</v>
      </c>
      <c r="D1552" s="11">
        <v>254</v>
      </c>
      <c r="F1552" s="11" t="s">
        <v>1931</v>
      </c>
      <c r="G1552" t="s">
        <v>1914</v>
      </c>
    </row>
    <row r="1553" spans="1:7">
      <c r="A1553" s="917" t="s">
        <v>1399</v>
      </c>
      <c r="B1553" s="912" t="s">
        <v>56</v>
      </c>
      <c r="C1553" s="23">
        <v>45908</v>
      </c>
      <c r="D1553" s="89">
        <v>2498</v>
      </c>
      <c r="G1553" t="s">
        <v>1914</v>
      </c>
    </row>
    <row r="1554" spans="1:7">
      <c r="A1554" s="82" t="s">
        <v>943</v>
      </c>
      <c r="B1554" s="884"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885</v>
      </c>
      <c r="B1559" s="176" t="s">
        <v>886</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79"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79"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79"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4"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7"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79" t="s">
        <v>1113</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1128</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8"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1112</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1145</v>
      </c>
      <c r="B2118" s="296" t="s">
        <v>2009</v>
      </c>
      <c r="C2118" s="23">
        <v>45985</v>
      </c>
      <c r="D2118" s="74"/>
      <c r="E2118" s="11"/>
      <c r="F2118" s="1261" t="s">
        <v>2146</v>
      </c>
      <c r="G2118" t="s">
        <v>2083</v>
      </c>
    </row>
    <row r="2119" spans="1:7">
      <c r="A2119" s="347" t="s">
        <v>1143</v>
      </c>
      <c r="B2119" s="178" t="s">
        <v>2009</v>
      </c>
      <c r="C2119" s="23">
        <v>45985</v>
      </c>
      <c r="D2119" s="74"/>
      <c r="E2119" s="11"/>
      <c r="F2119" s="1261" t="s">
        <v>2147</v>
      </c>
      <c r="G2119" t="s">
        <v>2083</v>
      </c>
    </row>
    <row r="2120" spans="1:7">
      <c r="A2120" s="11" t="s">
        <v>1128</v>
      </c>
      <c r="B2120" s="178" t="s">
        <v>2009</v>
      </c>
      <c r="C2120" s="23">
        <v>45985</v>
      </c>
      <c r="D2120" s="74"/>
      <c r="E2120" s="11"/>
      <c r="F2120" s="1261"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2"/>
      <c r="B2170" s="923"/>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948</v>
      </c>
      <c r="B2240" s="869"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5"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69"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4"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0"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1100</v>
      </c>
      <c r="B2381" s="1218" t="s">
        <v>56</v>
      </c>
      <c r="C2381" s="23">
        <v>46010</v>
      </c>
      <c r="D2381" s="89">
        <v>2064</v>
      </c>
      <c r="G2381" t="s">
        <v>2163</v>
      </c>
    </row>
    <row r="2382" spans="1:7">
      <c r="A2382" s="178" t="s">
        <v>1307</v>
      </c>
      <c r="B2382" s="1218" t="s">
        <v>56</v>
      </c>
      <c r="C2382" s="23">
        <v>46010</v>
      </c>
      <c r="D2382" s="89">
        <v>1683</v>
      </c>
      <c r="G2382" t="s">
        <v>2163</v>
      </c>
    </row>
    <row r="2383" spans="1:7">
      <c r="A2383" s="178" t="s">
        <v>1103</v>
      </c>
      <c r="B2383" s="1218" t="s">
        <v>56</v>
      </c>
      <c r="C2383" s="23">
        <v>46010</v>
      </c>
      <c r="D2383" s="89">
        <v>1235</v>
      </c>
      <c r="G2383" t="s">
        <v>2163</v>
      </c>
    </row>
    <row r="2384" spans="1:7">
      <c r="A2384" s="178" t="s">
        <v>1097</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978</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2" t="s">
        <v>56</v>
      </c>
      <c r="C2446" s="23">
        <v>46029</v>
      </c>
      <c r="D2446" s="38">
        <v>0</v>
      </c>
      <c r="E2446" s="11"/>
      <c r="F2446" s="240" t="s">
        <v>2278</v>
      </c>
      <c r="G2446" t="s">
        <v>2275</v>
      </c>
    </row>
    <row r="2447" spans="1:7">
      <c r="A2447" s="178" t="s">
        <v>932</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1139</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932</v>
      </c>
      <c r="B2455" s="812" t="s">
        <v>56</v>
      </c>
      <c r="C2455" s="23">
        <v>46030</v>
      </c>
      <c r="D2455" s="818">
        <v>1053</v>
      </c>
      <c r="E2455" s="11"/>
      <c r="F2455" s="1234" t="s">
        <v>2281</v>
      </c>
      <c r="G2455" t="s">
        <v>2275</v>
      </c>
    </row>
    <row r="2456" spans="1:7">
      <c r="A2456" s="178" t="s">
        <v>1139</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1143</v>
      </c>
      <c r="B2458" s="91" t="s">
        <v>2282</v>
      </c>
      <c r="C2458" s="23">
        <v>46030</v>
      </c>
      <c r="D2458" s="818"/>
      <c r="E2458" s="818">
        <v>2706</v>
      </c>
      <c r="F2458" s="1234"/>
      <c r="G2458" t="s">
        <v>2275</v>
      </c>
    </row>
    <row r="2459" spans="1:7">
      <c r="A2459" s="178" t="s">
        <v>1143</v>
      </c>
      <c r="B2459" s="91" t="s">
        <v>2282</v>
      </c>
      <c r="C2459" s="23">
        <v>46031</v>
      </c>
      <c r="D2459" s="38">
        <v>0</v>
      </c>
      <c r="E2459" s="38"/>
      <c r="F2459" s="820" t="s">
        <v>2283</v>
      </c>
      <c r="G2459" t="s">
        <v>2275</v>
      </c>
    </row>
    <row r="2460" spans="1:7">
      <c r="A2460" s="178" t="s">
        <v>1153</v>
      </c>
      <c r="B2460" s="91" t="s">
        <v>2282</v>
      </c>
      <c r="C2460" s="23">
        <v>46031</v>
      </c>
      <c r="D2460" s="38">
        <v>0</v>
      </c>
      <c r="E2460" s="38"/>
      <c r="F2460" s="1234" t="s">
        <v>1493</v>
      </c>
      <c r="G2460" t="s">
        <v>2275</v>
      </c>
    </row>
    <row r="2461" spans="1:7">
      <c r="A2461" s="178" t="s">
        <v>1139</v>
      </c>
      <c r="B2461" s="91" t="s">
        <v>52</v>
      </c>
      <c r="C2461" s="23">
        <v>46031</v>
      </c>
      <c r="D2461" s="818">
        <v>1000</v>
      </c>
      <c r="E2461" s="38"/>
      <c r="F2461" s="820"/>
      <c r="G2461" t="s">
        <v>2275</v>
      </c>
    </row>
    <row r="2462" spans="1:7">
      <c r="A2462" s="178" t="s">
        <v>1100</v>
      </c>
      <c r="B2462" s="91" t="s">
        <v>56</v>
      </c>
      <c r="C2462" s="23">
        <v>46031</v>
      </c>
      <c r="D2462" s="818">
        <v>104</v>
      </c>
      <c r="E2462" s="38"/>
      <c r="F2462" s="820"/>
      <c r="G2462" t="s">
        <v>2275</v>
      </c>
    </row>
    <row r="2463" spans="1:7">
      <c r="A2463" s="178" t="s">
        <v>1103</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932</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1156</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1161</v>
      </c>
      <c r="B2475" s="91" t="s">
        <v>58</v>
      </c>
      <c r="C2475" s="23">
        <v>46034</v>
      </c>
      <c r="D2475" s="38">
        <v>607</v>
      </c>
      <c r="E2475" s="38"/>
      <c r="F2475" s="820"/>
      <c r="G2475" t="s">
        <v>2275</v>
      </c>
    </row>
    <row r="2476" spans="1:7">
      <c r="A2476" s="178" t="s">
        <v>1139</v>
      </c>
      <c r="B2476" s="91" t="s">
        <v>52</v>
      </c>
      <c r="C2476" s="23">
        <v>46034</v>
      </c>
      <c r="D2476" s="818">
        <v>1812</v>
      </c>
      <c r="E2476" s="38"/>
      <c r="F2476" s="820"/>
      <c r="G2476" t="s">
        <v>2275</v>
      </c>
    </row>
    <row r="2477" spans="1:7">
      <c r="A2477" s="178" t="s">
        <v>978</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966</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1139</v>
      </c>
      <c r="B2487" s="812" t="s">
        <v>52</v>
      </c>
      <c r="C2487" s="23">
        <v>46035</v>
      </c>
      <c r="D2487" s="818">
        <v>1838</v>
      </c>
      <c r="E2487" s="38"/>
      <c r="F2487" s="1234"/>
      <c r="G2487" t="s">
        <v>2275</v>
      </c>
    </row>
    <row r="2488" spans="1:7">
      <c r="A2488" s="178" t="s">
        <v>1118</v>
      </c>
      <c r="B2488" s="91" t="s">
        <v>2289</v>
      </c>
      <c r="C2488" s="23">
        <v>46035</v>
      </c>
      <c r="D2488" s="38"/>
      <c r="E2488" s="818">
        <v>5312</v>
      </c>
      <c r="F2488" s="820" t="s">
        <v>2290</v>
      </c>
      <c r="G2488" t="s">
        <v>2275</v>
      </c>
    </row>
    <row r="2489" spans="1:7">
      <c r="A2489" s="178" t="s">
        <v>1161</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1161</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1103</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1161</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1139</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1161</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825</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935</v>
      </c>
      <c r="B2537" s="176" t="s">
        <v>886</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978</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935</v>
      </c>
      <c r="B2568" s="176" t="s">
        <v>886</v>
      </c>
      <c r="C2568" s="239">
        <v>46048</v>
      </c>
      <c r="D2568" s="11">
        <v>835</v>
      </c>
      <c r="F2568" s="1234" t="s">
        <v>2322</v>
      </c>
      <c r="G2568" t="s">
        <v>2275</v>
      </c>
    </row>
    <row r="2569" spans="1:7">
      <c r="A2569" s="244" t="s">
        <v>938</v>
      </c>
      <c r="B2569" s="812" t="s">
        <v>56</v>
      </c>
      <c r="C2569" s="23">
        <v>46048</v>
      </c>
      <c r="F2569" s="240" t="s">
        <v>2323</v>
      </c>
      <c r="G2569" t="s">
        <v>2275</v>
      </c>
    </row>
    <row r="2570" spans="1:7">
      <c r="A2570" s="559" t="s">
        <v>825</v>
      </c>
      <c r="B2570" s="595" t="s">
        <v>56</v>
      </c>
      <c r="C2570" s="23">
        <v>46048</v>
      </c>
      <c r="D2570" s="11">
        <v>886</v>
      </c>
      <c r="F2570" s="1234" t="s">
        <v>1493</v>
      </c>
      <c r="G2570" t="s">
        <v>2275</v>
      </c>
    </row>
    <row r="2571" spans="1:7" ht="15.75">
      <c r="A2571" s="76" t="s">
        <v>978</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1151</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823</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823</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823</v>
      </c>
      <c r="B2648" s="905"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823</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823</v>
      </c>
      <c r="B2660" s="240" t="s">
        <v>56</v>
      </c>
      <c r="C2660" s="23">
        <v>46062</v>
      </c>
      <c r="E2660" s="250">
        <v>1049</v>
      </c>
      <c r="F2660" s="11" t="s">
        <v>2362</v>
      </c>
      <c r="G2660" t="s">
        <v>1364</v>
      </c>
    </row>
    <row r="2661" spans="1:7">
      <c r="A2661" s="244" t="s">
        <v>1182</v>
      </c>
      <c r="B2661" s="244" t="s">
        <v>820</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820</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820</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820</v>
      </c>
      <c r="C2680" s="23">
        <v>46065</v>
      </c>
      <c r="D2680" s="11">
        <v>397</v>
      </c>
      <c r="F2680" s="11" t="s">
        <v>2368</v>
      </c>
      <c r="G2680" t="s">
        <v>1364</v>
      </c>
    </row>
    <row r="2681" spans="1:7">
      <c r="A2681" s="244" t="s">
        <v>823</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823</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820</v>
      </c>
      <c r="C2688" s="23">
        <v>46069</v>
      </c>
      <c r="D2688" s="89">
        <v>669</v>
      </c>
      <c r="G2688" t="s">
        <v>1364</v>
      </c>
    </row>
    <row r="2689" spans="1:7">
      <c r="A2689" s="244" t="s">
        <v>815</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820</v>
      </c>
      <c r="C2693" s="23">
        <v>46070</v>
      </c>
      <c r="D2693" s="11">
        <v>467</v>
      </c>
      <c r="G2693" t="s">
        <v>1364</v>
      </c>
    </row>
    <row r="2694" spans="1:7">
      <c r="A2694" s="244" t="s">
        <v>815</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820</v>
      </c>
      <c r="C2700" s="23">
        <v>46071</v>
      </c>
      <c r="D2700" s="11">
        <v>1133</v>
      </c>
      <c r="F2700" s="11" t="s">
        <v>2375</v>
      </c>
      <c r="G2700" t="s">
        <v>1364</v>
      </c>
    </row>
    <row r="2701" spans="1:7">
      <c r="A2701" s="244" t="s">
        <v>815</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820</v>
      </c>
      <c r="C2706" s="23">
        <v>46072</v>
      </c>
      <c r="D2706" s="11">
        <v>448</v>
      </c>
      <c r="G2706" t="s">
        <v>1364</v>
      </c>
    </row>
    <row r="2707" spans="1:7">
      <c r="A2707" s="244" t="s">
        <v>815</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815</v>
      </c>
      <c r="B2718" s="244" t="s">
        <v>56</v>
      </c>
      <c r="C2718" s="23">
        <v>46076</v>
      </c>
      <c r="F2718" s="11" t="s">
        <v>1746</v>
      </c>
      <c r="G2718" t="s">
        <v>1364</v>
      </c>
    </row>
    <row r="2719" spans="1:7">
      <c r="A2719" s="240" t="s">
        <v>1182</v>
      </c>
      <c r="B2719" s="240" t="s">
        <v>820</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820</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825</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825</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1115</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819</v>
      </c>
      <c r="B2791" s="240" t="s">
        <v>820</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1147</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819</v>
      </c>
      <c r="B2798" s="240" t="s">
        <v>820</v>
      </c>
      <c r="C2798" s="23">
        <v>46099</v>
      </c>
      <c r="D2798" s="11">
        <v>367</v>
      </c>
      <c r="F2798" s="11" t="s">
        <v>2406</v>
      </c>
      <c r="G2798" t="s">
        <v>1365</v>
      </c>
    </row>
    <row r="2799" spans="1:7">
      <c r="A2799" s="244" t="s">
        <v>1434</v>
      </c>
      <c r="B2799" s="244" t="s">
        <v>820</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1115</v>
      </c>
      <c r="B2812" s="1336" t="s">
        <v>2282</v>
      </c>
      <c r="C2812" s="23">
        <v>46100</v>
      </c>
      <c r="E2812" s="250">
        <v>1678</v>
      </c>
      <c r="F2812" s="11" t="s">
        <v>2410</v>
      </c>
      <c r="G2812" t="s">
        <v>1365</v>
      </c>
    </row>
    <row r="2813" spans="1:7">
      <c r="A2813" s="1336" t="s">
        <v>1147</v>
      </c>
      <c r="B2813" s="1336" t="s">
        <v>2282</v>
      </c>
      <c r="C2813" s="23">
        <v>46100</v>
      </c>
      <c r="E2813" s="74">
        <v>318</v>
      </c>
      <c r="F2813" s="1339" t="s">
        <v>2411</v>
      </c>
      <c r="G2813" t="s">
        <v>1365</v>
      </c>
    </row>
    <row r="2814" spans="1:7">
      <c r="A2814" s="1336" t="s">
        <v>1115</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2" t="s">
        <v>508</v>
      </c>
      <c r="B2828" s="1412" t="s">
        <v>1368</v>
      </c>
      <c r="C2828" s="23">
        <v>46106</v>
      </c>
      <c r="G2828" t="s">
        <v>1365</v>
      </c>
    </row>
    <row r="2829" spans="1:7">
      <c r="A2829" s="1412" t="s">
        <v>557</v>
      </c>
      <c r="B2829" s="1412" t="s">
        <v>56</v>
      </c>
      <c r="C2829" s="23">
        <v>46106</v>
      </c>
      <c r="G2829" t="s">
        <v>1365</v>
      </c>
    </row>
    <row r="2830" spans="1:7">
      <c r="A2830" s="1335" t="s">
        <v>655</v>
      </c>
      <c r="B2830" s="1335" t="s">
        <v>58</v>
      </c>
      <c r="C2830" s="23">
        <v>46106</v>
      </c>
      <c r="G2830" t="s">
        <v>1365</v>
      </c>
    </row>
    <row r="2831" spans="1:7">
      <c r="A2831" s="1336" t="s">
        <v>597</v>
      </c>
      <c r="B2831" s="1336" t="s">
        <v>54</v>
      </c>
      <c r="C2831" s="23">
        <v>46106</v>
      </c>
      <c r="G2831" t="s">
        <v>1365</v>
      </c>
    </row>
    <row r="2832" spans="1:7">
      <c r="A2832" s="1336" t="s">
        <v>788</v>
      </c>
      <c r="B2832" s="1336" t="s">
        <v>2282</v>
      </c>
      <c r="C2832" s="23">
        <v>46106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835</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E56B23-6B2A-4CC3-BAEA-723372AE45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2026-03-25T14:08:46Z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