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54" documentId="8_{941262AC-BC69-4A39-A0F5-E6C0C5A7C19A}" xr6:coauthVersionLast="47" xr6:coauthVersionMax="47" xr10:uidLastSave="{A4CA3E6F-4A28-40F9-9918-567FEAADE03A}"/>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927" r:id="rId12"/>
    <pivotCache cacheId="1928" r:id="rId13"/>
    <pivotCache cacheId="1929" r:id="rId14"/>
    <pivotCache cacheId="1930" r:id="rId15"/>
    <pivotCache cacheId="19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<sst xmlns="http://schemas.openxmlformats.org/spreadsheetml/2006/main" count="19444" uniqueCount="2443">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</sst>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3" fontId="7"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4"/>
      <c r="S1" s="1024"/>
      <c r="T1" s="1024"/>
      <c r="U1" s="1024"/>
      <c r="V1" s="1024"/>
      <c r="W1" s="1024"/>
      <c r="X1" s="1024"/>
      <c r="Y1" s="1024"/>
      <c r="Z1" s="1024"/>
    </row>
    <row r="2" spans="1:26" ht="24.95" customHeight="1">
      <c r="A2" s="1430" t="str">
        <f ca="1">"Last Updated: "&amp;TEXT(NOW(),"MM/DD/YYYY  h:mm AM/PM")</f>
        <v>Last Updated: 04/16/2026  5:22 PM</v>
      </c>
      <c r="B2" s="1430"/>
      <c r="C2" s="1430"/>
      <c r="D2" s="1430"/>
      <c r="E2" s="1430"/>
      <c r="F2" s="1430"/>
      <c r="G2" s="1430"/>
      <c r="H2" s="1430"/>
      <c r="I2" s="1430"/>
      <c r="J2" s="1430"/>
      <c r="K2" s="1430"/>
      <c r="L2" s="1430"/>
      <c r="M2" s="1430"/>
      <c r="N2" s="1430"/>
      <c r="O2" s="1430"/>
      <c r="P2" s="1430"/>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7" t="s">
        <v>1</v>
      </c>
      <c r="B4" s="1447"/>
      <c r="C4" s="1447"/>
      <c r="D4" s="1447"/>
      <c r="E4" s="1447"/>
      <c r="F4" s="1447"/>
      <c r="G4" s="1447"/>
      <c r="H4" s="1447"/>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31" t="s">
        <v>7</v>
      </c>
      <c r="B7" s="1431"/>
      <c r="C7" s="1431"/>
      <c r="D7" s="1431"/>
      <c r="E7" s="1431"/>
      <c r="F7" s="1431"/>
      <c r="G7" s="1431"/>
      <c r="H7" s="1431"/>
      <c r="I7" s="1431"/>
      <c r="J7" s="1431"/>
      <c r="K7" s="1431"/>
      <c r="L7" s="1431"/>
      <c r="M7" s="1431"/>
      <c r="N7" s="1431"/>
      <c r="O7" s="1431"/>
      <c r="P7" s="1431"/>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32" t="s">
        <v>8</v>
      </c>
      <c r="B9" s="1433"/>
      <c r="C9" s="1024"/>
      <c r="D9" s="1412" t="s">
        <v>9</v>
      </c>
      <c r="E9" s="1413"/>
      <c r="F9" s="1414"/>
      <c r="G9" s="1024"/>
      <c r="H9" s="1412" t="s">
        <v>10</v>
      </c>
      <c r="I9" s="1413"/>
      <c r="J9" s="1414"/>
      <c r="K9" s="1024"/>
      <c r="L9" s="1412" t="s">
        <v>11</v>
      </c>
      <c r="M9" s="1413"/>
      <c r="N9" s="1414"/>
      <c r="O9" s="1024"/>
      <c r="P9" s="1024"/>
      <c r="Q9" s="1024"/>
      <c r="R9" s="1024"/>
      <c r="S9" s="1024"/>
      <c r="T9" s="1024"/>
      <c r="U9" s="1024"/>
      <c r="V9" s="1024"/>
      <c r="W9" s="1024"/>
      <c r="X9" s="1024"/>
      <c r="Y9" s="1024"/>
      <c r="Z9" s="1024"/>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4"/>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4"/>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35"/>
      <c r="J10" s="1436"/>
      <c r="K10" s="1024"/>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38"/>
      <c r="N10" s="143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2" t="s">
        <v>12</v>
      </c>
      <c r="B12" s="1414"/>
      <c r="C12" s="1024"/>
      <c r="D12" s="1412" t="s">
        <v>13</v>
      </c>
      <c r="E12" s="1413"/>
      <c r="F12" s="1414"/>
      <c r="G12" s="1024"/>
      <c r="H12" s="1412" t="s">
        <v>14</v>
      </c>
      <c r="I12" s="1413"/>
      <c r="J12" s="1414"/>
      <c r="K12" s="1024"/>
      <c r="L12" s="1412" t="s">
        <v>15</v>
      </c>
      <c r="M12" s="1413"/>
      <c r="N12" s="1414"/>
      <c r="O12" s="1024"/>
      <c r="P12" s="1024"/>
      <c r="Q12" s="1024"/>
      <c r="R12" s="1024"/>
      <c r="S12" s="1024"/>
      <c r="T12" s="1024"/>
      <c r="U12" s="1024"/>
      <c r="V12" s="1024"/>
      <c r="W12" s="1024"/>
      <c r="X12" s="1024"/>
      <c r="Y12" s="1024"/>
      <c r="Z12" s="1024"/>
    </row>
    <row r="13" spans="1:26" ht="50.1" customHeight="1">
      <c r="A13" s="1440">
        <f>IFERROR(H10/D10,0)</f>
        <v>5.8477614173183042E-2</v>
      </c>
      <c r="B13" s="1441"/>
      <c r="C13" s="1024"/>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4"/>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4"/>
      <c r="L13" s="1426">
        <f>COUNTA('Completed Projects Pending PW'!A2:A48)</f>
        <v>35</v>
      </c>
      <c r="M13" s="1427"/>
      <c r="N13" s="1428"/>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21" t="s">
        <v>16</v>
      </c>
      <c r="B15" s="1421"/>
      <c r="C15" s="1421"/>
      <c r="D15" s="1421"/>
      <c r="E15" s="1024"/>
      <c r="F15" s="1421" t="s">
        <v>17</v>
      </c>
      <c r="G15" s="1421"/>
      <c r="H15" s="1421"/>
      <c r="I15" s="1421"/>
      <c r="J15" s="1024"/>
      <c r="K15" s="1421" t="s">
        <v>18</v>
      </c>
      <c r="L15" s="1421"/>
      <c r="M15" s="142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21" t="s">
        <v>44</v>
      </c>
      <c r="B27" s="1421"/>
      <c r="C27" s="1421"/>
      <c r="D27" s="1421"/>
      <c r="F27" s="1422" t="s">
        <v>45</v>
      </c>
      <c r="G27" s="1422"/>
      <c r="H27" s="1422"/>
      <c r="I27" s="1422"/>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3" t="s">
        <v>65</v>
      </c>
      <c r="B39" s="1423"/>
      <c r="C39" s="1423"/>
      <c r="D39" s="1423"/>
      <c r="E39" s="1423"/>
      <c r="F39" s="1423"/>
      <c r="G39" s="1423"/>
      <c r="H39" s="1423"/>
      <c r="I39" s="1423"/>
      <c r="J39" s="1423"/>
      <c r="K39" s="1424"/>
      <c r="L39" s="1424"/>
      <c r="M39" s="1424"/>
      <c r="N39" s="142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25" t="s">
        <v>66</v>
      </c>
      <c r="B60" s="1425"/>
      <c r="C60" s="1425"/>
      <c r="D60" s="1425"/>
      <c r="E60" s="1425"/>
      <c r="F60" s="1425"/>
      <c r="G60" s="1425"/>
      <c r="H60" s="1425"/>
      <c r="I60" s="1425"/>
      <c r="J60" s="1425"/>
      <c r="K60" s="1425"/>
      <c r="L60" s="1425"/>
      <c r="M60" s="1425"/>
      <c r="N60" s="142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478</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B22" activePane="topRight" state="frozen"/>
      <selection pane="topRight" activeCell="Z27" sqref="Z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1411">
        <v>407</v>
      </c>
      <c r="X21" s="696">
        <f t="shared" ref="X21:X43" si="5">SUM(V21-W21)</f>
        <v>5803</v>
      </c>
      <c r="Y21" s="365">
        <f t="shared" ref="Y21:Y43" si="6">IFERROR($W21/$V21, 0)</f>
        <v>6.5539452495974232E-2</v>
      </c>
      <c r="Z21" s="706">
        <v>46128</v>
      </c>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10">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8"/>
      <c r="L39" s="1276"/>
      <c r="M39" s="703" t="s">
        <v>110</v>
      </c>
      <c r="N39" s="1449">
        <v>43061.3</v>
      </c>
      <c r="O39" s="756" t="s">
        <v>110</v>
      </c>
      <c r="P39" s="1450" t="s">
        <v>35</v>
      </c>
      <c r="Q39" s="1009">
        <v>46126</v>
      </c>
      <c r="R39" s="1009"/>
      <c r="S39" s="1451"/>
      <c r="T39" s="1451"/>
      <c r="U39" s="1451"/>
      <c r="V39" s="1452">
        <v>11789</v>
      </c>
      <c r="W39" s="1260">
        <v>0</v>
      </c>
      <c r="X39" s="1453">
        <f>SUM(V39-W39)</f>
        <v>11789</v>
      </c>
      <c r="Y39" s="1278">
        <f>IFERROR($W39/$V39, 0)</f>
        <v>0</v>
      </c>
      <c r="Z39" s="1451"/>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3">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4">
        <v>80</v>
      </c>
      <c r="I44" s="1300" t="s">
        <v>541</v>
      </c>
      <c r="J44" s="1303" t="s">
        <v>30</v>
      </c>
      <c r="K44" s="1448"/>
      <c r="L44" s="1276"/>
      <c r="M44" s="703" t="s">
        <v>110</v>
      </c>
      <c r="N44" s="1449">
        <v>77548</v>
      </c>
      <c r="O44" s="1205" t="s">
        <v>110</v>
      </c>
      <c r="P44" s="1399" t="s">
        <v>32</v>
      </c>
      <c r="Q44" s="1451"/>
      <c r="R44" s="1451"/>
      <c r="S44" s="1451"/>
      <c r="T44" s="1451"/>
      <c r="U44" s="1451"/>
      <c r="V44" s="1452">
        <v>6605</v>
      </c>
      <c r="W44" s="1453"/>
      <c r="X44" s="1453">
        <f>SUM(V44-W44)</f>
        <v>6605</v>
      </c>
      <c r="Y44" s="1278">
        <f>IFERROR($W44/$V44, 0)</f>
        <v>0</v>
      </c>
      <c r="Z44" s="1451"/>
      <c r="AA44" s="698">
        <v>0</v>
      </c>
      <c r="AB44" s="745">
        <v>0</v>
      </c>
      <c r="AC44" s="744">
        <v>0</v>
      </c>
      <c r="AD44" s="1279" t="s">
        <v>641</v>
      </c>
      <c r="AE44" s="736"/>
    </row>
    <row r="45" spans="1:31" ht="24.75" customHeight="1">
      <c r="A45" s="1352" t="s">
        <v>642</v>
      </c>
      <c r="B45" s="1206" t="s">
        <v>37</v>
      </c>
      <c r="C45" s="1398">
        <v>46171</v>
      </c>
      <c r="D45" s="1275"/>
      <c r="E45" s="1276"/>
      <c r="F45" s="1275"/>
      <c r="G45" s="1277"/>
      <c r="H45" s="1454">
        <v>89</v>
      </c>
      <c r="I45" s="1300" t="s">
        <v>541</v>
      </c>
      <c r="J45" s="1303" t="s">
        <v>30</v>
      </c>
      <c r="K45" s="1448"/>
      <c r="L45" s="1276"/>
      <c r="M45" s="1204" t="s">
        <v>110</v>
      </c>
      <c r="N45" s="1449">
        <v>70666</v>
      </c>
      <c r="O45" s="1205" t="s">
        <v>110</v>
      </c>
      <c r="P45" s="1399" t="s">
        <v>32</v>
      </c>
      <c r="Q45" s="1451"/>
      <c r="R45" s="1451"/>
      <c r="S45" s="1451"/>
      <c r="T45" s="1451"/>
      <c r="U45" s="1451"/>
      <c r="V45" s="1452">
        <v>6549</v>
      </c>
      <c r="W45" s="1453"/>
      <c r="X45" s="1453">
        <f>SUM(V45-W45)</f>
        <v>6549</v>
      </c>
      <c r="Y45" s="1278">
        <f>IFERROR($W45/$V45, 0)</f>
        <v>0</v>
      </c>
      <c r="Z45" s="1451"/>
      <c r="AA45" s="698">
        <v>0</v>
      </c>
      <c r="AB45" s="745">
        <v>0</v>
      </c>
      <c r="AC45" s="744">
        <v>0</v>
      </c>
      <c r="AD45" s="1279" t="s">
        <v>643</v>
      </c>
      <c r="AE45" s="736"/>
    </row>
    <row r="46" spans="1:31" ht="24.75" customHeight="1">
      <c r="A46" s="1352" t="s">
        <v>644</v>
      </c>
      <c r="B46" s="1206" t="s">
        <v>37</v>
      </c>
      <c r="C46" s="1398">
        <v>46171</v>
      </c>
      <c r="D46" s="1275"/>
      <c r="E46" s="1276"/>
      <c r="F46" s="1275"/>
      <c r="G46" s="1277"/>
      <c r="H46" s="1454">
        <v>79</v>
      </c>
      <c r="I46" s="1300" t="s">
        <v>541</v>
      </c>
      <c r="J46" s="1303" t="s">
        <v>30</v>
      </c>
      <c r="K46" s="1448"/>
      <c r="L46" s="1276"/>
      <c r="M46" s="1204" t="s">
        <v>110</v>
      </c>
      <c r="N46" s="1449">
        <v>89293.95</v>
      </c>
      <c r="O46" s="1205" t="s">
        <v>110</v>
      </c>
      <c r="P46" s="1399" t="s">
        <v>32</v>
      </c>
      <c r="Q46" s="1451"/>
      <c r="R46" s="1451"/>
      <c r="S46" s="1451"/>
      <c r="T46" s="1451"/>
      <c r="U46" s="1451"/>
      <c r="V46" s="1452">
        <v>7494</v>
      </c>
      <c r="W46" s="1453"/>
      <c r="X46" s="1453">
        <f>SUM(V46-W46)</f>
        <v>7494</v>
      </c>
      <c r="Y46" s="1278">
        <f>IFERROR($W46/$V46, 0)</f>
        <v>0</v>
      </c>
      <c r="Z46" s="1451"/>
      <c r="AA46" s="698">
        <v>0</v>
      </c>
      <c r="AB46" s="745">
        <v>0</v>
      </c>
      <c r="AC46" s="744">
        <v>0</v>
      </c>
      <c r="AD46" s="1279" t="s">
        <v>643</v>
      </c>
      <c r="AE46" s="736"/>
    </row>
    <row r="47" spans="1:31" ht="24.75" customHeight="1">
      <c r="A47" s="1352" t="s">
        <v>645</v>
      </c>
      <c r="B47" s="1206" t="s">
        <v>37</v>
      </c>
      <c r="C47" s="1398">
        <v>46171</v>
      </c>
      <c r="D47" s="1275"/>
      <c r="E47" s="1276"/>
      <c r="F47" s="1275"/>
      <c r="G47" s="1277"/>
      <c r="H47" s="1454">
        <v>71</v>
      </c>
      <c r="I47" s="1300" t="s">
        <v>541</v>
      </c>
      <c r="J47" s="1303" t="s">
        <v>30</v>
      </c>
      <c r="K47" s="1448"/>
      <c r="L47" s="1276"/>
      <c r="M47" s="1204" t="s">
        <v>110</v>
      </c>
      <c r="N47" s="1449">
        <v>91537.75</v>
      </c>
      <c r="O47" s="1205" t="s">
        <v>110</v>
      </c>
      <c r="P47" s="1399" t="s">
        <v>32</v>
      </c>
      <c r="Q47" s="1451"/>
      <c r="R47" s="1451"/>
      <c r="S47" s="1451"/>
      <c r="T47" s="1451"/>
      <c r="U47" s="1451"/>
      <c r="V47" s="1452">
        <v>7255</v>
      </c>
      <c r="W47" s="1453"/>
      <c r="X47" s="1453">
        <f>SUM(V47-W47)</f>
        <v>7255</v>
      </c>
      <c r="Y47" s="1278">
        <f>IFERROR($W47/$V47, 0)</f>
        <v>0</v>
      </c>
      <c r="Z47" s="1451"/>
      <c r="AA47" s="698">
        <v>0</v>
      </c>
      <c r="AB47" s="745">
        <v>0</v>
      </c>
      <c r="AC47" s="744">
        <v>0</v>
      </c>
      <c r="AD47" s="1279" t="s">
        <v>643</v>
      </c>
      <c r="AE47" s="736"/>
    </row>
    <row r="48" spans="1:31" ht="24.75" customHeight="1">
      <c r="A48" s="1352" t="s">
        <v>646</v>
      </c>
      <c r="B48" s="1206" t="s">
        <v>37</v>
      </c>
      <c r="C48" s="1398">
        <v>46171</v>
      </c>
      <c r="D48" s="1275"/>
      <c r="E48" s="1276"/>
      <c r="F48" s="1275"/>
      <c r="G48" s="1277"/>
      <c r="H48" s="1454">
        <v>71</v>
      </c>
      <c r="I48" s="1300" t="s">
        <v>541</v>
      </c>
      <c r="J48" s="1303" t="s">
        <v>30</v>
      </c>
      <c r="K48" s="1448"/>
      <c r="L48" s="1276"/>
      <c r="M48" s="1204" t="s">
        <v>110</v>
      </c>
      <c r="N48" s="1449">
        <v>68762</v>
      </c>
      <c r="O48" s="1205" t="s">
        <v>110</v>
      </c>
      <c r="P48" s="1399" t="s">
        <v>32</v>
      </c>
      <c r="Q48" s="1451"/>
      <c r="R48" s="1451"/>
      <c r="S48" s="1451"/>
      <c r="T48" s="1451"/>
      <c r="U48" s="1451"/>
      <c r="V48" s="1452">
        <v>5624</v>
      </c>
      <c r="W48" s="1453"/>
      <c r="X48" s="1453">
        <f>SUM(V48-W48)</f>
        <v>5624</v>
      </c>
      <c r="Y48" s="1278">
        <f>IFERROR($W48/$V48, 0)</f>
        <v>0</v>
      </c>
      <c r="Z48" s="1451"/>
      <c r="AA48" s="698">
        <v>0</v>
      </c>
      <c r="AB48" s="745">
        <v>0</v>
      </c>
      <c r="AC48" s="744">
        <v>0</v>
      </c>
      <c r="AD48" s="1279" t="s">
        <v>643</v>
      </c>
      <c r="AE48" s="736"/>
    </row>
    <row r="49" spans="1:31" ht="24.75" customHeight="1">
      <c r="A49" s="1352" t="s">
        <v>647</v>
      </c>
      <c r="B49" s="1206" t="s">
        <v>37</v>
      </c>
      <c r="C49" s="1398">
        <v>46171</v>
      </c>
      <c r="D49" s="1275"/>
      <c r="E49" s="1276"/>
      <c r="F49" s="1275"/>
      <c r="G49" s="1277"/>
      <c r="H49" s="1454">
        <v>0</v>
      </c>
      <c r="I49" s="1300" t="s">
        <v>541</v>
      </c>
      <c r="J49" s="1303" t="s">
        <v>30</v>
      </c>
      <c r="K49" s="1448"/>
      <c r="L49" s="1276"/>
      <c r="M49" s="1204" t="s">
        <v>110</v>
      </c>
      <c r="N49" s="1449">
        <v>60407.15</v>
      </c>
      <c r="O49" s="1205" t="s">
        <v>110</v>
      </c>
      <c r="P49" s="1399" t="s">
        <v>32</v>
      </c>
      <c r="Q49" s="1451"/>
      <c r="R49" s="1451"/>
      <c r="S49" s="1451"/>
      <c r="T49" s="1451"/>
      <c r="U49" s="1451"/>
      <c r="V49" s="1452">
        <v>4327</v>
      </c>
      <c r="W49" s="1453"/>
      <c r="X49" s="1453">
        <f>SUM(V49-W49)</f>
        <v>4327</v>
      </c>
      <c r="Y49" s="1278">
        <f>IFERROR($W49/$V49, 0)</f>
        <v>0</v>
      </c>
      <c r="Z49" s="1451"/>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8"/>
      <c r="L51" s="1276"/>
      <c r="M51" s="1204" t="s">
        <v>110</v>
      </c>
      <c r="N51" s="1449">
        <v>4434.3999999999996</v>
      </c>
      <c r="O51" s="1204" t="s">
        <v>110</v>
      </c>
      <c r="P51" s="1455" t="s">
        <v>35</v>
      </c>
      <c r="Q51" s="1451">
        <v>46121</v>
      </c>
      <c r="R51" s="1451"/>
      <c r="S51" s="1451"/>
      <c r="T51" s="1451"/>
      <c r="U51" s="1451"/>
      <c r="V51" s="1452">
        <v>329</v>
      </c>
      <c r="W51" s="1453"/>
      <c r="X51" s="1453">
        <f>SUM(V51-W51)</f>
        <v>329</v>
      </c>
      <c r="Y51" s="1278">
        <f>IFERROR($W51/$V51, 0)</f>
        <v>0</v>
      </c>
      <c r="Z51" s="1451"/>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8"/>
      <c r="L52" s="1276"/>
      <c r="M52" s="1204" t="s">
        <v>238</v>
      </c>
      <c r="N52" s="1449">
        <v>3969.75</v>
      </c>
      <c r="O52" s="1204" t="s">
        <v>110</v>
      </c>
      <c r="P52" s="1455" t="s">
        <v>35</v>
      </c>
      <c r="Q52" s="1451">
        <v>46121</v>
      </c>
      <c r="R52" s="1451"/>
      <c r="S52" s="1451"/>
      <c r="T52" s="1451"/>
      <c r="U52" s="1451"/>
      <c r="V52" s="1452">
        <v>295</v>
      </c>
      <c r="W52" s="1453"/>
      <c r="X52" s="1453">
        <v>295</v>
      </c>
      <c r="Y52" s="1278">
        <f>IFERROR($W52/$V52, 0)</f>
        <v>0</v>
      </c>
      <c r="Z52" s="1451"/>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8"/>
      <c r="L53" s="1276"/>
      <c r="M53" s="1204" t="s">
        <v>110</v>
      </c>
      <c r="N53" s="1449">
        <v>4004.55</v>
      </c>
      <c r="O53" s="1204" t="s">
        <v>110</v>
      </c>
      <c r="P53" s="1455" t="s">
        <v>35</v>
      </c>
      <c r="Q53" s="1451">
        <v>46121</v>
      </c>
      <c r="R53" s="1451"/>
      <c r="S53" s="1451"/>
      <c r="T53" s="1451"/>
      <c r="U53" s="1451"/>
      <c r="V53" s="1452">
        <v>353</v>
      </c>
      <c r="W53" s="1453"/>
      <c r="X53" s="1453">
        <f>SUM(V53-W53)</f>
        <v>353</v>
      </c>
      <c r="Y53" s="1278">
        <f>IFERROR($W53/$V53, 0)</f>
        <v>0</v>
      </c>
      <c r="Z53" s="1451"/>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O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70AC51-34BE-4695-BFEA-AADB015C191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2026-04-16T21:22:56Z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