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82" documentId="8_{941262AC-BC69-4A39-A0F5-E6C0C5A7C19A}" xr6:coauthVersionLast="47" xr6:coauthVersionMax="47" xr10:uidLastSave="{813740EF-F09B-48E2-A2BF-ECE1F19CE7C8}"/>
  <bookViews>
    <workbookView xWindow="-28920" yWindow="-120" windowWidth="29040" windowHeight="1572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0697" r:id="rId12"/>
    <pivotCache cacheId="40702" r:id="rId13"/>
    <pivotCache cacheId="40709" r:id="rId14"/>
    <pivotCache cacheId="40713" r:id="rId15"/>
    <pivotCache cacheId="407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<sst xmlns="http://schemas.openxmlformats.org/spreadsheetml/2006/main" count="19091" uniqueCount="2420">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</sst>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199071"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54629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7072"/>
    <n v="4717"/>
    <n v="0.59988124522860298"/>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m/>
    <m/>
    <m/>
    <x v="1"/>
  </r>
  <r>
    <s v="BHCD-FSF-05-E"/>
    <x v="29"/>
    <d v="2026-03-27T00:00:00"/>
    <m/>
    <m/>
    <m/>
    <x v="1"/>
  </r>
  <r>
    <s v="FB-HSF477"/>
    <x v="1"/>
    <d v="2026-03-27T00:00:00"/>
    <m/>
    <m/>
    <m/>
    <x v="1"/>
  </r>
  <r>
    <m/>
    <x v="15"/>
    <d v="2026-03-30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7072"/>
    <n v="4717"/>
    <n v="0.59988124522860298"/>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m/>
    <m/>
    <m/>
  </r>
  <r>
    <x v="383"/>
    <x v="29"/>
    <x v="293"/>
    <m/>
    <m/>
    <m/>
  </r>
  <r>
    <x v="391"/>
    <x v="1"/>
    <x v="293"/>
    <m/>
    <m/>
    <m/>
  </r>
  <r>
    <x v="125"/>
    <x v="15"/>
    <x v="294"/>
    <m/>
    <m/>
    <m/>
  </r>
  <r>
    <x v="125"/>
    <x v="15"/>
    <x v="2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7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8" t="s">
        <v>0</v>
      </c>
      <c r="B1" s="1408"/>
      <c r="C1" s="1408"/>
      <c r="D1" s="1408"/>
      <c r="E1" s="1408"/>
      <c r="F1" s="1408"/>
      <c r="G1" s="1408"/>
      <c r="H1" s="1408"/>
      <c r="I1" s="1408"/>
      <c r="J1" s="1408"/>
      <c r="K1" s="1408"/>
      <c r="L1" s="1408"/>
      <c r="M1" s="1408"/>
      <c r="N1" s="1408"/>
      <c r="O1" s="1408"/>
      <c r="P1" s="1408"/>
      <c r="Q1" s="1084"/>
      <c r="S1" s="1084"/>
      <c r="T1" s="1084"/>
      <c r="U1" s="1084"/>
      <c r="V1" s="1084"/>
      <c r="W1" s="1084"/>
      <c r="X1" s="1084"/>
      <c r="Y1" s="1084"/>
      <c r="Z1" s="1084"/>
    </row>
    <row r="2" spans="1:26" ht="24.95" customHeight="1">
      <c r="A2" s="1409" t="str">
        <f ca="1">"Last Updated: "&amp;TEXT(NOW(),"MM/DD/YYYY  h:mm AM/PM")</f>
        <v>Last Updated: 03/27/2026  7:59 AM</v>
      </c>
      <c r="B2" s="1409"/>
      <c r="C2" s="1409"/>
      <c r="D2" s="1409"/>
      <c r="E2" s="1409"/>
      <c r="F2" s="1409"/>
      <c r="G2" s="1409"/>
      <c r="H2" s="1409"/>
      <c r="I2" s="1409"/>
      <c r="J2" s="1409"/>
      <c r="K2" s="1409"/>
      <c r="L2" s="1409"/>
      <c r="M2" s="1409"/>
      <c r="N2" s="1409"/>
      <c r="O2" s="1409"/>
      <c r="P2" s="1409"/>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10" t="s">
        <v>7</v>
      </c>
      <c r="B7" s="1410"/>
      <c r="C7" s="1410"/>
      <c r="D7" s="1410"/>
      <c r="E7" s="1410"/>
      <c r="F7" s="1410"/>
      <c r="G7" s="1410"/>
      <c r="H7" s="1410"/>
      <c r="I7" s="1410"/>
      <c r="J7" s="1410"/>
      <c r="K7" s="1410"/>
      <c r="L7" s="1410"/>
      <c r="M7" s="1410"/>
      <c r="N7" s="1410"/>
      <c r="O7" s="1410"/>
      <c r="P7" s="1410"/>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1" t="s">
        <v>8</v>
      </c>
      <c r="B9" s="1412"/>
      <c r="C9" s="1084"/>
      <c r="D9" s="1391" t="s">
        <v>9</v>
      </c>
      <c r="E9" s="1392"/>
      <c r="F9" s="1393"/>
      <c r="G9" s="1084"/>
      <c r="H9" s="1391" t="s">
        <v>10</v>
      </c>
      <c r="I9" s="1392"/>
      <c r="J9" s="1393"/>
      <c r="K9" s="1084"/>
      <c r="L9" s="1391" t="s">
        <v>11</v>
      </c>
      <c r="M9" s="1392"/>
      <c r="N9" s="1393"/>
      <c r="O9" s="1084"/>
      <c r="P9" s="1084"/>
      <c r="Q9" s="1084"/>
      <c r="R9" s="1084"/>
      <c r="S9" s="1084"/>
      <c r="T9" s="1084"/>
      <c r="U9" s="1084"/>
      <c r="V9" s="1084"/>
      <c r="W9" s="1084"/>
      <c r="X9" s="1084"/>
      <c r="Y9" s="1084"/>
      <c r="Z9" s="1084"/>
    </row>
    <row r="10" spans="1:26" ht="50.1" customHeight="1">
      <c r="A10" s="1397"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9"/>
      <c r="C10" s="1084"/>
      <c r="D10" s="1397"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702709</v>
      </c>
      <c r="E10" s="1398"/>
      <c r="F10" s="1399"/>
      <c r="G10" s="1084"/>
      <c r="H10" s="1413"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50645</v>
      </c>
      <c r="I10" s="1414"/>
      <c r="J10" s="1415"/>
      <c r="K10" s="1084"/>
      <c r="L10" s="1416"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652064</v>
      </c>
      <c r="M10" s="1417"/>
      <c r="N10" s="1418"/>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1" t="s">
        <v>12</v>
      </c>
      <c r="B12" s="1393"/>
      <c r="C12" s="1084"/>
      <c r="D12" s="1391" t="s">
        <v>13</v>
      </c>
      <c r="E12" s="1392"/>
      <c r="F12" s="1393"/>
      <c r="G12" s="1084"/>
      <c r="H12" s="1391" t="s">
        <v>14</v>
      </c>
      <c r="I12" s="1392"/>
      <c r="J12" s="1393"/>
      <c r="K12" s="1084"/>
      <c r="L12" s="1391" t="s">
        <v>15</v>
      </c>
      <c r="M12" s="1392"/>
      <c r="N12" s="1393"/>
      <c r="O12" s="1084"/>
      <c r="P12" s="1084"/>
      <c r="Q12" s="1084"/>
      <c r="R12" s="1084"/>
      <c r="S12" s="1084"/>
      <c r="T12" s="1084"/>
      <c r="U12" s="1084"/>
      <c r="V12" s="1084"/>
      <c r="W12" s="1084"/>
      <c r="X12" s="1084"/>
      <c r="Y12" s="1084"/>
      <c r="Z12" s="1084"/>
    </row>
    <row r="13" spans="1:26" ht="50.1" customHeight="1">
      <c r="A13" s="1419">
        <f>IFERROR(H10/D10,0)</f>
        <v>7.2071084901431465E-2</v>
      </c>
      <c r="B13" s="1420"/>
      <c r="C13" s="1084"/>
      <c r="D13" s="1394"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5"/>
      <c r="F13" s="1396"/>
      <c r="G13" s="1084"/>
      <c r="H13" s="1397"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8"/>
      <c r="J13" s="1399"/>
      <c r="K13" s="1084"/>
      <c r="L13" s="1405">
        <f>COUNTA('Completed Projects Pending PW'!A2:A40)-COUNTIF('Completed Projects Pending PW'!A2:A40,"")</f>
        <v>17</v>
      </c>
      <c r="M13" s="1406"/>
      <c r="N13" s="1407"/>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400" t="s">
        <v>16</v>
      </c>
      <c r="B15" s="1400"/>
      <c r="C15" s="1400"/>
      <c r="D15" s="1400"/>
      <c r="E15" s="1084"/>
      <c r="F15" s="1400" t="s">
        <v>17</v>
      </c>
      <c r="G15" s="1400"/>
      <c r="H15" s="1400"/>
      <c r="I15" s="1400"/>
      <c r="J15" s="1084"/>
      <c r="K15" s="1400" t="s">
        <v>18</v>
      </c>
      <c r="L15" s="1400"/>
      <c r="M15" s="1400"/>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68290</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573737</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63179</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0.27832032795707434</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0.37517897320515442</v>
      </c>
      <c r="E21" s="1084"/>
      <c r="F21" s="1097" t="s">
        <v>39</v>
      </c>
      <c r="G21" s="1098">
        <f>SUM(G17:G20)</f>
        <v>125</v>
      </c>
      <c r="H21" s="1098">
        <f>SUM(H17:H20)</f>
        <v>706706</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702709</v>
      </c>
      <c r="D25" s="1099">
        <f>IFERROR(H10/D10,0)</f>
        <v>7.2071084901431465E-2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400" t="s">
        <v>44</v>
      </c>
      <c r="B27" s="1400"/>
      <c r="C27" s="1400"/>
      <c r="D27" s="1400"/>
      <c r="F27" s="1401" t="s">
        <v>45</v>
      </c>
      <c r="G27" s="1401"/>
      <c r="H27" s="1401"/>
      <c r="I27" s="1401"/>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2" t="s">
        <v>65</v>
      </c>
      <c r="B39" s="1402"/>
      <c r="C39" s="1402"/>
      <c r="D39" s="1402"/>
      <c r="E39" s="1402"/>
      <c r="F39" s="1402"/>
      <c r="G39" s="1402"/>
      <c r="H39" s="1402"/>
      <c r="I39" s="1402"/>
      <c r="J39" s="1402"/>
      <c r="K39" s="1403"/>
      <c r="L39" s="1403"/>
      <c r="M39" s="1403"/>
      <c r="N39" s="1403"/>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4" t="s">
        <v>66</v>
      </c>
      <c r="B60" s="1404"/>
      <c r="C60" s="1404"/>
      <c r="D60" s="1404"/>
      <c r="E60" s="1404"/>
      <c r="F60" s="1404"/>
      <c r="G60" s="1404"/>
      <c r="H60" s="1404"/>
      <c r="I60" s="1404"/>
      <c r="J60" s="1404"/>
      <c r="K60" s="1404"/>
      <c r="L60" s="1404"/>
      <c r="M60" s="1404"/>
      <c r="N60" s="1404"/>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1" t="s">
        <v>441</v>
      </c>
      <c r="C1" s="1421"/>
      <c r="D1" s="427"/>
      <c r="E1" s="1421" t="s">
        <v>442</v>
      </c>
      <c r="F1" s="142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109635</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10883</v>
      </c>
      <c r="L13" t="s">
        <v>468</v>
      </c>
      <c r="M13" s="1426">
        <v>1</v>
      </c>
      <c r="Q13" t="s">
        <v>345</v>
      </c>
      <c r="R13" s="1426">
        <v>1</v>
      </c>
    </row>
    <row r="14" spans="1:25">
      <c r="B14" t="s">
        <v>469</v>
      </c>
      <c r="C14" s="1426">
        <v>239323</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2"/>
      <c r="B1" s="1422"/>
      <c r="C1" s="1422"/>
      <c r="D1" s="1422"/>
      <c r="E1" s="1422"/>
      <c r="F1" s="1422"/>
      <c r="G1" s="1422"/>
      <c r="H1" s="1423" t="s">
        <v>478</v>
      </c>
      <c r="I1" s="1423"/>
      <c r="J1" s="1423"/>
      <c r="K1" s="1423"/>
      <c r="L1" s="1423"/>
      <c r="M1" s="1423"/>
      <c r="N1" s="1423"/>
      <c r="O1" s="1423"/>
      <c r="P1" s="189"/>
      <c r="Q1" s="1424" t="s">
        <v>97</v>
      </c>
      <c r="R1" s="1424"/>
      <c r="S1" s="1425"/>
      <c r="T1" s="1424"/>
      <c r="U1" s="1424"/>
      <c r="V1" s="1424"/>
      <c r="W1" s="1424"/>
      <c r="X1" s="142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opLeftCell="A6" zoomScale="90" zoomScaleNormal="90" workbookViewId="0">
      <pane xSplit="1" topLeftCell="U34" activePane="topRight" state="frozen"/>
      <selection pane="topRight" activeCell="AC18" sqref="AC1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390">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3461</v>
      </c>
      <c r="V49" s="1433">
        <v>172</v>
      </c>
      <c r="W49" s="1433">
        <f>SUM(U49-V49)</f>
        <v>3289</v>
      </c>
      <c r="X49" s="1362">
        <f>IFERROR($V49/$U49, 0)</f>
        <v>4.9696619474140419E-2</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10883</v>
      </c>
      <c r="V50" s="1060"/>
      <c r="W50" s="1060">
        <f>SUM(U50-V50)</f>
        <v>10883</v>
      </c>
      <c r="X50" s="365">
        <f>IFERROR($V50/$U50, 0)</f>
        <v>0</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390">
        <v>7072</v>
      </c>
      <c r="W55" s="1060">
        <f t="shared" si="7"/>
        <v>4717</v>
      </c>
      <c r="X55" s="365">
        <f t="shared" si="8"/>
        <v>0.59988124522860298</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390">
        <v>265</v>
      </c>
      <c r="W62" s="1060">
        <f t="shared" si="7"/>
        <v>859</v>
      </c>
      <c r="X62" s="365">
        <f t="shared" si="8"/>
        <v>0.23576512455516013</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T1" activePane="topRight" state="frozen"/>
      <selection pane="topRight" activeCell="A5" sqref="A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abSelected="1" topLeftCell="A80" workbookViewId="0">
      <pane xSplit="1" topLeftCell="S236" activePane="topRight" state="frozen"/>
      <selection pane="topRight" activeCell="T246" sqref="T24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4" workbookViewId="0">
      <selection activeCell="J1446" sqref="J1446"/>
    </sheetView>
  </sheetViews>
  <sheetFormatPr defaultColWidth="8.85546875" defaultRowHeight="15"/>
  <cols>
    <col min="1" max="1" width="31.42578125" bestFit="1" customWidth="1"/>
    <col min="2" max="2" width="17.42578125" bestFit="1" customWidth="1"/>
    <col min="3" max="3" width="11.425781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22877</v>
      </c>
      <c r="Q9" s="1426">
        <v>8220</v>
      </c>
      <c r="R9" s="1426">
        <v>38285</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152102</v>
      </c>
      <c r="Q13" s="1426">
        <v>113546</v>
      </c>
      <c r="R13" s="1426">
        <v>316546</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c r="G1419" s="1426">
        <v>1187</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c r="G1422" s="1426">
        <v>3875</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c r="G1429" s="1426">
        <v>265</v>
      </c>
    </row>
    <row r="1430" spans="1:7">
      <c r="A1430" t="s">
        <v>469</v>
      </c>
      <c r="B1430" s="1426">
        <v>960</v>
      </c>
      <c r="C1430" s="1426">
        <v>1403</v>
      </c>
      <c r="D1430" s="1426">
        <v>4508</v>
      </c>
      <c r="E1430" s="1426">
        <v>3474</v>
      </c>
      <c r="F1430" s="1426"/>
      <c r="G1430" s="1426">
        <v>10345</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5" activePane="bottomLeft" state="frozen"/>
      <selection pane="bottomLeft" activeCell="D2849" sqref="D28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G2844" t="s">
        <v>1365</v>
      </c>
    </row>
    <row r="2845" spans="1:7">
      <c r="A2845" s="1332" t="s">
        <v>666</v>
      </c>
      <c r="B2845" s="1332" t="s">
        <v>52</v>
      </c>
      <c r="C2845" s="23">
        <v>46108</v>
      </c>
      <c r="G2845" t="s">
        <v>1365</v>
      </c>
    </row>
    <row r="2846" spans="1:7">
      <c r="A2846" s="178" t="s">
        <v>683</v>
      </c>
      <c r="B2846" s="1346" t="s">
        <v>1368</v>
      </c>
      <c r="C2846" s="23">
        <v>46108</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172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0</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7072</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265</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A0F7B42-CF38-4070-BA20-66248ABB8F7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2026-03-27T13:22:39Z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